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Отдел формирования программ капитального ремонта\1Региональная программа\Краткосрочные планы\КП 2020-2022\"/>
    </mc:Choice>
  </mc:AlternateContent>
  <bookViews>
    <workbookView xWindow="-120" yWindow="-120" windowWidth="29040" windowHeight="15840"/>
  </bookViews>
  <sheets>
    <sheet name="перечень МКД" sheetId="1" r:id="rId1"/>
    <sheet name="Лист1" sheetId="2" state="hidden" r:id="rId2"/>
    <sheet name="план.пок-ли" sheetId="3" r:id="rId3"/>
  </sheets>
  <definedNames>
    <definedName name="_xlnm._FilterDatabase" localSheetId="0" hidden="1">'перечень МКД'!$A$18:$EX$1854</definedName>
    <definedName name="_xlnm._FilterDatabase" localSheetId="2" hidden="1">'план.пок-ли'!$A$8:$T$32</definedName>
    <definedName name="Z_04681E51_F482_43C0_80C1_79FD2B2CC19D_.wvu.Cols" localSheetId="0" hidden="1">'перечень МКД'!$D:$L,'перечень МКД'!$N:$Q,'перечень МКД'!$AC:$AD</definedName>
    <definedName name="Z_04681E51_F482_43C0_80C1_79FD2B2CC19D_.wvu.FilterData" localSheetId="0" hidden="1">'перечень МКД'!$A$18:$AU$1819</definedName>
    <definedName name="Z_04681E51_F482_43C0_80C1_79FD2B2CC19D_.wvu.FilterData" localSheetId="2" hidden="1">'план.пок-ли'!$A$8:$R$37</definedName>
    <definedName name="Z_083B205C_0646_4D77_BFB5_954DE3C7A9F7_.wvu.FilterData" localSheetId="0" hidden="1">'перечень МКД'!$A$1243:$AU$1819</definedName>
    <definedName name="Z_083B205C_0646_4D77_BFB5_954DE3C7A9F7_.wvu.FilterData" localSheetId="2" hidden="1">'план.пок-ли'!$A$8:$R$32</definedName>
    <definedName name="Z_0BA0143D_26B5_4CF0_838D_0EFB80343836_.wvu.FilterData" localSheetId="0" hidden="1">'перечень МКД'!$A$18:$AP$1819</definedName>
    <definedName name="Z_0FD083ED_923D_4169_9F6F_5866989E4ABB_.wvu.FilterData" localSheetId="0" hidden="1">'перечень МКД'!$A$18:$AP$1819</definedName>
    <definedName name="Z_1086198C_4DC2_4715_802E_44EEB1C2605E_.wvu.FilterData" localSheetId="0" hidden="1">'перечень МКД'!$A$18:$AT$1819</definedName>
    <definedName name="Z_1350D165_F641_4572_9AF9_604FE9EFC9EA_.wvu.FilterData" localSheetId="0" hidden="1">'перечень МКД'!$A$18:$AT$1819</definedName>
    <definedName name="Z_21DA5637_3D53_40C5_8320_12EDFE59D473_.wvu.FilterData" localSheetId="0" hidden="1">'перечень МКД'!$A$694:$AP$1819</definedName>
    <definedName name="Z_2C2F9AEA_173A_4632_8362_A35B030497D4_.wvu.FilterData" localSheetId="0" hidden="1">'перечень МКД'!$A$34:$AT$1819</definedName>
    <definedName name="Z_2E181418_27FB_4AFA_A59A_FD804D91EF7B_.wvu.FilterData" localSheetId="0" hidden="1">'перечень МКД'!$A$17:$AP$1819</definedName>
    <definedName name="Z_3B7507D8_D19F_49EB_9136_95710C7A580D_.wvu.FilterData" localSheetId="0" hidden="1">'перечень МКД'!$A$273:$AP$1819</definedName>
    <definedName name="Z_3FE6AE97_3328_49C5_BAF0_FD10F1EF67A9_.wvu.FilterData" localSheetId="0" hidden="1">'перечень МКД'!$A$18:$AP$1819</definedName>
    <definedName name="Z_41B3A140_6BD7_479C_A100_73A4DBB8B763_.wvu.FilterData" localSheetId="0" hidden="1">'перечень МКД'!$A$18:$AT$1819</definedName>
    <definedName name="Z_47199EF1_4430_4C12_8EBC_E4861394555B_.wvu.FilterData" localSheetId="0" hidden="1">'перечень МКД'!$A$722:$AT$722</definedName>
    <definedName name="Z_47EA99AA_1701_4E18_9B15_9D65713D7AEB_.wvu.FilterData" localSheetId="0" hidden="1">'перечень МКД'!$A$18:$AP$1819</definedName>
    <definedName name="Z_4E391A03_CFA4_4A4C_8E32_EA41049277AF_.wvu.FilterData" localSheetId="0" hidden="1">'перечень МКД'!$A$18:$AT$1819</definedName>
    <definedName name="Z_54135404_EE67_482F_AE6D_DBA7F2B722E4_.wvu.FilterData" localSheetId="0" hidden="1">'перечень МКД'!$A$1243:$AP$1819</definedName>
    <definedName name="Z_581F44E8_6355_4ED7_8C2B_0581C1CFFF5D_.wvu.FilterData" localSheetId="0" hidden="1">'перечень МКД'!$A$482:$AP$482</definedName>
    <definedName name="Z_5D2C757F_4A12_4EE0_B6DF_FE65DDE32A79_.wvu.FilterData" localSheetId="0" hidden="1">'перечень МКД'!$A$18:$AT$1819</definedName>
    <definedName name="Z_6087ADBE_1859_4283_AA40_8311D6BF8A67_.wvu.FilterData" localSheetId="0" hidden="1">'перечень МКД'!$A$1413:$AT$1819</definedName>
    <definedName name="Z_63351BBD_C220_4047_BE5A_6190E4B37AE3_.wvu.FilterData" localSheetId="0" hidden="1">'перечень МКД'!$A$17:$AT$1819</definedName>
    <definedName name="Z_823ED6D7_DF81_4E08_927A_50870AB59B0A_.wvu.FilterData" localSheetId="0" hidden="1">'перечень МКД'!$A$1243:$AT$1819</definedName>
    <definedName name="Z_8775C2F7_3724_49FA_B991_B3DCD9EC4F17_.wvu.FilterData" localSheetId="0" hidden="1">'перечень МКД'!$A$17:$AT$1819</definedName>
    <definedName name="Z_88BDF954_7732_4F7B_8077_48A12A670B93_.wvu.FilterData" localSheetId="0" hidden="1">'перечень МКД'!$A$18:$AP$1819</definedName>
    <definedName name="Z_88BDF954_7732_4F7B_8077_48A12A670B93_.wvu.FilterData" localSheetId="2" hidden="1">'план.пок-ли'!$A$8:$R$32</definedName>
    <definedName name="Z_89BAA8A5_42E0_41AC_A06B_E2F79C175E44_.wvu.FilterData" localSheetId="0" hidden="1">'перечень МКД'!$A$18:$AP$1819</definedName>
    <definedName name="Z_9163369F_8F57_4FFD_851F_E95BCEDDED6D_.wvu.FilterData" localSheetId="0" hidden="1">'перечень МКД'!$A$34:$AU$1819</definedName>
    <definedName name="Z_96458DBF_F2DA_4DF3_B620_9B16CC071573_.wvu.FilterData" localSheetId="0" hidden="1">'перечень МКД'!$A$18:$AP$1819</definedName>
    <definedName name="Z_98571B34_3551_466A_BCE8_16156F57D1B0_.wvu.FilterData" localSheetId="0" hidden="1">'перечень МКД'!$A$18:$AT$1819</definedName>
    <definedName name="Z_987F7654_C281_42CD_A5D4_D1CD74262592_.wvu.FilterData" localSheetId="0" hidden="1">'перечень МКД'!$A$18:$AT$1819</definedName>
    <definedName name="Z_A046BBF2_9DF1_43F9_BF5B_EB92CAC452C2_.wvu.FilterData" localSheetId="0" hidden="1">'перечень МКД'!$A$1243:$AT$1819</definedName>
    <definedName name="Z_A1114A8E_0095_4E35_907D_F2ECD106855C_.wvu.FilterData" localSheetId="0" hidden="1">'перечень МКД'!$A$722:$AT$1819</definedName>
    <definedName name="Z_A7DD1392_53C4_42AA_A5A6_7EC8C3E3F058_.wvu.FilterData" localSheetId="0" hidden="1">'перечень МКД'!$A$722:$AT$1819</definedName>
    <definedName name="Z_B38B1949_372B_4056_92D6_06A8DB93BC81_.wvu.FilterData" localSheetId="0" hidden="1">'перечень МКД'!$A$18:$AP$1819</definedName>
    <definedName name="Z_B79A175C_805D_44CE_98A2_3038EE24A168_.wvu.FilterData" localSheetId="0" hidden="1">'перечень МКД'!$A$18:$AU$1819</definedName>
    <definedName name="Z_B9405093_0746_44F4_9306_E0FB582D05DD_.wvu.FilterData" localSheetId="0" hidden="1">'перечень МКД'!$A$545:$AU$1819</definedName>
    <definedName name="Z_BA340E63_9FE3_4F23_9D05_29138434F3BB_.wvu.FilterData" localSheetId="0" hidden="1">'перечень МКД'!$A$17:$AP$1819</definedName>
    <definedName name="Z_BD48A830_05C9_4426_B5E0_C43D1D84FA98_.wvu.FilterData" localSheetId="0" hidden="1">'перечень МКД'!$A$1243:$AT$1819</definedName>
    <definedName name="Z_C7F31BB5_A5FD_49C6_9BB3_1EC8F2C98019_.wvu.Cols" localSheetId="0" hidden="1">'перечень МКД'!$D:$L,'перечень МКД'!$N:$Q,'перечень МКД'!$W:$X,'перечень МКД'!$AL:$AN</definedName>
    <definedName name="Z_C7F31BB5_A5FD_49C6_9BB3_1EC8F2C98019_.wvu.FilterData" localSheetId="0" hidden="1">'перечень МКД'!$A$18:$AP$1819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МКД'!$6:$15</definedName>
    <definedName name="Z_C9751D36_FF5E_4144_B34D_3C52FB0275EB_.wvu.FilterData" localSheetId="0" hidden="1">'перечень МКД'!$A$18:$AP$1819</definedName>
    <definedName name="Z_CC2C7E60_F730_4020_A00D_19EDC30C7ECF_.wvu.FilterData" localSheetId="0" hidden="1">'перечень МКД'!$A$18:$AP$1819</definedName>
    <definedName name="Z_DAD72A4D_C434_4D96_8ACA_D7FE06CB6399_.wvu.FilterData" localSheetId="0" hidden="1">'перечень МКД'!$A$19:$AT$19</definedName>
    <definedName name="Z_DDC1CC5E_6264_4594_8BB6_1DDD50A86102_.wvu.FilterData" localSheetId="0" hidden="1">'перечень МКД'!$A$18:$AT$1819</definedName>
    <definedName name="Z_F3E52435_65ED_4DF3_BF67_ECE66E45C6C0_.wvu.FilterData" localSheetId="0" hidden="1">'перечень МКД'!$A$1244:$AP$1819</definedName>
    <definedName name="Z_FA7C1A2B_0B3C_4E4C_B1DB_2D22D2476652_.wvu.FilterData" localSheetId="0" hidden="1">'перечень МКД'!$A$722:$AT$1819</definedName>
    <definedName name="Z_FADFEE5D_3315_4029_9C0B_0698414F4847_.wvu.FilterData" localSheetId="0" hidden="1">'перечень МКД'!$A$1243:$AP$1819</definedName>
    <definedName name="Z_FE3E5135_D9C4_4228_AFB9_0DBB020B855B_.wvu.FilterData" localSheetId="0" hidden="1">'перечень МКД'!$A$18:$AT$1819</definedName>
    <definedName name="Z_FE7C3C73_8F0F_4691_A2C1_65D1FB5CB44F_.wvu.FilterData" localSheetId="0" hidden="1">'перечень МКД'!$A$1243:$AU$1819</definedName>
  </definedNames>
  <calcPr calcId="152511"/>
  <customWorkbookViews>
    <customWorkbookView name="123 - Личное представление" guid="{C7F31BB5-A5FD-49C6-9BB3-1EC8F2C98019}" mergeInterval="0" personalView="1" maximized="1" xWindow="-8" yWindow="-8" windowWidth="1936" windowHeight="1056" activeSheetId="1"/>
    <customWorkbookView name="User - Личное представление" guid="{04681E51-F482-43C0-80C1-79FD2B2CC19D}" mergeInterval="0" personalView="1" maximized="1" xWindow="-8" yWindow="-8" windowWidth="1616" windowHeight="876" tabRatio="691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46" i="1" l="1"/>
  <c r="Y1146" i="1"/>
  <c r="Z1146" i="1"/>
  <c r="AE1146" i="1"/>
  <c r="AE1132" i="1" s="1"/>
  <c r="AF1146" i="1"/>
  <c r="M479" i="1" l="1"/>
  <c r="Q479" i="1" s="1"/>
  <c r="U984" i="1" l="1"/>
  <c r="Y984" i="1"/>
  <c r="AA984" i="1"/>
  <c r="AF984" i="1"/>
  <c r="M1849" i="1" l="1"/>
  <c r="M1852" i="1"/>
  <c r="Q1852" i="1" l="1"/>
  <c r="M109" i="1"/>
  <c r="M110" i="1"/>
  <c r="M108" i="1"/>
  <c r="M56" i="1"/>
  <c r="M272" i="1"/>
  <c r="Q108" i="1" l="1"/>
  <c r="Q110" i="1"/>
  <c r="Q272" i="1"/>
  <c r="Q109" i="1"/>
  <c r="Q56" i="1"/>
  <c r="M1349" i="1"/>
  <c r="Q1349" i="1" l="1"/>
  <c r="R480" i="1"/>
  <c r="M1854" i="1" l="1"/>
  <c r="AC1413" i="1"/>
  <c r="AC22" i="1" s="1"/>
  <c r="AC19" i="1" s="1"/>
  <c r="P1413" i="1"/>
  <c r="S1413" i="1"/>
  <c r="U1413" i="1"/>
  <c r="W1413" i="1"/>
  <c r="Y1413" i="1"/>
  <c r="AA1413" i="1"/>
  <c r="AE1413" i="1"/>
  <c r="AF1413" i="1"/>
  <c r="AC1243" i="1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AN482" i="1"/>
  <c r="AN107" i="1" l="1"/>
  <c r="A107" i="1" s="1"/>
  <c r="R284" i="1"/>
  <c r="R289" i="1"/>
  <c r="M1840" i="1" l="1"/>
  <c r="M1841" i="1"/>
  <c r="M1842" i="1"/>
  <c r="M1843" i="1"/>
  <c r="M1844" i="1"/>
  <c r="M1845" i="1"/>
  <c r="M1730" i="1" l="1"/>
  <c r="M1731" i="1"/>
  <c r="M1597" i="1"/>
  <c r="M1599" i="1"/>
  <c r="M1600" i="1"/>
  <c r="M1601" i="1"/>
  <c r="M1602" i="1"/>
  <c r="M1603" i="1"/>
  <c r="M1605" i="1"/>
  <c r="M1440" i="1"/>
  <c r="M1443" i="1"/>
  <c r="U1166" i="1"/>
  <c r="W1166" i="1"/>
  <c r="W1132" i="1" s="1"/>
  <c r="X1166" i="1"/>
  <c r="X1132" i="1" s="1"/>
  <c r="Y1166" i="1"/>
  <c r="Y1132" i="1" s="1"/>
  <c r="AA1166" i="1"/>
  <c r="AF1166" i="1"/>
  <c r="M1092" i="1"/>
  <c r="Q1092" i="1" s="1"/>
  <c r="M1093" i="1"/>
  <c r="Q1093" i="1" s="1"/>
  <c r="M1094" i="1"/>
  <c r="Q1094" i="1" s="1"/>
  <c r="M1095" i="1"/>
  <c r="Q1095" i="1" s="1"/>
  <c r="M1096" i="1"/>
  <c r="Q1096" i="1" s="1"/>
  <c r="M1097" i="1"/>
  <c r="Q1097" i="1" s="1"/>
  <c r="M1098" i="1"/>
  <c r="Q1098" i="1" s="1"/>
  <c r="M1099" i="1"/>
  <c r="Q1099" i="1" s="1"/>
  <c r="M1082" i="1"/>
  <c r="Q1082" i="1" s="1"/>
  <c r="M1083" i="1"/>
  <c r="Q1083" i="1" s="1"/>
  <c r="M1084" i="1"/>
  <c r="Q1084" i="1" s="1"/>
  <c r="M1085" i="1"/>
  <c r="Q1085" i="1" s="1"/>
  <c r="M1086" i="1"/>
  <c r="Q1086" i="1" s="1"/>
  <c r="M1087" i="1"/>
  <c r="Q1087" i="1" s="1"/>
  <c r="M1088" i="1"/>
  <c r="Q1088" i="1" s="1"/>
  <c r="M1089" i="1"/>
  <c r="Q1089" i="1" s="1"/>
  <c r="M1090" i="1"/>
  <c r="Q1090" i="1" s="1"/>
  <c r="M1091" i="1"/>
  <c r="Q1091" i="1" s="1"/>
  <c r="M1070" i="1"/>
  <c r="Q1070" i="1" s="1"/>
  <c r="M1072" i="1"/>
  <c r="Q1072" i="1" s="1"/>
  <c r="M1073" i="1"/>
  <c r="Q1073" i="1" s="1"/>
  <c r="M1074" i="1"/>
  <c r="Q1074" i="1" s="1"/>
  <c r="M1077" i="1"/>
  <c r="Q1077" i="1" s="1"/>
  <c r="M1078" i="1"/>
  <c r="Q1078" i="1" s="1"/>
  <c r="M1061" i="1"/>
  <c r="Q1061" i="1" s="1"/>
  <c r="M1062" i="1"/>
  <c r="Q1062" i="1" s="1"/>
  <c r="M1063" i="1"/>
  <c r="Q1063" i="1" s="1"/>
  <c r="M1064" i="1"/>
  <c r="Q1064" i="1" s="1"/>
  <c r="M1066" i="1"/>
  <c r="Q1066" i="1" s="1"/>
  <c r="M1067" i="1"/>
  <c r="Q1067" i="1" s="1"/>
  <c r="M1068" i="1"/>
  <c r="Q1068" i="1" s="1"/>
  <c r="M1049" i="1"/>
  <c r="Q1049" i="1" s="1"/>
  <c r="M1050" i="1"/>
  <c r="Q1050" i="1" s="1"/>
  <c r="M1054" i="1"/>
  <c r="Q1054" i="1" s="1"/>
  <c r="M1055" i="1"/>
  <c r="Q1055" i="1" s="1"/>
  <c r="M1056" i="1"/>
  <c r="Q1056" i="1" s="1"/>
  <c r="M1057" i="1"/>
  <c r="Q1057" i="1" s="1"/>
  <c r="M1058" i="1"/>
  <c r="Q1058" i="1" s="1"/>
  <c r="M1059" i="1"/>
  <c r="Q1059" i="1" s="1"/>
  <c r="M1036" i="1"/>
  <c r="Q1036" i="1" s="1"/>
  <c r="M1037" i="1"/>
  <c r="Q1037" i="1" s="1"/>
  <c r="M1038" i="1"/>
  <c r="Q1038" i="1" s="1"/>
  <c r="M1040" i="1"/>
  <c r="Q1040" i="1" s="1"/>
  <c r="M1041" i="1"/>
  <c r="Q1041" i="1" s="1"/>
  <c r="M1042" i="1"/>
  <c r="Q1042" i="1" s="1"/>
  <c r="M1044" i="1"/>
  <c r="Q1044" i="1" s="1"/>
  <c r="M1045" i="1"/>
  <c r="Q1045" i="1" s="1"/>
  <c r="M1047" i="1"/>
  <c r="Q1047" i="1" s="1"/>
  <c r="M1048" i="1"/>
  <c r="Q1048" i="1" s="1"/>
  <c r="M1025" i="1"/>
  <c r="Q1025" i="1" s="1"/>
  <c r="M1027" i="1"/>
  <c r="Q1027" i="1" s="1"/>
  <c r="M1028" i="1"/>
  <c r="Q1028" i="1" s="1"/>
  <c r="M1029" i="1"/>
  <c r="Q1029" i="1" s="1"/>
  <c r="M1031" i="1"/>
  <c r="Q1031" i="1" s="1"/>
  <c r="M1032" i="1"/>
  <c r="Q1032" i="1" s="1"/>
  <c r="M1033" i="1"/>
  <c r="Q1033" i="1" s="1"/>
  <c r="M1034" i="1"/>
  <c r="Q1034" i="1" s="1"/>
  <c r="M1035" i="1"/>
  <c r="Q1035" i="1" s="1"/>
  <c r="M1013" i="1"/>
  <c r="Q1013" i="1" s="1"/>
  <c r="M1016" i="1"/>
  <c r="Q1016" i="1" s="1"/>
  <c r="M1017" i="1"/>
  <c r="Q1017" i="1" s="1"/>
  <c r="M1018" i="1"/>
  <c r="Q1018" i="1" s="1"/>
  <c r="M1019" i="1"/>
  <c r="Q1019" i="1" s="1"/>
  <c r="M1021" i="1"/>
  <c r="Q1021" i="1" s="1"/>
  <c r="M1023" i="1"/>
  <c r="Q1023" i="1" s="1"/>
  <c r="M1001" i="1"/>
  <c r="Q1001" i="1" s="1"/>
  <c r="M1003" i="1"/>
  <c r="Q1003" i="1" s="1"/>
  <c r="M1004" i="1"/>
  <c r="Q1004" i="1" s="1"/>
  <c r="M1006" i="1"/>
  <c r="Q1006" i="1" s="1"/>
  <c r="M1007" i="1"/>
  <c r="Q1007" i="1" s="1"/>
  <c r="M1009" i="1"/>
  <c r="Q1009" i="1" s="1"/>
  <c r="M1011" i="1"/>
  <c r="Q1011" i="1" s="1"/>
  <c r="M1012" i="1"/>
  <c r="Q1012" i="1" s="1"/>
  <c r="M995" i="1"/>
  <c r="Q995" i="1" s="1"/>
  <c r="M996" i="1"/>
  <c r="Q996" i="1" s="1"/>
  <c r="M997" i="1"/>
  <c r="Q997" i="1" s="1"/>
  <c r="M998" i="1"/>
  <c r="Q998" i="1" s="1"/>
  <c r="M999" i="1"/>
  <c r="Q999" i="1" s="1"/>
  <c r="M1000" i="1"/>
  <c r="Q1000" i="1" s="1"/>
  <c r="M993" i="1"/>
  <c r="Q993" i="1" s="1"/>
  <c r="M991" i="1"/>
  <c r="Q991" i="1" s="1"/>
  <c r="M992" i="1"/>
  <c r="Q992" i="1" s="1"/>
  <c r="M987" i="1"/>
  <c r="Q987" i="1" s="1"/>
  <c r="M988" i="1"/>
  <c r="Q988" i="1" s="1"/>
  <c r="M989" i="1"/>
  <c r="Q989" i="1" s="1"/>
  <c r="M990" i="1"/>
  <c r="Q990" i="1" s="1"/>
  <c r="M986" i="1"/>
  <c r="Q986" i="1" s="1"/>
  <c r="U835" i="1"/>
  <c r="Y835" i="1"/>
  <c r="AA835" i="1"/>
  <c r="AF835" i="1"/>
  <c r="AF618" i="1"/>
  <c r="R618" i="1"/>
  <c r="U618" i="1"/>
  <c r="W618" i="1"/>
  <c r="Y618" i="1"/>
  <c r="AA618" i="1"/>
  <c r="U500" i="1"/>
  <c r="W500" i="1"/>
  <c r="AF500" i="1"/>
  <c r="AF482" i="1" s="1"/>
  <c r="M498" i="1"/>
  <c r="M499" i="1"/>
  <c r="U488" i="1"/>
  <c r="V488" i="1"/>
  <c r="W488" i="1"/>
  <c r="X488" i="1"/>
  <c r="R111" i="1"/>
  <c r="M111" i="1" s="1"/>
  <c r="AF411" i="1"/>
  <c r="AF401" i="1" s="1"/>
  <c r="Y411" i="1"/>
  <c r="Y401" i="1" s="1"/>
  <c r="U411" i="1"/>
  <c r="R411" i="1"/>
  <c r="R401" i="1" s="1"/>
  <c r="AE107" i="1"/>
  <c r="AE34" i="1" s="1"/>
  <c r="AA107" i="1"/>
  <c r="Y107" i="1"/>
  <c r="U107" i="1"/>
  <c r="U35" i="1"/>
  <c r="V35" i="1"/>
  <c r="Y35" i="1"/>
  <c r="Z35" i="1"/>
  <c r="AA35" i="1"/>
  <c r="AB35" i="1"/>
  <c r="M59" i="1"/>
  <c r="M60" i="1"/>
  <c r="W482" i="1" l="1"/>
  <c r="Q111" i="1"/>
  <c r="AA34" i="1"/>
  <c r="R1780" i="1"/>
  <c r="AF143" i="1" l="1"/>
  <c r="AF107" i="1" s="1"/>
  <c r="M1851" i="1" l="1"/>
  <c r="M1850" i="1"/>
  <c r="M1853" i="1"/>
  <c r="Q1850" i="1" l="1"/>
  <c r="Q1851" i="1"/>
  <c r="Q1849" i="1"/>
  <c r="Q1853" i="1"/>
  <c r="M1848" i="1"/>
  <c r="Q1848" i="1" l="1"/>
  <c r="M1216" i="1"/>
  <c r="Q1216" i="1" l="1"/>
  <c r="M1215" i="1"/>
  <c r="Q1215" i="1" l="1"/>
  <c r="M692" i="1" l="1"/>
  <c r="M691" i="1"/>
  <c r="Q691" i="1" l="1"/>
  <c r="Q692" i="1"/>
  <c r="M1847" i="1"/>
  <c r="Q1847" i="1" l="1"/>
  <c r="M1165" i="1"/>
  <c r="Q1165" i="1" l="1"/>
  <c r="R1827" i="1"/>
  <c r="R1837" i="1" l="1"/>
  <c r="Q1845" i="1" l="1"/>
  <c r="Q1843" i="1"/>
  <c r="Q1844" i="1"/>
  <c r="M937" i="1"/>
  <c r="M938" i="1"/>
  <c r="M939" i="1"/>
  <c r="Q939" i="1" l="1"/>
  <c r="Q938" i="1"/>
  <c r="Q937" i="1"/>
  <c r="R1148" i="1"/>
  <c r="R1146" i="1" s="1"/>
  <c r="R606" i="1" l="1"/>
  <c r="R575" i="1" l="1"/>
  <c r="R337" i="1" l="1"/>
  <c r="M1836" i="1" l="1"/>
  <c r="T1787" i="1"/>
  <c r="Q1836" i="1" l="1"/>
  <c r="M1835" i="1"/>
  <c r="M1833" i="1"/>
  <c r="R1834" i="1"/>
  <c r="M1834" i="1" s="1"/>
  <c r="M1832" i="1"/>
  <c r="Q1834" i="1" l="1"/>
  <c r="Q1833" i="1"/>
  <c r="Q1835" i="1"/>
  <c r="Q1832" i="1"/>
  <c r="R1570" i="1"/>
  <c r="M1831" i="1" l="1"/>
  <c r="R1595" i="1"/>
  <c r="M1830" i="1"/>
  <c r="Q1831" i="1" l="1"/>
  <c r="Q1830" i="1"/>
  <c r="R1829" i="1"/>
  <c r="M1829" i="1" s="1"/>
  <c r="Q1829" i="1" l="1"/>
  <c r="M1828" i="1"/>
  <c r="M1827" i="1"/>
  <c r="Q1827" i="1" l="1"/>
  <c r="Q1828" i="1"/>
  <c r="M1826" i="1"/>
  <c r="M1825" i="1"/>
  <c r="Q1825" i="1" l="1"/>
  <c r="Q1826" i="1"/>
  <c r="M1213" i="1"/>
  <c r="M1214" i="1"/>
  <c r="M1212" i="1"/>
  <c r="Q1213" i="1" l="1"/>
  <c r="Q1212" i="1"/>
  <c r="Q1214" i="1"/>
  <c r="M1209" i="1"/>
  <c r="M1210" i="1"/>
  <c r="M1211" i="1"/>
  <c r="M1217" i="1"/>
  <c r="Q1217" i="1" l="1"/>
  <c r="Q1211" i="1"/>
  <c r="Q1210" i="1"/>
  <c r="Q1209" i="1"/>
  <c r="M936" i="1"/>
  <c r="Q936" i="1" l="1"/>
  <c r="M935" i="1"/>
  <c r="M934" i="1"/>
  <c r="Q934" i="1" l="1"/>
  <c r="Q935" i="1"/>
  <c r="M690" i="1"/>
  <c r="M693" i="1"/>
  <c r="M689" i="1"/>
  <c r="M688" i="1"/>
  <c r="Q690" i="1" l="1"/>
  <c r="Q688" i="1"/>
  <c r="Q689" i="1"/>
  <c r="Q693" i="1"/>
  <c r="R37" i="1"/>
  <c r="M542" i="1" l="1"/>
  <c r="M543" i="1"/>
  <c r="Q543" i="1" l="1"/>
  <c r="R1821" i="1"/>
  <c r="M686" i="1" l="1"/>
  <c r="M687" i="1"/>
  <c r="Q687" i="1" l="1"/>
  <c r="M1553" i="1"/>
  <c r="M1554" i="1"/>
  <c r="M1555" i="1"/>
  <c r="M1556" i="1"/>
  <c r="M1557" i="1"/>
  <c r="M1819" i="1" l="1"/>
  <c r="M1820" i="1"/>
  <c r="M1821" i="1"/>
  <c r="M1822" i="1"/>
  <c r="M1823" i="1"/>
  <c r="M1824" i="1"/>
  <c r="Q1823" i="1" l="1"/>
  <c r="Q1822" i="1"/>
  <c r="Q1821" i="1"/>
  <c r="Q1824" i="1"/>
  <c r="Q1854" i="1" l="1"/>
  <c r="R1370" i="1"/>
  <c r="R1351" i="1" l="1"/>
  <c r="R967" i="1" l="1"/>
  <c r="R959" i="1" l="1"/>
  <c r="R605" i="1" l="1"/>
  <c r="R1005" i="1" l="1"/>
  <c r="M1005" i="1" l="1"/>
  <c r="Q1005" i="1" s="1"/>
  <c r="R106" i="1"/>
  <c r="R1451" i="1" l="1"/>
  <c r="R584" i="1" l="1"/>
  <c r="R470" i="1" l="1"/>
  <c r="R319" i="1" l="1"/>
  <c r="R304" i="1" l="1"/>
  <c r="R303" i="1"/>
  <c r="R294" i="1" l="1"/>
  <c r="R292" i="1"/>
  <c r="AN273" i="1" l="1"/>
  <c r="AN274" i="1"/>
  <c r="AN291" i="1"/>
  <c r="AN327" i="1"/>
  <c r="AN392" i="1"/>
  <c r="AN393" i="1"/>
  <c r="AN395" i="1"/>
  <c r="AN397" i="1"/>
  <c r="AN401" i="1"/>
  <c r="AN402" i="1"/>
  <c r="AN406" i="1"/>
  <c r="AN411" i="1"/>
  <c r="AN427" i="1"/>
  <c r="A427" i="1" s="1"/>
  <c r="AN428" i="1"/>
  <c r="A428" i="1" s="1"/>
  <c r="AN434" i="1"/>
  <c r="A434" i="1" s="1"/>
  <c r="AN440" i="1"/>
  <c r="A440" i="1" s="1"/>
  <c r="AN455" i="1"/>
  <c r="A455" i="1" s="1"/>
  <c r="AN456" i="1"/>
  <c r="A456" i="1" s="1"/>
  <c r="AN462" i="1"/>
  <c r="A462" i="1" s="1"/>
  <c r="AN472" i="1"/>
  <c r="A472" i="1" s="1"/>
  <c r="A482" i="1"/>
  <c r="AN483" i="1"/>
  <c r="A483" i="1" s="1"/>
  <c r="AN488" i="1"/>
  <c r="A488" i="1" s="1"/>
  <c r="AN500" i="1"/>
  <c r="A500" i="1" s="1"/>
  <c r="AN521" i="1"/>
  <c r="A521" i="1" s="1"/>
  <c r="AN522" i="1"/>
  <c r="A522" i="1" s="1"/>
  <c r="AN524" i="1"/>
  <c r="A524" i="1" s="1"/>
  <c r="AN526" i="1"/>
  <c r="A526" i="1" s="1"/>
  <c r="AN531" i="1"/>
  <c r="A531" i="1" s="1"/>
  <c r="AN532" i="1"/>
  <c r="A532" i="1" s="1"/>
  <c r="AN534" i="1"/>
  <c r="A534" i="1" s="1"/>
  <c r="AN537" i="1"/>
  <c r="A537" i="1" s="1"/>
  <c r="AN545" i="1"/>
  <c r="A545" i="1" s="1"/>
  <c r="AN546" i="1"/>
  <c r="A546" i="1" s="1"/>
  <c r="AN571" i="1"/>
  <c r="A571" i="1" s="1"/>
  <c r="AN618" i="1"/>
  <c r="A618" i="1" s="1"/>
  <c r="AN694" i="1"/>
  <c r="A694" i="1" s="1"/>
  <c r="AN695" i="1"/>
  <c r="A695" i="1" s="1"/>
  <c r="AN703" i="1"/>
  <c r="A703" i="1" s="1"/>
  <c r="AN722" i="1"/>
  <c r="A722" i="1" s="1"/>
  <c r="AN754" i="1"/>
  <c r="A754" i="1" s="1"/>
  <c r="AN755" i="1"/>
  <c r="A755" i="1" s="1"/>
  <c r="AN757" i="1"/>
  <c r="A757" i="1" s="1"/>
  <c r="AN762" i="1"/>
  <c r="A762" i="1" s="1"/>
  <c r="AN800" i="1"/>
  <c r="A800" i="1" s="1"/>
  <c r="AN801" i="1"/>
  <c r="A801" i="1" s="1"/>
  <c r="AN815" i="1"/>
  <c r="A815" i="1" s="1"/>
  <c r="AN835" i="1"/>
  <c r="A835" i="1" s="1"/>
  <c r="AN891" i="1"/>
  <c r="A891" i="1" s="1"/>
  <c r="AN892" i="1"/>
  <c r="A892" i="1" s="1"/>
  <c r="AN895" i="1"/>
  <c r="A895" i="1" s="1"/>
  <c r="AN899" i="1"/>
  <c r="A899" i="1" s="1"/>
  <c r="AN900" i="1"/>
  <c r="A900" i="1" s="1"/>
  <c r="AN903" i="1"/>
  <c r="A903" i="1" s="1"/>
  <c r="AN916" i="1"/>
  <c r="A916" i="1" s="1"/>
  <c r="AN941" i="1"/>
  <c r="A941" i="1" s="1"/>
  <c r="AN942" i="1"/>
  <c r="A942" i="1" s="1"/>
  <c r="AN957" i="1"/>
  <c r="A957" i="1" s="1"/>
  <c r="AN984" i="1"/>
  <c r="A984" i="1" s="1"/>
  <c r="AN1100" i="1"/>
  <c r="A1100" i="1" s="1"/>
  <c r="AN1101" i="1"/>
  <c r="A1101" i="1" s="1"/>
  <c r="AN1106" i="1"/>
  <c r="A1106" i="1" s="1"/>
  <c r="AN1112" i="1"/>
  <c r="A1112" i="1" s="1"/>
  <c r="AN1122" i="1"/>
  <c r="A1122" i="1" s="1"/>
  <c r="AN1123" i="1"/>
  <c r="A1123" i="1" s="1"/>
  <c r="AN1125" i="1"/>
  <c r="A1125" i="1" s="1"/>
  <c r="AN1127" i="1"/>
  <c r="A1127" i="1" s="1"/>
  <c r="AN1132" i="1"/>
  <c r="A1132" i="1" s="1"/>
  <c r="AN1133" i="1"/>
  <c r="A1133" i="1" s="1"/>
  <c r="AN1146" i="1"/>
  <c r="A1146" i="1" s="1"/>
  <c r="AN1166" i="1"/>
  <c r="A1166" i="1" s="1"/>
  <c r="AN1218" i="1"/>
  <c r="A1218" i="1" s="1"/>
  <c r="AN1219" i="1"/>
  <c r="A1219" i="1" s="1"/>
  <c r="AN1222" i="1"/>
  <c r="A1222" i="1" s="1"/>
  <c r="AN1227" i="1"/>
  <c r="A1227" i="1" s="1"/>
  <c r="AN1243" i="1"/>
  <c r="A1243" i="1" s="1"/>
  <c r="AN1244" i="1"/>
  <c r="A1244" i="1" s="1"/>
  <c r="AN1334" i="1"/>
  <c r="A1334" i="1" s="1"/>
  <c r="AN1413" i="1"/>
  <c r="A1413" i="1" s="1"/>
  <c r="AN27" i="1"/>
  <c r="AN31" i="1"/>
  <c r="AN34" i="1"/>
  <c r="AN35" i="1"/>
  <c r="AN55" i="1"/>
  <c r="M889" i="1" l="1"/>
  <c r="M890" i="1"/>
  <c r="Q890" i="1" l="1"/>
  <c r="Q889" i="1"/>
  <c r="I500" i="1"/>
  <c r="K18" i="3" s="1"/>
  <c r="Q1599" i="1" l="1"/>
  <c r="Q1555" i="1"/>
  <c r="Q1556" i="1"/>
  <c r="Q1557" i="1"/>
  <c r="Q1554" i="1"/>
  <c r="M57" i="1" l="1"/>
  <c r="U55" i="1"/>
  <c r="U34" i="1" s="1"/>
  <c r="Y55" i="1"/>
  <c r="Y34" i="1" s="1"/>
  <c r="Q57" i="1" l="1"/>
  <c r="M1341" i="1"/>
  <c r="U1222" i="1" l="1"/>
  <c r="AA1222" i="1"/>
  <c r="AA1218" i="1" s="1"/>
  <c r="R1227" i="1"/>
  <c r="U1227" i="1"/>
  <c r="W1227" i="1"/>
  <c r="W1218" i="1" s="1"/>
  <c r="X1227" i="1"/>
  <c r="X1218" i="1" s="1"/>
  <c r="AF1227" i="1"/>
  <c r="AF1218" i="1" s="1"/>
  <c r="U1106" i="1"/>
  <c r="AA1106" i="1"/>
  <c r="AA1100" i="1" s="1"/>
  <c r="AB1106" i="1"/>
  <c r="AB1100" i="1" s="1"/>
  <c r="AF1106" i="1"/>
  <c r="AF1100" i="1" s="1"/>
  <c r="R472" i="1"/>
  <c r="U472" i="1"/>
  <c r="AF472" i="1"/>
  <c r="Y1334" i="1"/>
  <c r="AA1334" i="1"/>
  <c r="AB1334" i="1"/>
  <c r="AE1334" i="1"/>
  <c r="AF1334" i="1"/>
  <c r="S1334" i="1"/>
  <c r="U1334" i="1"/>
  <c r="I472" i="1" l="1"/>
  <c r="K17" i="3" s="1"/>
  <c r="R803" i="1" l="1"/>
  <c r="R1293" i="1" l="1"/>
  <c r="R1271" i="1"/>
  <c r="R1287" i="1"/>
  <c r="R1260" i="1"/>
  <c r="R1298" i="1"/>
  <c r="R278" i="1"/>
  <c r="R286" i="1"/>
  <c r="AF37" i="1" l="1"/>
  <c r="M519" i="1"/>
  <c r="M520" i="1"/>
  <c r="Q520" i="1" l="1"/>
  <c r="Q519" i="1"/>
  <c r="I1166" i="1"/>
  <c r="K30" i="3" s="1"/>
  <c r="J1413" i="1"/>
  <c r="K1413" i="1"/>
  <c r="L1413" i="1"/>
  <c r="L32" i="3" s="1"/>
  <c r="I1413" i="1"/>
  <c r="K32" i="3" s="1"/>
  <c r="L1146" i="1"/>
  <c r="H30" i="3" s="1"/>
  <c r="J1146" i="1"/>
  <c r="K1146" i="1"/>
  <c r="I1146" i="1"/>
  <c r="G30" i="3" s="1"/>
  <c r="M1242" i="1" l="1"/>
  <c r="Q1820" i="1" l="1"/>
  <c r="Q1242" i="1"/>
  <c r="M1241" i="1"/>
  <c r="Q1241" i="1" l="1"/>
  <c r="R1010" i="1" l="1"/>
  <c r="V1002" i="1"/>
  <c r="M1002" i="1" s="1"/>
  <c r="Q1002" i="1" s="1"/>
  <c r="M1010" i="1" l="1"/>
  <c r="Q1010" i="1" s="1"/>
  <c r="AL26" i="1" l="1"/>
  <c r="AL28" i="1" l="1"/>
  <c r="AN26" i="1"/>
  <c r="AN28" i="1" l="1"/>
  <c r="AL29" i="1"/>
  <c r="AN29" i="1" l="1"/>
  <c r="AL30" i="1"/>
  <c r="AN30" i="1" l="1"/>
  <c r="AL32" i="1"/>
  <c r="AN32" i="1" l="1"/>
  <c r="AL33" i="1"/>
  <c r="AN33" i="1" l="1"/>
  <c r="AL36" i="1"/>
  <c r="AN36" i="1" l="1"/>
  <c r="AL37" i="1"/>
  <c r="AL38" i="1" l="1"/>
  <c r="AN37" i="1"/>
  <c r="AN38" i="1" l="1"/>
  <c r="AL39" i="1"/>
  <c r="AN39" i="1" l="1"/>
  <c r="AL40" i="1"/>
  <c r="AN40" i="1" s="1"/>
  <c r="AL41" i="1" l="1"/>
  <c r="AN41" i="1" s="1"/>
  <c r="AL42" i="1" l="1"/>
  <c r="AN42" i="1" s="1"/>
  <c r="AL43" i="1" l="1"/>
  <c r="AN43" i="1" s="1"/>
  <c r="AL44" i="1" l="1"/>
  <c r="AN44" i="1" s="1"/>
  <c r="AL45" i="1" l="1"/>
  <c r="AN45" i="1" s="1"/>
  <c r="AL46" i="1" l="1"/>
  <c r="AN46" i="1" s="1"/>
  <c r="AL47" i="1" l="1"/>
  <c r="AN47" i="1" s="1"/>
  <c r="AL48" i="1" l="1"/>
  <c r="AL49" i="1" s="1"/>
  <c r="AN49" i="1" s="1"/>
  <c r="AN48" i="1" l="1"/>
  <c r="AL50" i="1"/>
  <c r="AL51" i="1" s="1"/>
  <c r="AN50" i="1" l="1"/>
  <c r="AL52" i="1"/>
  <c r="AN51" i="1"/>
  <c r="AL53" i="1" l="1"/>
  <c r="AL54" i="1" s="1"/>
  <c r="AN52" i="1"/>
  <c r="AN54" i="1" l="1"/>
  <c r="AL56" i="1"/>
  <c r="AN56" i="1" s="1"/>
  <c r="A56" i="1" s="1"/>
  <c r="AN53" i="1"/>
  <c r="R1133" i="1"/>
  <c r="U1133" i="1"/>
  <c r="U1132" i="1" s="1"/>
  <c r="V1133" i="1"/>
  <c r="AA1133" i="1"/>
  <c r="AA1132" i="1" s="1"/>
  <c r="AF1133" i="1"/>
  <c r="AF1132" i="1" s="1"/>
  <c r="AL57" i="1" l="1"/>
  <c r="AN57" i="1" s="1"/>
  <c r="J1244" i="1"/>
  <c r="K1244" i="1"/>
  <c r="L1244" i="1"/>
  <c r="D32" i="3" s="1"/>
  <c r="I1227" i="1"/>
  <c r="K31" i="3" s="1"/>
  <c r="J1166" i="1"/>
  <c r="K1166" i="1"/>
  <c r="L1166" i="1"/>
  <c r="L30" i="3" s="1"/>
  <c r="J1127" i="1"/>
  <c r="K1127" i="1"/>
  <c r="L1127" i="1"/>
  <c r="L29" i="3" s="1"/>
  <c r="I1127" i="1"/>
  <c r="K29" i="3" s="1"/>
  <c r="J1112" i="1"/>
  <c r="K1112" i="1"/>
  <c r="L1112" i="1"/>
  <c r="L28" i="3" s="1"/>
  <c r="I1112" i="1"/>
  <c r="K28" i="3" s="1"/>
  <c r="J984" i="1"/>
  <c r="K984" i="1"/>
  <c r="L984" i="1"/>
  <c r="L27" i="3" s="1"/>
  <c r="I984" i="1"/>
  <c r="K27" i="3" s="1"/>
  <c r="J942" i="1"/>
  <c r="K942" i="1"/>
  <c r="L942" i="1"/>
  <c r="D27" i="3" s="1"/>
  <c r="I942" i="1"/>
  <c r="C27" i="3" s="1"/>
  <c r="J916" i="1"/>
  <c r="K916" i="1"/>
  <c r="L916" i="1"/>
  <c r="L26" i="3" s="1"/>
  <c r="I916" i="1"/>
  <c r="K26" i="3" s="1"/>
  <c r="J618" i="1"/>
  <c r="K618" i="1"/>
  <c r="L618" i="1"/>
  <c r="L21" i="3" s="1"/>
  <c r="I618" i="1"/>
  <c r="K21" i="3" s="1"/>
  <c r="J537" i="1"/>
  <c r="K537" i="1"/>
  <c r="L537" i="1"/>
  <c r="L20" i="3" s="1"/>
  <c r="I537" i="1"/>
  <c r="K20" i="3" s="1"/>
  <c r="J500" i="1"/>
  <c r="K500" i="1"/>
  <c r="L500" i="1"/>
  <c r="L18" i="3" s="1"/>
  <c r="J472" i="1"/>
  <c r="K472" i="1"/>
  <c r="L472" i="1"/>
  <c r="L17" i="3" s="1"/>
  <c r="J107" i="1"/>
  <c r="K107" i="1"/>
  <c r="L107" i="1"/>
  <c r="L12" i="3" s="1"/>
  <c r="I107" i="1"/>
  <c r="K12" i="3" s="1"/>
  <c r="J55" i="1"/>
  <c r="K55" i="1"/>
  <c r="L55" i="1"/>
  <c r="H12" i="3" s="1"/>
  <c r="I55" i="1"/>
  <c r="G12" i="3" s="1"/>
  <c r="J411" i="1"/>
  <c r="K411" i="1"/>
  <c r="L411" i="1"/>
  <c r="L15" i="3" s="1"/>
  <c r="I411" i="1"/>
  <c r="K15" i="3" s="1"/>
  <c r="J397" i="1"/>
  <c r="K397" i="1"/>
  <c r="L397" i="1"/>
  <c r="L14" i="3" s="1"/>
  <c r="I397" i="1"/>
  <c r="K14" i="3" s="1"/>
  <c r="AL58" i="1" l="1"/>
  <c r="AN58" i="1" l="1"/>
  <c r="AL59" i="1"/>
  <c r="AL60" i="1" s="1"/>
  <c r="AN60" i="1" s="1"/>
  <c r="AL61" i="1" l="1"/>
  <c r="AL62" i="1" s="1"/>
  <c r="AN59" i="1"/>
  <c r="M102" i="1"/>
  <c r="AN61" i="1" l="1"/>
  <c r="AL63" i="1"/>
  <c r="AN62" i="1"/>
  <c r="Q102" i="1"/>
  <c r="A59" i="1"/>
  <c r="A58" i="1"/>
  <c r="A57" i="1"/>
  <c r="AN63" i="1" l="1"/>
  <c r="AL64" i="1"/>
  <c r="U291" i="1"/>
  <c r="AA291" i="1"/>
  <c r="AE291" i="1"/>
  <c r="AE273" i="1" s="1"/>
  <c r="AF291" i="1"/>
  <c r="AN64" i="1" l="1"/>
  <c r="AL65" i="1"/>
  <c r="AN65" i="1" s="1"/>
  <c r="M58" i="1"/>
  <c r="AL66" i="1" l="1"/>
  <c r="AN66" i="1" s="1"/>
  <c r="Q58" i="1"/>
  <c r="M326" i="1"/>
  <c r="AL67" i="1" l="1"/>
  <c r="AL68" i="1" s="1"/>
  <c r="Q326" i="1"/>
  <c r="M1411" i="1"/>
  <c r="M1412" i="1"/>
  <c r="M1410" i="1"/>
  <c r="M1818" i="1"/>
  <c r="AN67" i="1" l="1"/>
  <c r="AL69" i="1"/>
  <c r="AN68" i="1"/>
  <c r="Q1819" i="1"/>
  <c r="Q1410" i="1"/>
  <c r="Q1412" i="1"/>
  <c r="Q1411" i="1"/>
  <c r="Q1818" i="1"/>
  <c r="M915" i="1"/>
  <c r="AL70" i="1" l="1"/>
  <c r="AN69" i="1"/>
  <c r="Q915" i="1"/>
  <c r="M685" i="1"/>
  <c r="M684" i="1"/>
  <c r="AL71" i="1" l="1"/>
  <c r="AN70" i="1"/>
  <c r="Q686" i="1"/>
  <c r="Q685" i="1"/>
  <c r="Q684" i="1"/>
  <c r="AL72" i="1" l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60" i="1"/>
  <c r="U957" i="1"/>
  <c r="AF957" i="1"/>
  <c r="Y941" i="1"/>
  <c r="AA941" i="1"/>
  <c r="AF942" i="1"/>
  <c r="R942" i="1"/>
  <c r="R903" i="1"/>
  <c r="U903" i="1"/>
  <c r="AA903" i="1"/>
  <c r="AF903" i="1"/>
  <c r="AF899" i="1" s="1"/>
  <c r="U815" i="1"/>
  <c r="AA815" i="1"/>
  <c r="AF815" i="1"/>
  <c r="U801" i="1"/>
  <c r="V801" i="1"/>
  <c r="Y801" i="1"/>
  <c r="AA801" i="1"/>
  <c r="AF801" i="1"/>
  <c r="U722" i="1"/>
  <c r="AA722" i="1"/>
  <c r="R703" i="1"/>
  <c r="U703" i="1"/>
  <c r="AA703" i="1"/>
  <c r="AF703" i="1"/>
  <c r="R695" i="1"/>
  <c r="U695" i="1"/>
  <c r="AE695" i="1"/>
  <c r="AE694" i="1" s="1"/>
  <c r="AF695" i="1"/>
  <c r="U571" i="1"/>
  <c r="Y571" i="1"/>
  <c r="AA571" i="1"/>
  <c r="AF571" i="1"/>
  <c r="AF545" i="1" s="1"/>
  <c r="U327" i="1"/>
  <c r="W327" i="1"/>
  <c r="W273" i="1" s="1"/>
  <c r="Y327" i="1"/>
  <c r="AA327" i="1"/>
  <c r="AF327" i="1"/>
  <c r="U274" i="1"/>
  <c r="V274" i="1"/>
  <c r="Y274" i="1"/>
  <c r="Z274" i="1"/>
  <c r="AA274" i="1"/>
  <c r="AB274" i="1"/>
  <c r="AF274" i="1"/>
  <c r="AL83" i="1" l="1"/>
  <c r="AL84" i="1" s="1"/>
  <c r="AL85" i="1" s="1"/>
  <c r="AL86" i="1" s="1"/>
  <c r="AL87" i="1" s="1"/>
  <c r="AL88" i="1" s="1"/>
  <c r="AL89" i="1" s="1"/>
  <c r="AL90" i="1" s="1"/>
  <c r="AA273" i="1"/>
  <c r="AF273" i="1"/>
  <c r="U273" i="1"/>
  <c r="Y273" i="1"/>
  <c r="AF694" i="1"/>
  <c r="U694" i="1"/>
  <c r="AA694" i="1"/>
  <c r="U941" i="1"/>
  <c r="AF941" i="1"/>
  <c r="AL91" i="1" l="1"/>
  <c r="AL92" i="1" s="1"/>
  <c r="AL93" i="1" s="1"/>
  <c r="Q60" i="1"/>
  <c r="A29" i="1"/>
  <c r="M29" i="1"/>
  <c r="AL94" i="1" l="1"/>
  <c r="AL95" i="1" s="1"/>
  <c r="AL96" i="1" s="1"/>
  <c r="Q29" i="1"/>
  <c r="M982" i="1"/>
  <c r="AL97" i="1" l="1"/>
  <c r="Q982" i="1"/>
  <c r="V1419" i="1"/>
  <c r="P1334" i="1"/>
  <c r="AL98" i="1" l="1"/>
  <c r="AL99" i="1" s="1"/>
  <c r="P22" i="1"/>
  <c r="P1243" i="1"/>
  <c r="AL100" i="1" l="1"/>
  <c r="AL101" i="1" s="1"/>
  <c r="AL102" i="1" s="1"/>
  <c r="AL103" i="1" s="1"/>
  <c r="AL104" i="1" s="1"/>
  <c r="AL105" i="1" s="1"/>
  <c r="M1305" i="1"/>
  <c r="AN105" i="1" l="1"/>
  <c r="AL106" i="1"/>
  <c r="Q1841" i="1"/>
  <c r="Q1305" i="1"/>
  <c r="M1299" i="1"/>
  <c r="AN106" i="1" l="1"/>
  <c r="A106" i="1" s="1"/>
  <c r="AL108" i="1"/>
  <c r="Q1299" i="1"/>
  <c r="R383" i="1"/>
  <c r="AN108" i="1" l="1"/>
  <c r="A108" i="1" s="1"/>
  <c r="AL109" i="1"/>
  <c r="M1360" i="1"/>
  <c r="AN109" i="1" l="1"/>
  <c r="A109" i="1" s="1"/>
  <c r="AL110" i="1"/>
  <c r="Q1360" i="1"/>
  <c r="M106" i="1"/>
  <c r="M1111" i="1"/>
  <c r="M1110" i="1"/>
  <c r="AN110" i="1" l="1"/>
  <c r="A110" i="1" s="1"/>
  <c r="AL111" i="1"/>
  <c r="AL112" i="1" s="1"/>
  <c r="AN112" i="1" s="1"/>
  <c r="A112" i="1" s="1"/>
  <c r="Q1110" i="1"/>
  <c r="Q1111" i="1"/>
  <c r="M833" i="1"/>
  <c r="R815" i="1"/>
  <c r="Q106" i="1"/>
  <c r="AN111" i="1" l="1"/>
  <c r="A111" i="1" s="1"/>
  <c r="AL113" i="1"/>
  <c r="AN113" i="1" s="1"/>
  <c r="A113" i="1" s="1"/>
  <c r="Q833" i="1"/>
  <c r="M10" i="3"/>
  <c r="I10" i="3"/>
  <c r="E10" i="3"/>
  <c r="M1416" i="1"/>
  <c r="M1662" i="1"/>
  <c r="M1738" i="1"/>
  <c r="M1417" i="1"/>
  <c r="M1415" i="1"/>
  <c r="M1661" i="1"/>
  <c r="M1749" i="1"/>
  <c r="M1776" i="1"/>
  <c r="M1787" i="1"/>
  <c r="M1799" i="1"/>
  <c r="M1801" i="1"/>
  <c r="M1800" i="1"/>
  <c r="M1778" i="1"/>
  <c r="M1777" i="1"/>
  <c r="M1798" i="1"/>
  <c r="M1748" i="1"/>
  <c r="M1705" i="1"/>
  <c r="M1773" i="1"/>
  <c r="M1750" i="1"/>
  <c r="M1728" i="1"/>
  <c r="M1745" i="1"/>
  <c r="M1796" i="1"/>
  <c r="M1797" i="1"/>
  <c r="M1686" i="1"/>
  <c r="M1580" i="1"/>
  <c r="M1659" i="1"/>
  <c r="M1781" i="1"/>
  <c r="M1422" i="1"/>
  <c r="X1687" i="1"/>
  <c r="M1687" i="1" s="1"/>
  <c r="R1756" i="1"/>
  <c r="M1756" i="1" s="1"/>
  <c r="AB1817" i="1"/>
  <c r="M1817" i="1" s="1"/>
  <c r="R1816" i="1"/>
  <c r="M1816" i="1" s="1"/>
  <c r="V1815" i="1"/>
  <c r="M1815" i="1" s="1"/>
  <c r="M1814" i="1"/>
  <c r="V1813" i="1"/>
  <c r="M1813" i="1" s="1"/>
  <c r="T1812" i="1"/>
  <c r="M1812" i="1" s="1"/>
  <c r="M1811" i="1"/>
  <c r="V1810" i="1"/>
  <c r="M1810" i="1" s="1"/>
  <c r="V1809" i="1"/>
  <c r="M1809" i="1" s="1"/>
  <c r="V1808" i="1"/>
  <c r="M1808" i="1" s="1"/>
  <c r="V1807" i="1"/>
  <c r="M1807" i="1" s="1"/>
  <c r="V1806" i="1"/>
  <c r="M1806" i="1" s="1"/>
  <c r="V1805" i="1"/>
  <c r="M1805" i="1" s="1"/>
  <c r="M1804" i="1"/>
  <c r="V1803" i="1"/>
  <c r="M1803" i="1" s="1"/>
  <c r="V1802" i="1"/>
  <c r="M1802" i="1" s="1"/>
  <c r="V1795" i="1"/>
  <c r="M1795" i="1" s="1"/>
  <c r="Z1794" i="1"/>
  <c r="M1794" i="1" s="1"/>
  <c r="V1793" i="1"/>
  <c r="M1793" i="1" s="1"/>
  <c r="T1792" i="1"/>
  <c r="M1792" i="1" s="1"/>
  <c r="V1791" i="1"/>
  <c r="M1791" i="1" s="1"/>
  <c r="M1789" i="1"/>
  <c r="M1786" i="1"/>
  <c r="T1785" i="1"/>
  <c r="M1785" i="1" s="1"/>
  <c r="V1784" i="1"/>
  <c r="M1784" i="1" s="1"/>
  <c r="M1783" i="1"/>
  <c r="V1782" i="1"/>
  <c r="M1782" i="1" s="1"/>
  <c r="M1780" i="1"/>
  <c r="T1779" i="1"/>
  <c r="M1779" i="1" s="1"/>
  <c r="M1775" i="1"/>
  <c r="M1774" i="1"/>
  <c r="M1771" i="1"/>
  <c r="V1770" i="1"/>
  <c r="M1770" i="1" s="1"/>
  <c r="M1769" i="1"/>
  <c r="V1768" i="1"/>
  <c r="M1768" i="1" s="1"/>
  <c r="V1767" i="1"/>
  <c r="M1767" i="1" s="1"/>
  <c r="M1766" i="1"/>
  <c r="V1765" i="1"/>
  <c r="M1765" i="1" s="1"/>
  <c r="R1764" i="1"/>
  <c r="M1764" i="1" s="1"/>
  <c r="V1763" i="1"/>
  <c r="M1763" i="1" s="1"/>
  <c r="M1762" i="1"/>
  <c r="V1761" i="1"/>
  <c r="M1761" i="1" s="1"/>
  <c r="V1760" i="1"/>
  <c r="M1760" i="1" s="1"/>
  <c r="R1759" i="1"/>
  <c r="M1759" i="1" s="1"/>
  <c r="M1758" i="1"/>
  <c r="M1663" i="1"/>
  <c r="V1757" i="1"/>
  <c r="M1757" i="1" s="1"/>
  <c r="M1755" i="1"/>
  <c r="V1754" i="1"/>
  <c r="M1754" i="1" s="1"/>
  <c r="V1753" i="1"/>
  <c r="M1753" i="1" s="1"/>
  <c r="M1752" i="1"/>
  <c r="T1751" i="1"/>
  <c r="M1751" i="1" s="1"/>
  <c r="V1747" i="1"/>
  <c r="M1747" i="1" s="1"/>
  <c r="M1746" i="1"/>
  <c r="M1744" i="1"/>
  <c r="M1743" i="1"/>
  <c r="M1742" i="1"/>
  <c r="M1741" i="1"/>
  <c r="M1740" i="1"/>
  <c r="M1737" i="1"/>
  <c r="M1736" i="1"/>
  <c r="M1735" i="1"/>
  <c r="M1734" i="1"/>
  <c r="V1733" i="1"/>
  <c r="M1733" i="1" s="1"/>
  <c r="V1732" i="1"/>
  <c r="M1732" i="1" s="1"/>
  <c r="AB1729" i="1"/>
  <c r="M1729" i="1" s="1"/>
  <c r="M1727" i="1"/>
  <c r="M1726" i="1"/>
  <c r="R1725" i="1"/>
  <c r="M1725" i="1" s="1"/>
  <c r="V1724" i="1"/>
  <c r="M1724" i="1" s="1"/>
  <c r="M1723" i="1"/>
  <c r="M1722" i="1"/>
  <c r="M1721" i="1"/>
  <c r="R1720" i="1"/>
  <c r="M1720" i="1" s="1"/>
  <c r="M1719" i="1"/>
  <c r="V1718" i="1"/>
  <c r="M1718" i="1" s="1"/>
  <c r="R1717" i="1"/>
  <c r="M1717" i="1" s="1"/>
  <c r="M1716" i="1"/>
  <c r="M1715" i="1"/>
  <c r="V1714" i="1"/>
  <c r="M1714" i="1" s="1"/>
  <c r="V1713" i="1"/>
  <c r="M1713" i="1" s="1"/>
  <c r="V1712" i="1"/>
  <c r="M1712" i="1" s="1"/>
  <c r="V1711" i="1"/>
  <c r="M1711" i="1" s="1"/>
  <c r="M1710" i="1"/>
  <c r="M1709" i="1"/>
  <c r="M1708" i="1"/>
  <c r="R1707" i="1"/>
  <c r="M1707" i="1" s="1"/>
  <c r="R1706" i="1"/>
  <c r="M1706" i="1" s="1"/>
  <c r="V1704" i="1"/>
  <c r="M1704" i="1" s="1"/>
  <c r="AB1703" i="1"/>
  <c r="X1703" i="1"/>
  <c r="V1702" i="1"/>
  <c r="M1702" i="1" s="1"/>
  <c r="M1701" i="1"/>
  <c r="M1700" i="1"/>
  <c r="M1699" i="1"/>
  <c r="M1698" i="1"/>
  <c r="R1697" i="1"/>
  <c r="M1697" i="1" s="1"/>
  <c r="M1696" i="1"/>
  <c r="R1695" i="1"/>
  <c r="M1695" i="1" s="1"/>
  <c r="M1694" i="1"/>
  <c r="M1693" i="1"/>
  <c r="M1692" i="1"/>
  <c r="M1691" i="1"/>
  <c r="M1690" i="1"/>
  <c r="M1689" i="1"/>
  <c r="V1688" i="1"/>
  <c r="M1688" i="1" s="1"/>
  <c r="X1685" i="1"/>
  <c r="M1685" i="1" s="1"/>
  <c r="M1684" i="1"/>
  <c r="M1683" i="1"/>
  <c r="AB1682" i="1"/>
  <c r="Z1682" i="1"/>
  <c r="M1681" i="1"/>
  <c r="M1680" i="1"/>
  <c r="R1679" i="1"/>
  <c r="M1679" i="1" s="1"/>
  <c r="R1678" i="1"/>
  <c r="M1678" i="1" s="1"/>
  <c r="V1677" i="1"/>
  <c r="M1677" i="1" s="1"/>
  <c r="M1676" i="1"/>
  <c r="R1675" i="1"/>
  <c r="M1675" i="1" s="1"/>
  <c r="R1674" i="1"/>
  <c r="M1674" i="1" s="1"/>
  <c r="R1673" i="1"/>
  <c r="M1673" i="1" s="1"/>
  <c r="M1672" i="1"/>
  <c r="M1671" i="1"/>
  <c r="M1670" i="1"/>
  <c r="M1668" i="1"/>
  <c r="M1667" i="1"/>
  <c r="M1512" i="1"/>
  <c r="AB1666" i="1"/>
  <c r="Z1666" i="1"/>
  <c r="V1665" i="1"/>
  <c r="M1665" i="1" s="1"/>
  <c r="M1664" i="1"/>
  <c r="Z1660" i="1"/>
  <c r="M1660" i="1" s="1"/>
  <c r="V1426" i="1"/>
  <c r="M1426" i="1" s="1"/>
  <c r="V1658" i="1"/>
  <c r="M1658" i="1" s="1"/>
  <c r="M1657" i="1"/>
  <c r="M1656" i="1"/>
  <c r="M1655" i="1"/>
  <c r="M1654" i="1"/>
  <c r="M1653" i="1"/>
  <c r="M1652" i="1"/>
  <c r="V1651" i="1"/>
  <c r="M1651" i="1" s="1"/>
  <c r="M1790" i="1"/>
  <c r="M1788" i="1"/>
  <c r="V1650" i="1"/>
  <c r="M1650" i="1" s="1"/>
  <c r="T1649" i="1"/>
  <c r="M1649" i="1" s="1"/>
  <c r="M1648" i="1"/>
  <c r="T1647" i="1"/>
  <c r="M1647" i="1" s="1"/>
  <c r="M1646" i="1"/>
  <c r="M1645" i="1"/>
  <c r="M1644" i="1"/>
  <c r="M1643" i="1"/>
  <c r="V1642" i="1"/>
  <c r="M1642" i="1" s="1"/>
  <c r="Z1641" i="1"/>
  <c r="M1641" i="1" s="1"/>
  <c r="T1640" i="1"/>
  <c r="M1639" i="1"/>
  <c r="R1638" i="1"/>
  <c r="M1638" i="1" s="1"/>
  <c r="M1637" i="1"/>
  <c r="M1772" i="1"/>
  <c r="M1636" i="1"/>
  <c r="V1635" i="1"/>
  <c r="M1635" i="1" s="1"/>
  <c r="V1634" i="1"/>
  <c r="M1634" i="1" s="1"/>
  <c r="M1633" i="1"/>
  <c r="M1632" i="1"/>
  <c r="V1631" i="1"/>
  <c r="M1631" i="1" s="1"/>
  <c r="M1630" i="1"/>
  <c r="M1629" i="1"/>
  <c r="M1628" i="1"/>
  <c r="M1627" i="1"/>
  <c r="M1626" i="1"/>
  <c r="V1625" i="1"/>
  <c r="M1625" i="1" s="1"/>
  <c r="M1624" i="1"/>
  <c r="V1623" i="1"/>
  <c r="M1623" i="1" s="1"/>
  <c r="M1622" i="1"/>
  <c r="V1621" i="1"/>
  <c r="M1621" i="1" s="1"/>
  <c r="R1620" i="1"/>
  <c r="M1620" i="1" s="1"/>
  <c r="M1619" i="1"/>
  <c r="M1618" i="1"/>
  <c r="X1617" i="1"/>
  <c r="M1616" i="1"/>
  <c r="M1615" i="1"/>
  <c r="Z1614" i="1"/>
  <c r="M1614" i="1" s="1"/>
  <c r="M1739" i="1"/>
  <c r="M1613" i="1"/>
  <c r="M1612" i="1"/>
  <c r="M1611" i="1"/>
  <c r="M1610" i="1"/>
  <c r="M1609" i="1"/>
  <c r="M1608" i="1"/>
  <c r="R1607" i="1"/>
  <c r="M1607" i="1" s="1"/>
  <c r="Z1606" i="1"/>
  <c r="M1606" i="1" s="1"/>
  <c r="V1604" i="1"/>
  <c r="M1604" i="1" s="1"/>
  <c r="V1598" i="1"/>
  <c r="M1598" i="1" s="1"/>
  <c r="M1596" i="1"/>
  <c r="M1595" i="1"/>
  <c r="V1594" i="1"/>
  <c r="M1594" i="1" s="1"/>
  <c r="M1593" i="1"/>
  <c r="M1592" i="1"/>
  <c r="M1591" i="1"/>
  <c r="M1590" i="1"/>
  <c r="M1589" i="1"/>
  <c r="R1588" i="1"/>
  <c r="M1588" i="1" s="1"/>
  <c r="V1587" i="1"/>
  <c r="M1587" i="1" s="1"/>
  <c r="M1586" i="1"/>
  <c r="M1585" i="1"/>
  <c r="V1584" i="1"/>
  <c r="M1584" i="1" s="1"/>
  <c r="M1583" i="1"/>
  <c r="M1582" i="1"/>
  <c r="V1581" i="1"/>
  <c r="M1581" i="1" s="1"/>
  <c r="Z1421" i="1"/>
  <c r="V1579" i="1"/>
  <c r="M1579" i="1" s="1"/>
  <c r="V1578" i="1"/>
  <c r="M1578" i="1" s="1"/>
  <c r="M1577" i="1"/>
  <c r="M1576" i="1"/>
  <c r="M1575" i="1"/>
  <c r="M1573" i="1"/>
  <c r="V1574" i="1"/>
  <c r="M1574" i="1" s="1"/>
  <c r="M1572" i="1"/>
  <c r="M1571" i="1"/>
  <c r="M1570" i="1"/>
  <c r="M1569" i="1"/>
  <c r="M1568" i="1"/>
  <c r="R1567" i="1"/>
  <c r="M1567" i="1" s="1"/>
  <c r="Z1566" i="1"/>
  <c r="M1566" i="1" s="1"/>
  <c r="R1565" i="1"/>
  <c r="M1565" i="1" s="1"/>
  <c r="V1564" i="1"/>
  <c r="M1564" i="1" s="1"/>
  <c r="M1563" i="1"/>
  <c r="V1420" i="1"/>
  <c r="R1562" i="1"/>
  <c r="M1562" i="1" s="1"/>
  <c r="M1561" i="1"/>
  <c r="R1560" i="1"/>
  <c r="M1560" i="1" s="1"/>
  <c r="AB1559" i="1"/>
  <c r="M1559" i="1" s="1"/>
  <c r="V1558" i="1"/>
  <c r="M1558" i="1" s="1"/>
  <c r="R1552" i="1"/>
  <c r="M1552" i="1" s="1"/>
  <c r="M1551" i="1"/>
  <c r="M1550" i="1"/>
  <c r="M1549" i="1"/>
  <c r="M1548" i="1"/>
  <c r="M1547" i="1"/>
  <c r="M1546" i="1"/>
  <c r="M1545" i="1"/>
  <c r="M1544" i="1"/>
  <c r="AB1543" i="1"/>
  <c r="R1543" i="1"/>
  <c r="M1542" i="1"/>
  <c r="M1541" i="1"/>
  <c r="R1540" i="1"/>
  <c r="M1540" i="1" s="1"/>
  <c r="V1538" i="1"/>
  <c r="M1538" i="1" s="1"/>
  <c r="V1539" i="1"/>
  <c r="M1539" i="1" s="1"/>
  <c r="M1537" i="1"/>
  <c r="R1536" i="1"/>
  <c r="M1536" i="1" s="1"/>
  <c r="M1535" i="1"/>
  <c r="M1534" i="1"/>
  <c r="V1533" i="1"/>
  <c r="M1533" i="1" s="1"/>
  <c r="M1532" i="1"/>
  <c r="M1531" i="1"/>
  <c r="M1530" i="1"/>
  <c r="R1529" i="1"/>
  <c r="M1529" i="1" s="1"/>
  <c r="M1528" i="1"/>
  <c r="M1527" i="1"/>
  <c r="M1526" i="1"/>
  <c r="R1525" i="1"/>
  <c r="M1525" i="1" s="1"/>
  <c r="M1524" i="1"/>
  <c r="M1523" i="1"/>
  <c r="M1522" i="1"/>
  <c r="R1521" i="1"/>
  <c r="M1521" i="1" s="1"/>
  <c r="M1520" i="1"/>
  <c r="V1519" i="1"/>
  <c r="M1519" i="1" s="1"/>
  <c r="M1518" i="1"/>
  <c r="M1517" i="1"/>
  <c r="R1516" i="1"/>
  <c r="M1516" i="1" s="1"/>
  <c r="V1515" i="1"/>
  <c r="M1515" i="1" s="1"/>
  <c r="M1514" i="1"/>
  <c r="R1511" i="1"/>
  <c r="M1511" i="1" s="1"/>
  <c r="M1510" i="1"/>
  <c r="M1509" i="1"/>
  <c r="M1507" i="1"/>
  <c r="M1508" i="1"/>
  <c r="M1506" i="1"/>
  <c r="M1513" i="1"/>
  <c r="M1505" i="1"/>
  <c r="R1504" i="1"/>
  <c r="M1504" i="1" s="1"/>
  <c r="V1503" i="1"/>
  <c r="M1503" i="1" s="1"/>
  <c r="M1502" i="1"/>
  <c r="M1501" i="1"/>
  <c r="V1500" i="1"/>
  <c r="M1500" i="1" s="1"/>
  <c r="M1499" i="1"/>
  <c r="M1498" i="1"/>
  <c r="R1497" i="1"/>
  <c r="M1497" i="1" s="1"/>
  <c r="M1496" i="1"/>
  <c r="R1495" i="1"/>
  <c r="M1495" i="1" s="1"/>
  <c r="R1494" i="1"/>
  <c r="M1494" i="1" s="1"/>
  <c r="R1493" i="1"/>
  <c r="M1493" i="1" s="1"/>
  <c r="M1492" i="1"/>
  <c r="V1491" i="1"/>
  <c r="M1491" i="1" s="1"/>
  <c r="M1490" i="1"/>
  <c r="M1489" i="1"/>
  <c r="M1488" i="1"/>
  <c r="M1487" i="1"/>
  <c r="M1486" i="1"/>
  <c r="M1485" i="1"/>
  <c r="M1484" i="1"/>
  <c r="M1483" i="1"/>
  <c r="M1419" i="1"/>
  <c r="M1482" i="1"/>
  <c r="M1481" i="1"/>
  <c r="M1480" i="1"/>
  <c r="R1479" i="1"/>
  <c r="M1479" i="1" s="1"/>
  <c r="R1478" i="1"/>
  <c r="M1478" i="1" s="1"/>
  <c r="Z1477" i="1"/>
  <c r="M1477" i="1" s="1"/>
  <c r="M1476" i="1"/>
  <c r="R1475" i="1"/>
  <c r="M1475" i="1" s="1"/>
  <c r="M1474" i="1"/>
  <c r="R1473" i="1"/>
  <c r="M1473" i="1" s="1"/>
  <c r="R1472" i="1"/>
  <c r="M1472" i="1" s="1"/>
  <c r="M1471" i="1"/>
  <c r="R1470" i="1"/>
  <c r="M1470" i="1" s="1"/>
  <c r="R1469" i="1"/>
  <c r="M1469" i="1" s="1"/>
  <c r="M1468" i="1"/>
  <c r="V1467" i="1"/>
  <c r="M1467" i="1" s="1"/>
  <c r="M1466" i="1"/>
  <c r="V1465" i="1"/>
  <c r="M1465" i="1" s="1"/>
  <c r="V1464" i="1"/>
  <c r="M1464" i="1" s="1"/>
  <c r="M1463" i="1"/>
  <c r="M1462" i="1"/>
  <c r="V1460" i="1"/>
  <c r="M1460" i="1" s="1"/>
  <c r="R1461" i="1"/>
  <c r="M1461" i="1" s="1"/>
  <c r="M1459" i="1"/>
  <c r="V1458" i="1"/>
  <c r="M1458" i="1" s="1"/>
  <c r="M1457" i="1"/>
  <c r="M1456" i="1"/>
  <c r="M1418" i="1"/>
  <c r="Z1455" i="1"/>
  <c r="M1455" i="1" s="1"/>
  <c r="M1454" i="1"/>
  <c r="M1453" i="1"/>
  <c r="M1452" i="1"/>
  <c r="M1669" i="1"/>
  <c r="M1451" i="1"/>
  <c r="M1450" i="1"/>
  <c r="M1449" i="1"/>
  <c r="R1448" i="1"/>
  <c r="M1448" i="1" s="1"/>
  <c r="M1447" i="1"/>
  <c r="M1446" i="1"/>
  <c r="M1445" i="1"/>
  <c r="M1444" i="1"/>
  <c r="V1442" i="1"/>
  <c r="M1442" i="1" s="1"/>
  <c r="AB1441" i="1"/>
  <c r="V1441" i="1"/>
  <c r="M1439" i="1"/>
  <c r="M1438" i="1"/>
  <c r="M1437" i="1"/>
  <c r="M1436" i="1"/>
  <c r="M1435" i="1"/>
  <c r="V1434" i="1"/>
  <c r="M1434" i="1" s="1"/>
  <c r="R1433" i="1"/>
  <c r="M1432" i="1"/>
  <c r="V1431" i="1"/>
  <c r="M1431" i="1" s="1"/>
  <c r="M1430" i="1"/>
  <c r="V1429" i="1"/>
  <c r="M1429" i="1" s="1"/>
  <c r="V1428" i="1"/>
  <c r="M1428" i="1" s="1"/>
  <c r="V1427" i="1"/>
  <c r="M1427" i="1" s="1"/>
  <c r="V1424" i="1"/>
  <c r="M1424" i="1" s="1"/>
  <c r="V1423" i="1"/>
  <c r="M1423" i="1" s="1"/>
  <c r="AE22" i="1"/>
  <c r="W1243" i="1"/>
  <c r="M1397" i="1"/>
  <c r="M1348" i="1"/>
  <c r="M1398" i="1"/>
  <c r="M1350" i="1"/>
  <c r="M1340" i="1"/>
  <c r="M1337" i="1"/>
  <c r="M1358" i="1"/>
  <c r="M1396" i="1"/>
  <c r="M1359" i="1"/>
  <c r="M1353" i="1"/>
  <c r="M1344" i="1"/>
  <c r="M1346" i="1"/>
  <c r="M1377" i="1"/>
  <c r="M1387" i="1"/>
  <c r="M1406" i="1"/>
  <c r="M1361" i="1"/>
  <c r="M1408" i="1"/>
  <c r="M1395" i="1"/>
  <c r="M1343" i="1"/>
  <c r="M1336" i="1"/>
  <c r="M1335" i="1"/>
  <c r="M1338" i="1"/>
  <c r="M1362" i="1"/>
  <c r="M1379" i="1"/>
  <c r="M1342" i="1"/>
  <c r="M1368" i="1"/>
  <c r="M1363" i="1"/>
  <c r="M1837" i="1"/>
  <c r="M1409" i="1"/>
  <c r="V1407" i="1"/>
  <c r="M1407" i="1" s="1"/>
  <c r="M1399" i="1"/>
  <c r="M1345" i="1"/>
  <c r="M1405" i="1"/>
  <c r="Z1404" i="1"/>
  <c r="Z1334" i="1" s="1"/>
  <c r="T1403" i="1"/>
  <c r="M1403" i="1" s="1"/>
  <c r="M1402" i="1"/>
  <c r="V1401" i="1"/>
  <c r="M1401" i="1" s="1"/>
  <c r="M1400" i="1"/>
  <c r="M1394" i="1"/>
  <c r="M1393" i="1"/>
  <c r="V1391" i="1"/>
  <c r="M1391" i="1" s="1"/>
  <c r="M1390" i="1"/>
  <c r="M1389" i="1"/>
  <c r="M1388" i="1"/>
  <c r="M1386" i="1"/>
  <c r="M1385" i="1"/>
  <c r="M1383" i="1"/>
  <c r="M1382" i="1"/>
  <c r="M1381" i="1"/>
  <c r="M1380" i="1"/>
  <c r="M1378" i="1"/>
  <c r="M1846" i="1"/>
  <c r="M1376" i="1"/>
  <c r="M1375" i="1"/>
  <c r="M1374" i="1"/>
  <c r="M1373" i="1"/>
  <c r="M1372" i="1"/>
  <c r="M1347" i="1"/>
  <c r="M1339" i="1"/>
  <c r="M1839" i="1"/>
  <c r="V1369" i="1"/>
  <c r="M1838" i="1"/>
  <c r="M1367" i="1"/>
  <c r="M1366" i="1"/>
  <c r="M1365" i="1"/>
  <c r="M1357" i="1"/>
  <c r="M1356" i="1"/>
  <c r="M1355" i="1"/>
  <c r="L1334" i="1"/>
  <c r="H32" i="3" s="1"/>
  <c r="P32" i="3" s="1"/>
  <c r="K1334" i="1"/>
  <c r="J1334" i="1"/>
  <c r="I1334" i="1"/>
  <c r="G32" i="3" s="1"/>
  <c r="M1295" i="1"/>
  <c r="M1327" i="1"/>
  <c r="M1329" i="1"/>
  <c r="M1330" i="1"/>
  <c r="M1314" i="1"/>
  <c r="R1325" i="1"/>
  <c r="M1325" i="1" s="1"/>
  <c r="M1304" i="1"/>
  <c r="M1332" i="1"/>
  <c r="M1320" i="1"/>
  <c r="M1315" i="1"/>
  <c r="M1323" i="1"/>
  <c r="M1333" i="1"/>
  <c r="M1308" i="1"/>
  <c r="M1261" i="1"/>
  <c r="M1268" i="1"/>
  <c r="M1250" i="1"/>
  <c r="M1256" i="1"/>
  <c r="M1258" i="1"/>
  <c r="R1331" i="1"/>
  <c r="M1331" i="1" s="1"/>
  <c r="M1317" i="1"/>
  <c r="M1321" i="1"/>
  <c r="M1312" i="1"/>
  <c r="M1313" i="1"/>
  <c r="M1324" i="1"/>
  <c r="M1266" i="1"/>
  <c r="M1288" i="1"/>
  <c r="M1322" i="1"/>
  <c r="M1280" i="1"/>
  <c r="M1270" i="1"/>
  <c r="M1294" i="1"/>
  <c r="M1318" i="1"/>
  <c r="M1257" i="1"/>
  <c r="M1307" i="1"/>
  <c r="M1319" i="1"/>
  <c r="M1287" i="1"/>
  <c r="M1316" i="1"/>
  <c r="M1310" i="1"/>
  <c r="M1306" i="1"/>
  <c r="V1326" i="1"/>
  <c r="M1326" i="1" s="1"/>
  <c r="M1309" i="1"/>
  <c r="M1289" i="1"/>
  <c r="M1249" i="1"/>
  <c r="M1328" i="1"/>
  <c r="M1303" i="1"/>
  <c r="M1302" i="1"/>
  <c r="M1301" i="1"/>
  <c r="M1300" i="1"/>
  <c r="M1298" i="1"/>
  <c r="M1297" i="1"/>
  <c r="M1364" i="1"/>
  <c r="M1296" i="1"/>
  <c r="M1293" i="1"/>
  <c r="M1292" i="1"/>
  <c r="M1291" i="1"/>
  <c r="M1290" i="1"/>
  <c r="M1286" i="1"/>
  <c r="M1285" i="1"/>
  <c r="M1284" i="1"/>
  <c r="M1283" i="1"/>
  <c r="M1282" i="1"/>
  <c r="M1281" i="1"/>
  <c r="M1279" i="1"/>
  <c r="M1278" i="1"/>
  <c r="M1277" i="1"/>
  <c r="M1276" i="1"/>
  <c r="M1274" i="1"/>
  <c r="M1273" i="1"/>
  <c r="M1272" i="1"/>
  <c r="M1271" i="1"/>
  <c r="M1354" i="1"/>
  <c r="M1269" i="1"/>
  <c r="M1352" i="1"/>
  <c r="M1267" i="1"/>
  <c r="M1265" i="1"/>
  <c r="M1264" i="1"/>
  <c r="M1263" i="1"/>
  <c r="M1262" i="1"/>
  <c r="M1260" i="1"/>
  <c r="M1259" i="1"/>
  <c r="M1253" i="1"/>
  <c r="M1252" i="1"/>
  <c r="M1251" i="1"/>
  <c r="M1248" i="1"/>
  <c r="M1247" i="1"/>
  <c r="M1246" i="1"/>
  <c r="M1245" i="1"/>
  <c r="M1275" i="1"/>
  <c r="M1255" i="1"/>
  <c r="M1311" i="1"/>
  <c r="AF1244" i="1"/>
  <c r="AE1244" i="1"/>
  <c r="AB1244" i="1"/>
  <c r="AA1244" i="1"/>
  <c r="Z1244" i="1"/>
  <c r="Y1244" i="1"/>
  <c r="U1244" i="1"/>
  <c r="T1244" i="1"/>
  <c r="T20" i="1" s="1"/>
  <c r="S1244" i="1"/>
  <c r="S20" i="1" s="1"/>
  <c r="I1244" i="1"/>
  <c r="C32" i="3" s="1"/>
  <c r="M1240" i="1"/>
  <c r="M1239" i="1"/>
  <c r="M1238" i="1"/>
  <c r="V1237" i="1"/>
  <c r="M1237" i="1" s="1"/>
  <c r="V1236" i="1"/>
  <c r="M1236" i="1" s="1"/>
  <c r="V1235" i="1"/>
  <c r="M1235" i="1" s="1"/>
  <c r="M1234" i="1"/>
  <c r="M1233" i="1"/>
  <c r="M1232" i="1"/>
  <c r="V1231" i="1"/>
  <c r="M1231" i="1" s="1"/>
  <c r="V1230" i="1"/>
  <c r="M1230" i="1" s="1"/>
  <c r="V1229" i="1"/>
  <c r="M1229" i="1" s="1"/>
  <c r="V1228" i="1"/>
  <c r="L1227" i="1"/>
  <c r="L31" i="3" s="1"/>
  <c r="K1227" i="1"/>
  <c r="J1227" i="1"/>
  <c r="M1225" i="1"/>
  <c r="AB1222" i="1"/>
  <c r="AB1218" i="1" s="1"/>
  <c r="L1222" i="1"/>
  <c r="H31" i="3" s="1"/>
  <c r="K1222" i="1"/>
  <c r="J1222" i="1"/>
  <c r="I1222" i="1"/>
  <c r="G31" i="3" s="1"/>
  <c r="M1221" i="1"/>
  <c r="M1220" i="1"/>
  <c r="V1219" i="1"/>
  <c r="U1219" i="1"/>
  <c r="U1218" i="1" s="1"/>
  <c r="R1219" i="1"/>
  <c r="R1218" i="1" s="1"/>
  <c r="L1219" i="1"/>
  <c r="D31" i="3" s="1"/>
  <c r="K1219" i="1"/>
  <c r="J1219" i="1"/>
  <c r="I1219" i="1"/>
  <c r="C31" i="3" s="1"/>
  <c r="M1208" i="1"/>
  <c r="V1207" i="1"/>
  <c r="M1207" i="1" s="1"/>
  <c r="V1206" i="1"/>
  <c r="M1206" i="1" s="1"/>
  <c r="M1205" i="1"/>
  <c r="M1204" i="1"/>
  <c r="M1203" i="1"/>
  <c r="M1202" i="1"/>
  <c r="V1201" i="1"/>
  <c r="M1201" i="1" s="1"/>
  <c r="V1200" i="1"/>
  <c r="M1200" i="1" s="1"/>
  <c r="V1199" i="1"/>
  <c r="M1199" i="1" s="1"/>
  <c r="V1198" i="1"/>
  <c r="M1198" i="1" s="1"/>
  <c r="V1197" i="1"/>
  <c r="M1197" i="1" s="1"/>
  <c r="M1196" i="1"/>
  <c r="V1195" i="1"/>
  <c r="M1195" i="1" s="1"/>
  <c r="M1194" i="1"/>
  <c r="M1193" i="1"/>
  <c r="V1192" i="1"/>
  <c r="M1192" i="1" s="1"/>
  <c r="M1191" i="1"/>
  <c r="M1190" i="1"/>
  <c r="M1189" i="1"/>
  <c r="AB1188" i="1"/>
  <c r="AB1166" i="1" s="1"/>
  <c r="R1187" i="1"/>
  <c r="M1187" i="1" s="1"/>
  <c r="M1186" i="1"/>
  <c r="V1185" i="1"/>
  <c r="M1185" i="1" s="1"/>
  <c r="M1184" i="1"/>
  <c r="M1183" i="1"/>
  <c r="M1182" i="1"/>
  <c r="V1181" i="1"/>
  <c r="M1181" i="1" s="1"/>
  <c r="V1180" i="1"/>
  <c r="M1180" i="1" s="1"/>
  <c r="M1179" i="1"/>
  <c r="M1178" i="1"/>
  <c r="Z1177" i="1"/>
  <c r="Z1166" i="1" s="1"/>
  <c r="Z1132" i="1" s="1"/>
  <c r="V1177" i="1"/>
  <c r="V1176" i="1"/>
  <c r="M1176" i="1" s="1"/>
  <c r="V1175" i="1"/>
  <c r="R1174" i="1"/>
  <c r="M1174" i="1" s="1"/>
  <c r="R1173" i="1"/>
  <c r="M1173" i="1" s="1"/>
  <c r="M1172" i="1"/>
  <c r="R1171" i="1"/>
  <c r="M1170" i="1"/>
  <c r="R1168" i="1"/>
  <c r="M1167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V1151" i="1"/>
  <c r="V1146" i="1" s="1"/>
  <c r="M1150" i="1"/>
  <c r="M1149" i="1"/>
  <c r="M1148" i="1"/>
  <c r="M1147" i="1"/>
  <c r="M1145" i="1"/>
  <c r="M1144" i="1"/>
  <c r="M1143" i="1"/>
  <c r="M1142" i="1"/>
  <c r="M1141" i="1"/>
  <c r="M1140" i="1"/>
  <c r="M1139" i="1"/>
  <c r="M1138" i="1"/>
  <c r="AB1133" i="1"/>
  <c r="AB1132" i="1" s="1"/>
  <c r="M1136" i="1"/>
  <c r="M1135" i="1"/>
  <c r="M1134" i="1"/>
  <c r="L1133" i="1"/>
  <c r="D30" i="3" s="1"/>
  <c r="P30" i="3" s="1"/>
  <c r="K1133" i="1"/>
  <c r="J1133" i="1"/>
  <c r="I1133" i="1"/>
  <c r="C30" i="3" s="1"/>
  <c r="O30" i="3" s="1"/>
  <c r="M1131" i="1"/>
  <c r="M1130" i="1"/>
  <c r="M1129" i="1"/>
  <c r="V1128" i="1"/>
  <c r="U1127" i="1"/>
  <c r="R1127" i="1"/>
  <c r="R1122" i="1" s="1"/>
  <c r="U1125" i="1"/>
  <c r="L1125" i="1"/>
  <c r="H29" i="3" s="1"/>
  <c r="K1125" i="1"/>
  <c r="J1125" i="1"/>
  <c r="I1125" i="1"/>
  <c r="G29" i="3" s="1"/>
  <c r="M1124" i="1"/>
  <c r="V1123" i="1"/>
  <c r="U1123" i="1"/>
  <c r="L1123" i="1"/>
  <c r="D29" i="3" s="1"/>
  <c r="K1123" i="1"/>
  <c r="J1123" i="1"/>
  <c r="I1123" i="1"/>
  <c r="C29" i="3" s="1"/>
  <c r="M1121" i="1"/>
  <c r="M1120" i="1"/>
  <c r="R1119" i="1"/>
  <c r="M1119" i="1" s="1"/>
  <c r="V1118" i="1"/>
  <c r="M1118" i="1" s="1"/>
  <c r="V1117" i="1"/>
  <c r="M1117" i="1" s="1"/>
  <c r="V1116" i="1"/>
  <c r="M1116" i="1" s="1"/>
  <c r="V1115" i="1"/>
  <c r="V1114" i="1"/>
  <c r="M1114" i="1" s="1"/>
  <c r="U1112" i="1"/>
  <c r="M1107" i="1"/>
  <c r="L1106" i="1"/>
  <c r="H28" i="3" s="1"/>
  <c r="K1106" i="1"/>
  <c r="J1106" i="1"/>
  <c r="I1106" i="1"/>
  <c r="G28" i="3" s="1"/>
  <c r="M1105" i="1"/>
  <c r="M1104" i="1"/>
  <c r="M1103" i="1"/>
  <c r="M1102" i="1"/>
  <c r="V1101" i="1"/>
  <c r="U1101" i="1"/>
  <c r="R1101" i="1"/>
  <c r="L1101" i="1"/>
  <c r="D28" i="3" s="1"/>
  <c r="K1101" i="1"/>
  <c r="J1101" i="1"/>
  <c r="I1101" i="1"/>
  <c r="C28" i="3" s="1"/>
  <c r="M983" i="1"/>
  <c r="V1081" i="1"/>
  <c r="M1081" i="1" s="1"/>
  <c r="Q1081" i="1" s="1"/>
  <c r="V1080" i="1"/>
  <c r="M1080" i="1" s="1"/>
  <c r="Q1080" i="1" s="1"/>
  <c r="V1079" i="1"/>
  <c r="M1079" i="1" s="1"/>
  <c r="Q1079" i="1" s="1"/>
  <c r="V1076" i="1"/>
  <c r="M1076" i="1" s="1"/>
  <c r="Q1076" i="1" s="1"/>
  <c r="AB1075" i="1"/>
  <c r="AB984" i="1" s="1"/>
  <c r="V1071" i="1"/>
  <c r="M1071" i="1" s="1"/>
  <c r="Q1071" i="1" s="1"/>
  <c r="V1069" i="1"/>
  <c r="M1069" i="1" s="1"/>
  <c r="Q1069" i="1" s="1"/>
  <c r="R1065" i="1"/>
  <c r="M1065" i="1" s="1"/>
  <c r="Q1065" i="1" s="1"/>
  <c r="V1060" i="1"/>
  <c r="M1060" i="1" s="1"/>
  <c r="Q1060" i="1" s="1"/>
  <c r="R1053" i="1"/>
  <c r="M1053" i="1" s="1"/>
  <c r="Q1053" i="1" s="1"/>
  <c r="V1052" i="1"/>
  <c r="M1052" i="1" s="1"/>
  <c r="Q1052" i="1" s="1"/>
  <c r="R1051" i="1"/>
  <c r="M1051" i="1" s="1"/>
  <c r="Q1051" i="1" s="1"/>
  <c r="R1046" i="1"/>
  <c r="M1046" i="1" s="1"/>
  <c r="Q1046" i="1" s="1"/>
  <c r="R1043" i="1"/>
  <c r="M1043" i="1" s="1"/>
  <c r="Q1043" i="1" s="1"/>
  <c r="R1039" i="1"/>
  <c r="M1039" i="1" s="1"/>
  <c r="Q1039" i="1" s="1"/>
  <c r="Z1030" i="1"/>
  <c r="Z984" i="1" s="1"/>
  <c r="V1026" i="1"/>
  <c r="M1026" i="1" s="1"/>
  <c r="Q1026" i="1" s="1"/>
  <c r="R1024" i="1"/>
  <c r="M1024" i="1" s="1"/>
  <c r="Q1024" i="1" s="1"/>
  <c r="V1022" i="1"/>
  <c r="M1022" i="1" s="1"/>
  <c r="Q1022" i="1" s="1"/>
  <c r="R1020" i="1"/>
  <c r="V1015" i="1"/>
  <c r="M1015" i="1" s="1"/>
  <c r="Q1015" i="1" s="1"/>
  <c r="V1014" i="1"/>
  <c r="M1014" i="1" s="1"/>
  <c r="Q1014" i="1" s="1"/>
  <c r="V1008" i="1"/>
  <c r="M1008" i="1" s="1"/>
  <c r="Q1008" i="1" s="1"/>
  <c r="V994" i="1"/>
  <c r="M985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3" i="1"/>
  <c r="M962" i="1"/>
  <c r="M961" i="1"/>
  <c r="M960" i="1"/>
  <c r="M958" i="1"/>
  <c r="L957" i="1"/>
  <c r="H27" i="3" s="1"/>
  <c r="P27" i="3" s="1"/>
  <c r="K957" i="1"/>
  <c r="J957" i="1"/>
  <c r="I957" i="1"/>
  <c r="G27" i="3" s="1"/>
  <c r="O27" i="3" s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V940" i="1"/>
  <c r="M940" i="1" s="1"/>
  <c r="V933" i="1"/>
  <c r="M933" i="1" s="1"/>
  <c r="M932" i="1"/>
  <c r="R931" i="1"/>
  <c r="Q931" i="1"/>
  <c r="Z930" i="1"/>
  <c r="M930" i="1" s="1"/>
  <c r="R929" i="1"/>
  <c r="Q929" i="1"/>
  <c r="V928" i="1"/>
  <c r="M928" i="1" s="1"/>
  <c r="V927" i="1"/>
  <c r="M927" i="1" s="1"/>
  <c r="M926" i="1"/>
  <c r="M925" i="1"/>
  <c r="V924" i="1"/>
  <c r="V923" i="1"/>
  <c r="M923" i="1" s="1"/>
  <c r="V922" i="1"/>
  <c r="M922" i="1" s="1"/>
  <c r="M921" i="1"/>
  <c r="V920" i="1"/>
  <c r="M920" i="1" s="1"/>
  <c r="V919" i="1"/>
  <c r="M919" i="1" s="1"/>
  <c r="V918" i="1"/>
  <c r="M918" i="1" s="1"/>
  <c r="V917" i="1"/>
  <c r="M917" i="1" s="1"/>
  <c r="Y916" i="1"/>
  <c r="Y899" i="1" s="1"/>
  <c r="U916" i="1"/>
  <c r="M914" i="1"/>
  <c r="M913" i="1"/>
  <c r="M912" i="1"/>
  <c r="M911" i="1"/>
  <c r="M910" i="1"/>
  <c r="M909" i="1"/>
  <c r="M908" i="1"/>
  <c r="AB903" i="1"/>
  <c r="M905" i="1"/>
  <c r="M904" i="1"/>
  <c r="L903" i="1"/>
  <c r="H26" i="3" s="1"/>
  <c r="K903" i="1"/>
  <c r="J903" i="1"/>
  <c r="I903" i="1"/>
  <c r="G26" i="3" s="1"/>
  <c r="M902" i="1"/>
  <c r="M901" i="1"/>
  <c r="V900" i="1"/>
  <c r="U900" i="1"/>
  <c r="R900" i="1"/>
  <c r="L900" i="1"/>
  <c r="D26" i="3" s="1"/>
  <c r="K900" i="1"/>
  <c r="J900" i="1"/>
  <c r="I900" i="1"/>
  <c r="C26" i="3" s="1"/>
  <c r="AB898" i="1"/>
  <c r="M898" i="1" s="1"/>
  <c r="V897" i="1"/>
  <c r="AB896" i="1"/>
  <c r="AA895" i="1"/>
  <c r="U895" i="1"/>
  <c r="L895" i="1"/>
  <c r="L25" i="3" s="1"/>
  <c r="K895" i="1"/>
  <c r="J895" i="1"/>
  <c r="I895" i="1"/>
  <c r="K25" i="3" s="1"/>
  <c r="M894" i="1"/>
  <c r="AA892" i="1"/>
  <c r="U892" i="1"/>
  <c r="L892" i="1"/>
  <c r="H25" i="3" s="1"/>
  <c r="K892" i="1"/>
  <c r="J892" i="1"/>
  <c r="I892" i="1"/>
  <c r="G25" i="3" s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Z872" i="1"/>
  <c r="Z835" i="1" s="1"/>
  <c r="M871" i="1"/>
  <c r="M870" i="1"/>
  <c r="M869" i="1"/>
  <c r="M868" i="1"/>
  <c r="V867" i="1"/>
  <c r="M867" i="1" s="1"/>
  <c r="V866" i="1"/>
  <c r="M866" i="1" s="1"/>
  <c r="V865" i="1"/>
  <c r="M865" i="1" s="1"/>
  <c r="M864" i="1"/>
  <c r="M863" i="1"/>
  <c r="M862" i="1"/>
  <c r="M861" i="1"/>
  <c r="V860" i="1"/>
  <c r="M859" i="1"/>
  <c r="M858" i="1"/>
  <c r="V857" i="1"/>
  <c r="M857" i="1" s="1"/>
  <c r="M856" i="1"/>
  <c r="M855" i="1"/>
  <c r="M854" i="1"/>
  <c r="M853" i="1"/>
  <c r="M852" i="1"/>
  <c r="M851" i="1"/>
  <c r="R850" i="1"/>
  <c r="M850" i="1" s="1"/>
  <c r="R849" i="1"/>
  <c r="M849" i="1" s="1"/>
  <c r="M848" i="1"/>
  <c r="M847" i="1"/>
  <c r="M846" i="1"/>
  <c r="M845" i="1"/>
  <c r="M844" i="1"/>
  <c r="R843" i="1"/>
  <c r="M842" i="1"/>
  <c r="M841" i="1"/>
  <c r="M840" i="1"/>
  <c r="AB839" i="1"/>
  <c r="M838" i="1"/>
  <c r="M837" i="1"/>
  <c r="V836" i="1"/>
  <c r="L835" i="1"/>
  <c r="L24" i="3" s="1"/>
  <c r="K835" i="1"/>
  <c r="J835" i="1"/>
  <c r="I835" i="1"/>
  <c r="K24" i="3" s="1"/>
  <c r="M834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19" i="1"/>
  <c r="M817" i="1"/>
  <c r="M816" i="1"/>
  <c r="L815" i="1"/>
  <c r="H24" i="3" s="1"/>
  <c r="K815" i="1"/>
  <c r="J815" i="1"/>
  <c r="I815" i="1"/>
  <c r="G24" i="3" s="1"/>
  <c r="M814" i="1"/>
  <c r="M813" i="1"/>
  <c r="M812" i="1"/>
  <c r="M811" i="1"/>
  <c r="M810" i="1"/>
  <c r="M809" i="1"/>
  <c r="M808" i="1"/>
  <c r="Z801" i="1"/>
  <c r="AB801" i="1"/>
  <c r="M805" i="1"/>
  <c r="M804" i="1"/>
  <c r="M802" i="1"/>
  <c r="AF800" i="1"/>
  <c r="L801" i="1"/>
  <c r="D24" i="3" s="1"/>
  <c r="K801" i="1"/>
  <c r="J801" i="1"/>
  <c r="I801" i="1"/>
  <c r="C24" i="3" s="1"/>
  <c r="M799" i="1"/>
  <c r="M798" i="1"/>
  <c r="V797" i="1"/>
  <c r="M797" i="1" s="1"/>
  <c r="M796" i="1"/>
  <c r="M795" i="1"/>
  <c r="V794" i="1"/>
  <c r="M794" i="1" s="1"/>
  <c r="V793" i="1"/>
  <c r="M793" i="1" s="1"/>
  <c r="V792" i="1"/>
  <c r="M792" i="1" s="1"/>
  <c r="V791" i="1"/>
  <c r="M791" i="1" s="1"/>
  <c r="V790" i="1"/>
  <c r="M790" i="1" s="1"/>
  <c r="M789" i="1"/>
  <c r="M788" i="1"/>
  <c r="M787" i="1"/>
  <c r="V786" i="1"/>
  <c r="M786" i="1" s="1"/>
  <c r="M785" i="1"/>
  <c r="M784" i="1"/>
  <c r="M783" i="1"/>
  <c r="V782" i="1"/>
  <c r="M782" i="1" s="1"/>
  <c r="M781" i="1"/>
  <c r="V780" i="1"/>
  <c r="M780" i="1" s="1"/>
  <c r="V779" i="1"/>
  <c r="M779" i="1" s="1"/>
  <c r="V778" i="1"/>
  <c r="M778" i="1" s="1"/>
  <c r="M777" i="1"/>
  <c r="M776" i="1"/>
  <c r="V775" i="1"/>
  <c r="M775" i="1" s="1"/>
  <c r="V774" i="1"/>
  <c r="M774" i="1" s="1"/>
  <c r="V773" i="1"/>
  <c r="M773" i="1" s="1"/>
  <c r="V772" i="1"/>
  <c r="M772" i="1" s="1"/>
  <c r="M771" i="1"/>
  <c r="V770" i="1"/>
  <c r="M770" i="1" s="1"/>
  <c r="M769" i="1"/>
  <c r="M768" i="1"/>
  <c r="M767" i="1"/>
  <c r="V766" i="1"/>
  <c r="M766" i="1" s="1"/>
  <c r="R765" i="1"/>
  <c r="V764" i="1"/>
  <c r="V763" i="1"/>
  <c r="M763" i="1" s="1"/>
  <c r="AA762" i="1"/>
  <c r="Y762" i="1"/>
  <c r="U762" i="1"/>
  <c r="L762" i="1"/>
  <c r="L23" i="3" s="1"/>
  <c r="K762" i="1"/>
  <c r="J762" i="1"/>
  <c r="I762" i="1"/>
  <c r="K23" i="3" s="1"/>
  <c r="M761" i="1"/>
  <c r="M760" i="1"/>
  <c r="M758" i="1"/>
  <c r="U757" i="1"/>
  <c r="R757" i="1"/>
  <c r="L757" i="1"/>
  <c r="H23" i="3" s="1"/>
  <c r="K757" i="1"/>
  <c r="J757" i="1"/>
  <c r="I757" i="1"/>
  <c r="G23" i="3" s="1"/>
  <c r="M756" i="1"/>
  <c r="V755" i="1"/>
  <c r="U755" i="1"/>
  <c r="L755" i="1"/>
  <c r="D23" i="3" s="1"/>
  <c r="K755" i="1"/>
  <c r="J755" i="1"/>
  <c r="I755" i="1"/>
  <c r="C23" i="3" s="1"/>
  <c r="M753" i="1"/>
  <c r="AB752" i="1"/>
  <c r="M752" i="1" s="1"/>
  <c r="M751" i="1"/>
  <c r="AB750" i="1"/>
  <c r="M750" i="1" s="1"/>
  <c r="AB749" i="1"/>
  <c r="M749" i="1" s="1"/>
  <c r="M748" i="1"/>
  <c r="V747" i="1"/>
  <c r="M747" i="1" s="1"/>
  <c r="V746" i="1"/>
  <c r="M746" i="1" s="1"/>
  <c r="V745" i="1"/>
  <c r="M745" i="1" s="1"/>
  <c r="M744" i="1"/>
  <c r="V743" i="1"/>
  <c r="M743" i="1" s="1"/>
  <c r="M742" i="1"/>
  <c r="V741" i="1"/>
  <c r="M741" i="1" s="1"/>
  <c r="V740" i="1"/>
  <c r="M740" i="1" s="1"/>
  <c r="V739" i="1"/>
  <c r="M739" i="1" s="1"/>
  <c r="V738" i="1"/>
  <c r="M738" i="1" s="1"/>
  <c r="AB737" i="1"/>
  <c r="M736" i="1"/>
  <c r="AB735" i="1"/>
  <c r="M735" i="1" s="1"/>
  <c r="V734" i="1"/>
  <c r="M734" i="1" s="1"/>
  <c r="V733" i="1"/>
  <c r="M733" i="1" s="1"/>
  <c r="V732" i="1"/>
  <c r="M732" i="1" s="1"/>
  <c r="V731" i="1"/>
  <c r="M731" i="1" s="1"/>
  <c r="V730" i="1"/>
  <c r="M730" i="1" s="1"/>
  <c r="V729" i="1"/>
  <c r="M729" i="1" s="1"/>
  <c r="V728" i="1"/>
  <c r="M728" i="1" s="1"/>
  <c r="R727" i="1"/>
  <c r="AB726" i="1"/>
  <c r="M725" i="1"/>
  <c r="V724" i="1"/>
  <c r="M724" i="1" s="1"/>
  <c r="V723" i="1"/>
  <c r="L722" i="1"/>
  <c r="L22" i="3" s="1"/>
  <c r="K722" i="1"/>
  <c r="J722" i="1"/>
  <c r="I722" i="1"/>
  <c r="K22" i="3" s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7" i="1"/>
  <c r="M705" i="1"/>
  <c r="L703" i="1"/>
  <c r="H22" i="3" s="1"/>
  <c r="K703" i="1"/>
  <c r="J703" i="1"/>
  <c r="I703" i="1"/>
  <c r="G22" i="3" s="1"/>
  <c r="M702" i="1"/>
  <c r="M701" i="1"/>
  <c r="M700" i="1"/>
  <c r="M699" i="1"/>
  <c r="M698" i="1"/>
  <c r="V697" i="1"/>
  <c r="M697" i="1" s="1"/>
  <c r="V696" i="1"/>
  <c r="L695" i="1"/>
  <c r="D22" i="3" s="1"/>
  <c r="K695" i="1"/>
  <c r="J695" i="1"/>
  <c r="I695" i="1"/>
  <c r="C22" i="3" s="1"/>
  <c r="M683" i="1"/>
  <c r="Z682" i="1"/>
  <c r="M682" i="1" s="1"/>
  <c r="Z681" i="1"/>
  <c r="M681" i="1" s="1"/>
  <c r="M680" i="1"/>
  <c r="M679" i="1"/>
  <c r="M678" i="1"/>
  <c r="M677" i="1"/>
  <c r="M676" i="1"/>
  <c r="M675" i="1"/>
  <c r="Z674" i="1"/>
  <c r="M674" i="1" s="1"/>
  <c r="AB673" i="1"/>
  <c r="V672" i="1"/>
  <c r="M672" i="1" s="1"/>
  <c r="M671" i="1"/>
  <c r="M670" i="1"/>
  <c r="M669" i="1"/>
  <c r="M668" i="1"/>
  <c r="M667" i="1"/>
  <c r="M666" i="1"/>
  <c r="M665" i="1"/>
  <c r="M664" i="1"/>
  <c r="M663" i="1"/>
  <c r="Z662" i="1"/>
  <c r="M662" i="1" s="1"/>
  <c r="M661" i="1"/>
  <c r="M660" i="1"/>
  <c r="M659" i="1"/>
  <c r="M658" i="1"/>
  <c r="Z657" i="1"/>
  <c r="M657" i="1" s="1"/>
  <c r="M656" i="1"/>
  <c r="V655" i="1"/>
  <c r="M655" i="1" s="1"/>
  <c r="V654" i="1"/>
  <c r="M654" i="1" s="1"/>
  <c r="V653" i="1"/>
  <c r="M653" i="1" s="1"/>
  <c r="M652" i="1"/>
  <c r="V651" i="1"/>
  <c r="M651" i="1" s="1"/>
  <c r="V650" i="1"/>
  <c r="M650" i="1" s="1"/>
  <c r="V649" i="1"/>
  <c r="M649" i="1" s="1"/>
  <c r="M648" i="1"/>
  <c r="V647" i="1"/>
  <c r="M647" i="1" s="1"/>
  <c r="M646" i="1"/>
  <c r="V645" i="1"/>
  <c r="M645" i="1" s="1"/>
  <c r="V644" i="1"/>
  <c r="M644" i="1" s="1"/>
  <c r="V643" i="1"/>
  <c r="M643" i="1" s="1"/>
  <c r="V642" i="1"/>
  <c r="M642" i="1" s="1"/>
  <c r="V641" i="1"/>
  <c r="M641" i="1" s="1"/>
  <c r="V640" i="1"/>
  <c r="M640" i="1" s="1"/>
  <c r="M639" i="1"/>
  <c r="M638" i="1"/>
  <c r="V637" i="1"/>
  <c r="M637" i="1" s="1"/>
  <c r="M636" i="1"/>
  <c r="M635" i="1"/>
  <c r="V634" i="1"/>
  <c r="M634" i="1" s="1"/>
  <c r="M633" i="1"/>
  <c r="Z632" i="1"/>
  <c r="M632" i="1" s="1"/>
  <c r="V631" i="1"/>
  <c r="M631" i="1" s="1"/>
  <c r="V630" i="1"/>
  <c r="M630" i="1" s="1"/>
  <c r="V629" i="1"/>
  <c r="M629" i="1" s="1"/>
  <c r="V628" i="1"/>
  <c r="V627" i="1"/>
  <c r="X626" i="1"/>
  <c r="M625" i="1"/>
  <c r="M624" i="1"/>
  <c r="M623" i="1"/>
  <c r="Z622" i="1"/>
  <c r="M621" i="1"/>
  <c r="M620" i="1"/>
  <c r="M619" i="1"/>
  <c r="W545" i="1"/>
  <c r="M617" i="1"/>
  <c r="M616" i="1"/>
  <c r="M615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89" i="1"/>
  <c r="M588" i="1"/>
  <c r="M587" i="1"/>
  <c r="M586" i="1"/>
  <c r="M584" i="1"/>
  <c r="M583" i="1"/>
  <c r="M582" i="1"/>
  <c r="M581" i="1"/>
  <c r="M580" i="1"/>
  <c r="M578" i="1"/>
  <c r="M577" i="1"/>
  <c r="M576" i="1"/>
  <c r="M574" i="1"/>
  <c r="M573" i="1"/>
  <c r="L571" i="1"/>
  <c r="H21" i="3" s="1"/>
  <c r="K571" i="1"/>
  <c r="J571" i="1"/>
  <c r="I571" i="1"/>
  <c r="G21" i="3" s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AE546" i="1"/>
  <c r="AE545" i="1" s="1"/>
  <c r="AB546" i="1"/>
  <c r="AA546" i="1"/>
  <c r="Z546" i="1"/>
  <c r="Y546" i="1"/>
  <c r="V546" i="1"/>
  <c r="U546" i="1"/>
  <c r="R546" i="1"/>
  <c r="L546" i="1"/>
  <c r="D21" i="3" s="1"/>
  <c r="K546" i="1"/>
  <c r="J546" i="1"/>
  <c r="I546" i="1"/>
  <c r="C21" i="3" s="1"/>
  <c r="M544" i="1"/>
  <c r="V541" i="1"/>
  <c r="M541" i="1" s="1"/>
  <c r="M540" i="1"/>
  <c r="V539" i="1"/>
  <c r="M539" i="1" s="1"/>
  <c r="M538" i="1"/>
  <c r="U537" i="1"/>
  <c r="R537" i="1"/>
  <c r="AB534" i="1"/>
  <c r="M535" i="1"/>
  <c r="AA534" i="1"/>
  <c r="R534" i="1"/>
  <c r="L534" i="1"/>
  <c r="H20" i="3" s="1"/>
  <c r="K534" i="1"/>
  <c r="J534" i="1"/>
  <c r="I534" i="1"/>
  <c r="G20" i="3" s="1"/>
  <c r="M533" i="1"/>
  <c r="AF532" i="1"/>
  <c r="AF531" i="1" s="1"/>
  <c r="L532" i="1"/>
  <c r="D20" i="3" s="1"/>
  <c r="K532" i="1"/>
  <c r="J532" i="1"/>
  <c r="I532" i="1"/>
  <c r="C20" i="3" s="1"/>
  <c r="V530" i="1"/>
  <c r="M530" i="1" s="1"/>
  <c r="M529" i="1"/>
  <c r="M528" i="1"/>
  <c r="M527" i="1"/>
  <c r="U526" i="1"/>
  <c r="R526" i="1"/>
  <c r="L526" i="1"/>
  <c r="L19" i="3" s="1"/>
  <c r="K526" i="1"/>
  <c r="J526" i="1"/>
  <c r="I526" i="1"/>
  <c r="K19" i="3" s="1"/>
  <c r="U524" i="1"/>
  <c r="L524" i="1"/>
  <c r="H19" i="3" s="1"/>
  <c r="K524" i="1"/>
  <c r="J524" i="1"/>
  <c r="I524" i="1"/>
  <c r="G19" i="3" s="1"/>
  <c r="M523" i="1"/>
  <c r="R522" i="1"/>
  <c r="L522" i="1"/>
  <c r="D19" i="3" s="1"/>
  <c r="K522" i="1"/>
  <c r="J522" i="1"/>
  <c r="I522" i="1"/>
  <c r="C19" i="3" s="1"/>
  <c r="V518" i="1"/>
  <c r="M518" i="1" s="1"/>
  <c r="V517" i="1"/>
  <c r="M517" i="1" s="1"/>
  <c r="V516" i="1"/>
  <c r="M516" i="1" s="1"/>
  <c r="V515" i="1"/>
  <c r="M515" i="1" s="1"/>
  <c r="V514" i="1"/>
  <c r="M514" i="1" s="1"/>
  <c r="V513" i="1"/>
  <c r="M513" i="1" s="1"/>
  <c r="V512" i="1"/>
  <c r="M512" i="1" s="1"/>
  <c r="V511" i="1"/>
  <c r="M511" i="1" s="1"/>
  <c r="V510" i="1"/>
  <c r="M510" i="1" s="1"/>
  <c r="V509" i="1"/>
  <c r="M509" i="1" s="1"/>
  <c r="R508" i="1"/>
  <c r="V507" i="1"/>
  <c r="M507" i="1" s="1"/>
  <c r="V506" i="1"/>
  <c r="M506" i="1" s="1"/>
  <c r="V505" i="1"/>
  <c r="M505" i="1" s="1"/>
  <c r="V504" i="1"/>
  <c r="M504" i="1" s="1"/>
  <c r="V503" i="1"/>
  <c r="X502" i="1"/>
  <c r="X500" i="1" s="1"/>
  <c r="X482" i="1" s="1"/>
  <c r="M501" i="1"/>
  <c r="M497" i="1"/>
  <c r="M496" i="1"/>
  <c r="M495" i="1"/>
  <c r="M494" i="1"/>
  <c r="M493" i="1"/>
  <c r="M492" i="1"/>
  <c r="M491" i="1"/>
  <c r="M489" i="1"/>
  <c r="X21" i="1"/>
  <c r="L488" i="1"/>
  <c r="H18" i="3" s="1"/>
  <c r="K488" i="1"/>
  <c r="J488" i="1"/>
  <c r="I488" i="1"/>
  <c r="G18" i="3" s="1"/>
  <c r="M487" i="1"/>
  <c r="M486" i="1"/>
  <c r="M485" i="1"/>
  <c r="M484" i="1"/>
  <c r="AE483" i="1"/>
  <c r="AE482" i="1" s="1"/>
  <c r="Z483" i="1"/>
  <c r="Z482" i="1" s="1"/>
  <c r="Y483" i="1"/>
  <c r="Y482" i="1" s="1"/>
  <c r="V483" i="1"/>
  <c r="U483" i="1"/>
  <c r="U482" i="1" s="1"/>
  <c r="R483" i="1"/>
  <c r="L483" i="1"/>
  <c r="D18" i="3" s="1"/>
  <c r="K483" i="1"/>
  <c r="J483" i="1"/>
  <c r="I483" i="1"/>
  <c r="C18" i="3" s="1"/>
  <c r="M480" i="1"/>
  <c r="V478" i="1"/>
  <c r="M478" i="1" s="1"/>
  <c r="M477" i="1"/>
  <c r="M476" i="1"/>
  <c r="V475" i="1"/>
  <c r="M474" i="1"/>
  <c r="M473" i="1"/>
  <c r="M469" i="1"/>
  <c r="M468" i="1"/>
  <c r="M467" i="1"/>
  <c r="M466" i="1"/>
  <c r="M465" i="1"/>
  <c r="M464" i="1"/>
  <c r="M463" i="1"/>
  <c r="AF462" i="1"/>
  <c r="AE462" i="1"/>
  <c r="AE455" i="1" s="1"/>
  <c r="U462" i="1"/>
  <c r="U455" i="1" s="1"/>
  <c r="L462" i="1"/>
  <c r="H17" i="3" s="1"/>
  <c r="K462" i="1"/>
  <c r="J462" i="1"/>
  <c r="I462" i="1"/>
  <c r="G17" i="3" s="1"/>
  <c r="M461" i="1"/>
  <c r="M460" i="1"/>
  <c r="M458" i="1"/>
  <c r="M457" i="1"/>
  <c r="AF456" i="1"/>
  <c r="L456" i="1"/>
  <c r="D17" i="3" s="1"/>
  <c r="K456" i="1"/>
  <c r="J456" i="1"/>
  <c r="I456" i="1"/>
  <c r="C17" i="3" s="1"/>
  <c r="M454" i="1"/>
  <c r="V453" i="1"/>
  <c r="M453" i="1" s="1"/>
  <c r="M452" i="1"/>
  <c r="V451" i="1"/>
  <c r="M451" i="1" s="1"/>
  <c r="V450" i="1"/>
  <c r="M450" i="1" s="1"/>
  <c r="V449" i="1"/>
  <c r="M449" i="1" s="1"/>
  <c r="V448" i="1"/>
  <c r="V447" i="1"/>
  <c r="M447" i="1" s="1"/>
  <c r="M446" i="1"/>
  <c r="M445" i="1"/>
  <c r="V444" i="1"/>
  <c r="M444" i="1" s="1"/>
  <c r="M443" i="1"/>
  <c r="M442" i="1"/>
  <c r="V441" i="1"/>
  <c r="M441" i="1" s="1"/>
  <c r="U440" i="1"/>
  <c r="R440" i="1"/>
  <c r="L440" i="1"/>
  <c r="L16" i="3" s="1"/>
  <c r="K440" i="1"/>
  <c r="J440" i="1"/>
  <c r="I440" i="1"/>
  <c r="K16" i="3" s="1"/>
  <c r="M439" i="1"/>
  <c r="M438" i="1"/>
  <c r="M437" i="1"/>
  <c r="M436" i="1"/>
  <c r="U434" i="1"/>
  <c r="L434" i="1"/>
  <c r="H16" i="3" s="1"/>
  <c r="K434" i="1"/>
  <c r="J434" i="1"/>
  <c r="I434" i="1"/>
  <c r="G16" i="3" s="1"/>
  <c r="M433" i="1"/>
  <c r="M432" i="1"/>
  <c r="M431" i="1"/>
  <c r="M430" i="1"/>
  <c r="M429" i="1"/>
  <c r="V428" i="1"/>
  <c r="U428" i="1"/>
  <c r="R428" i="1"/>
  <c r="L428" i="1"/>
  <c r="D16" i="3" s="1"/>
  <c r="K428" i="1"/>
  <c r="J428" i="1"/>
  <c r="I428" i="1"/>
  <c r="C16" i="3" s="1"/>
  <c r="Z426" i="1"/>
  <c r="Z411" i="1" s="1"/>
  <c r="Z401" i="1" s="1"/>
  <c r="M425" i="1"/>
  <c r="V424" i="1"/>
  <c r="M424" i="1" s="1"/>
  <c r="V422" i="1"/>
  <c r="M422" i="1" s="1"/>
  <c r="V421" i="1"/>
  <c r="M421" i="1" s="1"/>
  <c r="V420" i="1"/>
  <c r="M420" i="1" s="1"/>
  <c r="V419" i="1"/>
  <c r="M419" i="1" s="1"/>
  <c r="M418" i="1"/>
  <c r="V417" i="1"/>
  <c r="M417" i="1" s="1"/>
  <c r="V416" i="1"/>
  <c r="M416" i="1" s="1"/>
  <c r="V415" i="1"/>
  <c r="M415" i="1" s="1"/>
  <c r="V414" i="1"/>
  <c r="M414" i="1" s="1"/>
  <c r="V413" i="1"/>
  <c r="M413" i="1" s="1"/>
  <c r="V412" i="1"/>
  <c r="M410" i="1"/>
  <c r="M409" i="1"/>
  <c r="M408" i="1"/>
  <c r="M407" i="1"/>
  <c r="U406" i="1"/>
  <c r="L406" i="1"/>
  <c r="H15" i="3" s="1"/>
  <c r="K406" i="1"/>
  <c r="J406" i="1"/>
  <c r="I406" i="1"/>
  <c r="G15" i="3" s="1"/>
  <c r="M405" i="1"/>
  <c r="M404" i="1"/>
  <c r="M403" i="1"/>
  <c r="V402" i="1"/>
  <c r="U402" i="1"/>
  <c r="L402" i="1"/>
  <c r="D15" i="3" s="1"/>
  <c r="K402" i="1"/>
  <c r="J402" i="1"/>
  <c r="I402" i="1"/>
  <c r="C15" i="3" s="1"/>
  <c r="V400" i="1"/>
  <c r="M400" i="1" s="1"/>
  <c r="M399" i="1"/>
  <c r="M398" i="1"/>
  <c r="U397" i="1"/>
  <c r="R397" i="1"/>
  <c r="M396" i="1"/>
  <c r="R395" i="1"/>
  <c r="L395" i="1"/>
  <c r="H14" i="3" s="1"/>
  <c r="K395" i="1"/>
  <c r="J395" i="1"/>
  <c r="I395" i="1"/>
  <c r="G14" i="3" s="1"/>
  <c r="M394" i="1"/>
  <c r="V393" i="1"/>
  <c r="U393" i="1"/>
  <c r="L393" i="1"/>
  <c r="D14" i="3" s="1"/>
  <c r="K393" i="1"/>
  <c r="J393" i="1"/>
  <c r="I393" i="1"/>
  <c r="C14" i="3" s="1"/>
  <c r="R391" i="1"/>
  <c r="M391" i="1" s="1"/>
  <c r="X388" i="1"/>
  <c r="M388" i="1" s="1"/>
  <c r="R387" i="1"/>
  <c r="M387" i="1" s="1"/>
  <c r="R386" i="1"/>
  <c r="M386" i="1" s="1"/>
  <c r="R385" i="1"/>
  <c r="M385" i="1" s="1"/>
  <c r="R384" i="1"/>
  <c r="M384" i="1" s="1"/>
  <c r="M383" i="1"/>
  <c r="R382" i="1"/>
  <c r="M382" i="1" s="1"/>
  <c r="M381" i="1"/>
  <c r="R380" i="1"/>
  <c r="M380" i="1" s="1"/>
  <c r="M379" i="1"/>
  <c r="M378" i="1"/>
  <c r="R377" i="1"/>
  <c r="M377" i="1" s="1"/>
  <c r="M376" i="1"/>
  <c r="R375" i="1"/>
  <c r="M375" i="1" s="1"/>
  <c r="R374" i="1"/>
  <c r="M374" i="1" s="1"/>
  <c r="R373" i="1"/>
  <c r="M373" i="1" s="1"/>
  <c r="R372" i="1"/>
  <c r="M372" i="1" s="1"/>
  <c r="Z371" i="1"/>
  <c r="M371" i="1" s="1"/>
  <c r="M370" i="1"/>
  <c r="R369" i="1"/>
  <c r="M369" i="1" s="1"/>
  <c r="V368" i="1"/>
  <c r="M368" i="1" s="1"/>
  <c r="R367" i="1"/>
  <c r="M367" i="1" s="1"/>
  <c r="R366" i="1"/>
  <c r="M366" i="1" s="1"/>
  <c r="R365" i="1"/>
  <c r="M365" i="1" s="1"/>
  <c r="R364" i="1"/>
  <c r="M364" i="1" s="1"/>
  <c r="R363" i="1"/>
  <c r="M363" i="1" s="1"/>
  <c r="R362" i="1"/>
  <c r="M362" i="1" s="1"/>
  <c r="R361" i="1"/>
  <c r="M361" i="1" s="1"/>
  <c r="R360" i="1"/>
  <c r="M360" i="1" s="1"/>
  <c r="V359" i="1"/>
  <c r="M359" i="1" s="1"/>
  <c r="Z358" i="1"/>
  <c r="M358" i="1" s="1"/>
  <c r="R357" i="1"/>
  <c r="M357" i="1" s="1"/>
  <c r="R356" i="1"/>
  <c r="M356" i="1" s="1"/>
  <c r="Z355" i="1"/>
  <c r="M355" i="1" s="1"/>
  <c r="M354" i="1"/>
  <c r="R353" i="1"/>
  <c r="M353" i="1" s="1"/>
  <c r="R352" i="1"/>
  <c r="M352" i="1" s="1"/>
  <c r="M351" i="1"/>
  <c r="AB350" i="1"/>
  <c r="M350" i="1" s="1"/>
  <c r="M349" i="1"/>
  <c r="M348" i="1"/>
  <c r="M347" i="1"/>
  <c r="R346" i="1"/>
  <c r="M346" i="1" s="1"/>
  <c r="R345" i="1"/>
  <c r="M345" i="1" s="1"/>
  <c r="AB344" i="1"/>
  <c r="M344" i="1" s="1"/>
  <c r="V343" i="1"/>
  <c r="M343" i="1" s="1"/>
  <c r="AB342" i="1"/>
  <c r="M342" i="1" s="1"/>
  <c r="R341" i="1"/>
  <c r="M341" i="1" s="1"/>
  <c r="Z340" i="1"/>
  <c r="M340" i="1" s="1"/>
  <c r="AB339" i="1"/>
  <c r="X339" i="1"/>
  <c r="M338" i="1"/>
  <c r="Z336" i="1"/>
  <c r="V336" i="1"/>
  <c r="M335" i="1"/>
  <c r="M334" i="1"/>
  <c r="M333" i="1"/>
  <c r="M332" i="1"/>
  <c r="V331" i="1"/>
  <c r="M331" i="1" s="1"/>
  <c r="V330" i="1"/>
  <c r="M330" i="1" s="1"/>
  <c r="V329" i="1"/>
  <c r="M328" i="1"/>
  <c r="L327" i="1"/>
  <c r="L13" i="3" s="1"/>
  <c r="K327" i="1"/>
  <c r="J327" i="1"/>
  <c r="I327" i="1"/>
  <c r="K13" i="3" s="1"/>
  <c r="M325" i="1"/>
  <c r="M324" i="1"/>
  <c r="M323" i="1"/>
  <c r="M322" i="1"/>
  <c r="M321" i="1"/>
  <c r="M320" i="1"/>
  <c r="M319" i="1"/>
  <c r="M390" i="1"/>
  <c r="M318" i="1"/>
  <c r="M317" i="1"/>
  <c r="M389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AB291" i="1"/>
  <c r="M294" i="1"/>
  <c r="M293" i="1"/>
  <c r="L291" i="1"/>
  <c r="H13" i="3" s="1"/>
  <c r="K291" i="1"/>
  <c r="J291" i="1"/>
  <c r="I291" i="1"/>
  <c r="G13" i="3" s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7" i="1"/>
  <c r="M276" i="1"/>
  <c r="M275" i="1"/>
  <c r="L274" i="1"/>
  <c r="D13" i="3" s="1"/>
  <c r="K274" i="1"/>
  <c r="J274" i="1"/>
  <c r="I274" i="1"/>
  <c r="C13" i="3" s="1"/>
  <c r="R271" i="1"/>
  <c r="M271" i="1" s="1"/>
  <c r="M270" i="1"/>
  <c r="V269" i="1"/>
  <c r="M269" i="1" s="1"/>
  <c r="V268" i="1"/>
  <c r="M268" i="1" s="1"/>
  <c r="R267" i="1"/>
  <c r="M267" i="1" s="1"/>
  <c r="V266" i="1"/>
  <c r="M266" i="1" s="1"/>
  <c r="V265" i="1"/>
  <c r="M265" i="1" s="1"/>
  <c r="Z264" i="1"/>
  <c r="M264" i="1" s="1"/>
  <c r="V263" i="1"/>
  <c r="M263" i="1" s="1"/>
  <c r="AB262" i="1"/>
  <c r="M262" i="1" s="1"/>
  <c r="V261" i="1"/>
  <c r="M261" i="1" s="1"/>
  <c r="R260" i="1"/>
  <c r="M260" i="1" s="1"/>
  <c r="R259" i="1"/>
  <c r="M259" i="1" s="1"/>
  <c r="V258" i="1"/>
  <c r="M258" i="1" s="1"/>
  <c r="V257" i="1"/>
  <c r="M257" i="1" s="1"/>
  <c r="R256" i="1"/>
  <c r="M256" i="1" s="1"/>
  <c r="R255" i="1"/>
  <c r="M255" i="1" s="1"/>
  <c r="V254" i="1"/>
  <c r="R254" i="1"/>
  <c r="V253" i="1"/>
  <c r="M253" i="1" s="1"/>
  <c r="M252" i="1"/>
  <c r="M251" i="1"/>
  <c r="V250" i="1"/>
  <c r="M250" i="1" s="1"/>
  <c r="AB249" i="1"/>
  <c r="M249" i="1" s="1"/>
  <c r="R248" i="1"/>
  <c r="M248" i="1" s="1"/>
  <c r="M247" i="1"/>
  <c r="M246" i="1"/>
  <c r="R245" i="1"/>
  <c r="M245" i="1" s="1"/>
  <c r="V244" i="1"/>
  <c r="M244" i="1" s="1"/>
  <c r="V243" i="1"/>
  <c r="M243" i="1" s="1"/>
  <c r="R242" i="1"/>
  <c r="M242" i="1" s="1"/>
  <c r="R241" i="1"/>
  <c r="M241" i="1" s="1"/>
  <c r="Z240" i="1"/>
  <c r="M240" i="1" s="1"/>
  <c r="AB239" i="1"/>
  <c r="R238" i="1"/>
  <c r="R237" i="1"/>
  <c r="Z236" i="1"/>
  <c r="M236" i="1" s="1"/>
  <c r="V235" i="1"/>
  <c r="M235" i="1" s="1"/>
  <c r="V234" i="1"/>
  <c r="M234" i="1" s="1"/>
  <c r="V233" i="1"/>
  <c r="M233" i="1" s="1"/>
  <c r="M232" i="1"/>
  <c r="M231" i="1"/>
  <c r="M230" i="1"/>
  <c r="M229" i="1"/>
  <c r="M228" i="1"/>
  <c r="V227" i="1"/>
  <c r="M227" i="1" s="1"/>
  <c r="R226" i="1"/>
  <c r="M226" i="1" s="1"/>
  <c r="M225" i="1"/>
  <c r="R224" i="1"/>
  <c r="M224" i="1" s="1"/>
  <c r="R223" i="1"/>
  <c r="M223" i="1" s="1"/>
  <c r="M222" i="1"/>
  <c r="AB221" i="1"/>
  <c r="M221" i="1" s="1"/>
  <c r="M220" i="1"/>
  <c r="V219" i="1"/>
  <c r="M219" i="1" s="1"/>
  <c r="M218" i="1"/>
  <c r="R217" i="1"/>
  <c r="M217" i="1" s="1"/>
  <c r="R216" i="1"/>
  <c r="M216" i="1" s="1"/>
  <c r="V215" i="1"/>
  <c r="M215" i="1" s="1"/>
  <c r="V214" i="1"/>
  <c r="M214" i="1" s="1"/>
  <c r="M213" i="1"/>
  <c r="M212" i="1"/>
  <c r="V211" i="1"/>
  <c r="M211" i="1" s="1"/>
  <c r="M210" i="1"/>
  <c r="M209" i="1"/>
  <c r="M208" i="1"/>
  <c r="Z207" i="1"/>
  <c r="M207" i="1" s="1"/>
  <c r="M206" i="1"/>
  <c r="V205" i="1"/>
  <c r="M205" i="1" s="1"/>
  <c r="M204" i="1"/>
  <c r="M203" i="1"/>
  <c r="R202" i="1"/>
  <c r="M202" i="1" s="1"/>
  <c r="V201" i="1"/>
  <c r="M201" i="1" s="1"/>
  <c r="M200" i="1"/>
  <c r="M199" i="1"/>
  <c r="V198" i="1"/>
  <c r="M198" i="1" s="1"/>
  <c r="M197" i="1"/>
  <c r="Z196" i="1"/>
  <c r="M196" i="1" s="1"/>
  <c r="V195" i="1"/>
  <c r="M195" i="1" s="1"/>
  <c r="M194" i="1"/>
  <c r="Z193" i="1"/>
  <c r="M193" i="1" s="1"/>
  <c r="V192" i="1"/>
  <c r="M192" i="1" s="1"/>
  <c r="M191" i="1"/>
  <c r="V190" i="1"/>
  <c r="M190" i="1" s="1"/>
  <c r="Z189" i="1"/>
  <c r="M189" i="1" s="1"/>
  <c r="M188" i="1"/>
  <c r="M187" i="1"/>
  <c r="M186" i="1"/>
  <c r="M185" i="1"/>
  <c r="V184" i="1"/>
  <c r="M184" i="1" s="1"/>
  <c r="M183" i="1"/>
  <c r="V182" i="1"/>
  <c r="M182" i="1" s="1"/>
  <c r="V181" i="1"/>
  <c r="M181" i="1" s="1"/>
  <c r="Z180" i="1"/>
  <c r="M180" i="1" s="1"/>
  <c r="V179" i="1"/>
  <c r="M179" i="1" s="1"/>
  <c r="V178" i="1"/>
  <c r="M178" i="1" s="1"/>
  <c r="V177" i="1"/>
  <c r="M177" i="1" s="1"/>
  <c r="V176" i="1"/>
  <c r="M176" i="1" s="1"/>
  <c r="V175" i="1"/>
  <c r="M175" i="1" s="1"/>
  <c r="R174" i="1"/>
  <c r="M174" i="1" s="1"/>
  <c r="AB173" i="1"/>
  <c r="M173" i="1" s="1"/>
  <c r="R172" i="1"/>
  <c r="M172" i="1" s="1"/>
  <c r="V171" i="1"/>
  <c r="M171" i="1" s="1"/>
  <c r="V170" i="1"/>
  <c r="M170" i="1" s="1"/>
  <c r="R169" i="1"/>
  <c r="M169" i="1" s="1"/>
  <c r="V168" i="1"/>
  <c r="M168" i="1" s="1"/>
  <c r="Z167" i="1"/>
  <c r="M167" i="1" s="1"/>
  <c r="R166" i="1"/>
  <c r="M166" i="1" s="1"/>
  <c r="R165" i="1"/>
  <c r="M165" i="1" s="1"/>
  <c r="Z164" i="1"/>
  <c r="M164" i="1" s="1"/>
  <c r="V163" i="1"/>
  <c r="M163" i="1" s="1"/>
  <c r="R162" i="1"/>
  <c r="M162" i="1" s="1"/>
  <c r="V161" i="1"/>
  <c r="M161" i="1" s="1"/>
  <c r="R160" i="1"/>
  <c r="M160" i="1" s="1"/>
  <c r="V159" i="1"/>
  <c r="M159" i="1" s="1"/>
  <c r="V158" i="1"/>
  <c r="M158" i="1" s="1"/>
  <c r="R157" i="1"/>
  <c r="M157" i="1" s="1"/>
  <c r="R156" i="1"/>
  <c r="M156" i="1" s="1"/>
  <c r="Z155" i="1"/>
  <c r="M155" i="1" s="1"/>
  <c r="R154" i="1"/>
  <c r="M154" i="1" s="1"/>
  <c r="V153" i="1"/>
  <c r="R153" i="1"/>
  <c r="M152" i="1"/>
  <c r="V151" i="1"/>
  <c r="R151" i="1"/>
  <c r="R150" i="1"/>
  <c r="M150" i="1" s="1"/>
  <c r="V149" i="1"/>
  <c r="M149" i="1" s="1"/>
  <c r="R148" i="1"/>
  <c r="M148" i="1" s="1"/>
  <c r="R147" i="1"/>
  <c r="M147" i="1" s="1"/>
  <c r="R146" i="1"/>
  <c r="M146" i="1" s="1"/>
  <c r="R145" i="1"/>
  <c r="M145" i="1" s="1"/>
  <c r="V144" i="1"/>
  <c r="M144" i="1" s="1"/>
  <c r="AB143" i="1"/>
  <c r="Z143" i="1"/>
  <c r="V142" i="1"/>
  <c r="R141" i="1"/>
  <c r="M141" i="1" s="1"/>
  <c r="M140" i="1"/>
  <c r="M139" i="1"/>
  <c r="V138" i="1"/>
  <c r="M138" i="1" s="1"/>
  <c r="R137" i="1"/>
  <c r="M137" i="1" s="1"/>
  <c r="V136" i="1"/>
  <c r="M136" i="1" s="1"/>
  <c r="R135" i="1"/>
  <c r="M135" i="1" s="1"/>
  <c r="R134" i="1"/>
  <c r="M134" i="1" s="1"/>
  <c r="R133" i="1"/>
  <c r="M133" i="1" s="1"/>
  <c r="Z132" i="1"/>
  <c r="M132" i="1" s="1"/>
  <c r="Z131" i="1"/>
  <c r="M131" i="1" s="1"/>
  <c r="Z130" i="1"/>
  <c r="M130" i="1" s="1"/>
  <c r="M129" i="1"/>
  <c r="AB128" i="1"/>
  <c r="M128" i="1" s="1"/>
  <c r="V127" i="1"/>
  <c r="M127" i="1" s="1"/>
  <c r="R126" i="1"/>
  <c r="M126" i="1" s="1"/>
  <c r="R125" i="1"/>
  <c r="M125" i="1" s="1"/>
  <c r="R124" i="1"/>
  <c r="M124" i="1" s="1"/>
  <c r="R123" i="1"/>
  <c r="M123" i="1" s="1"/>
  <c r="AB122" i="1"/>
  <c r="R121" i="1"/>
  <c r="M121" i="1" s="1"/>
  <c r="V120" i="1"/>
  <c r="M120" i="1" s="1"/>
  <c r="R119" i="1"/>
  <c r="V118" i="1"/>
  <c r="M117" i="1"/>
  <c r="M116" i="1"/>
  <c r="M115" i="1"/>
  <c r="M114" i="1"/>
  <c r="M113" i="1"/>
  <c r="Z112" i="1"/>
  <c r="M112" i="1" s="1"/>
  <c r="M105" i="1"/>
  <c r="M104" i="1"/>
  <c r="M103" i="1"/>
  <c r="M101" i="1"/>
  <c r="M100" i="1"/>
  <c r="M99" i="1"/>
  <c r="M98" i="1"/>
  <c r="M97" i="1"/>
  <c r="M96" i="1"/>
  <c r="M95" i="1"/>
  <c r="M94" i="1"/>
  <c r="M93" i="1"/>
  <c r="M92" i="1"/>
  <c r="M91" i="1"/>
  <c r="AF90" i="1"/>
  <c r="AF55" i="1" s="1"/>
  <c r="M89" i="1"/>
  <c r="M88" i="1"/>
  <c r="M87" i="1"/>
  <c r="M86" i="1"/>
  <c r="M85" i="1"/>
  <c r="M84" i="1"/>
  <c r="M83" i="1"/>
  <c r="M82" i="1"/>
  <c r="M81" i="1"/>
  <c r="V80" i="1"/>
  <c r="M80" i="1" s="1"/>
  <c r="M79" i="1"/>
  <c r="M78" i="1"/>
  <c r="M77" i="1"/>
  <c r="M76" i="1"/>
  <c r="V75" i="1"/>
  <c r="M75" i="1" s="1"/>
  <c r="M74" i="1"/>
  <c r="M73" i="1"/>
  <c r="M72" i="1"/>
  <c r="M71" i="1"/>
  <c r="A70" i="1"/>
  <c r="M70" i="1"/>
  <c r="A69" i="1"/>
  <c r="M69" i="1"/>
  <c r="A68" i="1"/>
  <c r="M68" i="1"/>
  <c r="A67" i="1"/>
  <c r="M67" i="1"/>
  <c r="A66" i="1"/>
  <c r="A65" i="1"/>
  <c r="A64" i="1"/>
  <c r="M64" i="1"/>
  <c r="A63" i="1"/>
  <c r="M63" i="1"/>
  <c r="A62" i="1"/>
  <c r="M62" i="1"/>
  <c r="A61" i="1"/>
  <c r="P21" i="1"/>
  <c r="A54" i="1"/>
  <c r="M54" i="1"/>
  <c r="A53" i="1"/>
  <c r="M53" i="1"/>
  <c r="A52" i="1"/>
  <c r="M52" i="1"/>
  <c r="A51" i="1"/>
  <c r="M51" i="1"/>
  <c r="A50" i="1"/>
  <c r="M50" i="1"/>
  <c r="A49" i="1"/>
  <c r="M49" i="1"/>
  <c r="A48" i="1"/>
  <c r="M48" i="1"/>
  <c r="A47" i="1"/>
  <c r="M47" i="1"/>
  <c r="A46" i="1"/>
  <c r="M46" i="1"/>
  <c r="A45" i="1"/>
  <c r="M45" i="1"/>
  <c r="A44" i="1"/>
  <c r="M44" i="1"/>
  <c r="A43" i="1"/>
  <c r="M43" i="1"/>
  <c r="A42" i="1"/>
  <c r="A41" i="1"/>
  <c r="M41" i="1"/>
  <c r="A40" i="1"/>
  <c r="M40" i="1"/>
  <c r="A39" i="1"/>
  <c r="A38" i="1"/>
  <c r="AF38" i="1"/>
  <c r="AF35" i="1" s="1"/>
  <c r="R38" i="1"/>
  <c r="A37" i="1"/>
  <c r="A36" i="1"/>
  <c r="M36" i="1"/>
  <c r="A35" i="1"/>
  <c r="L35" i="1"/>
  <c r="D12" i="3" s="1"/>
  <c r="P12" i="3" s="1"/>
  <c r="K35" i="1"/>
  <c r="J35" i="1"/>
  <c r="I35" i="1"/>
  <c r="C12" i="3" s="1"/>
  <c r="O12" i="3" s="1"/>
  <c r="A34" i="1"/>
  <c r="A33" i="1"/>
  <c r="V33" i="1"/>
  <c r="M33" i="1" s="1"/>
  <c r="A32" i="1"/>
  <c r="M32" i="1"/>
  <c r="U31" i="1"/>
  <c r="L31" i="1"/>
  <c r="L11" i="3" s="1"/>
  <c r="K31" i="1"/>
  <c r="J31" i="1"/>
  <c r="I31" i="1"/>
  <c r="K11" i="3" s="1"/>
  <c r="A30" i="1"/>
  <c r="A28" i="1"/>
  <c r="M28" i="1"/>
  <c r="U27" i="1"/>
  <c r="L27" i="1"/>
  <c r="H11" i="3" s="1"/>
  <c r="K27" i="1"/>
  <c r="J27" i="1"/>
  <c r="I27" i="1"/>
  <c r="G11" i="3" s="1"/>
  <c r="M26" i="1"/>
  <c r="AN25" i="1"/>
  <c r="A25" i="1" s="1"/>
  <c r="M25" i="1"/>
  <c r="V24" i="1"/>
  <c r="U24" i="1"/>
  <c r="R24" i="1"/>
  <c r="L24" i="1"/>
  <c r="D11" i="3" s="1"/>
  <c r="K24" i="1"/>
  <c r="J24" i="1"/>
  <c r="I24" i="1"/>
  <c r="C11" i="3" s="1"/>
  <c r="U401" i="1" l="1"/>
  <c r="Q112" i="1"/>
  <c r="V984" i="1"/>
  <c r="R984" i="1"/>
  <c r="AL114" i="1"/>
  <c r="R1413" i="1"/>
  <c r="O20" i="3"/>
  <c r="P29" i="3"/>
  <c r="X1413" i="1"/>
  <c r="AB1413" i="1"/>
  <c r="T1413" i="1"/>
  <c r="Z1413" i="1"/>
  <c r="V1413" i="1"/>
  <c r="P14" i="3"/>
  <c r="P25" i="3"/>
  <c r="P28" i="3"/>
  <c r="O32" i="3"/>
  <c r="P24" i="3"/>
  <c r="P15" i="3"/>
  <c r="P17" i="3"/>
  <c r="O18" i="3"/>
  <c r="P26" i="3"/>
  <c r="O17" i="3"/>
  <c r="O26" i="3"/>
  <c r="O29" i="3"/>
  <c r="O31" i="3"/>
  <c r="P16" i="3"/>
  <c r="P21" i="3"/>
  <c r="P11" i="3"/>
  <c r="AF34" i="1"/>
  <c r="P13" i="3"/>
  <c r="P22" i="3"/>
  <c r="O14" i="3"/>
  <c r="O15" i="3"/>
  <c r="O16" i="3"/>
  <c r="P18" i="3"/>
  <c r="P20" i="3"/>
  <c r="O21" i="3"/>
  <c r="O24" i="3"/>
  <c r="O28" i="3"/>
  <c r="O22" i="3"/>
  <c r="O25" i="3"/>
  <c r="P19" i="3"/>
  <c r="P23" i="3"/>
  <c r="P31" i="3"/>
  <c r="O19" i="3"/>
  <c r="O23" i="3"/>
  <c r="O11" i="3"/>
  <c r="O13" i="3"/>
  <c r="M1640" i="1"/>
  <c r="M508" i="1"/>
  <c r="R500" i="1"/>
  <c r="R482" i="1" s="1"/>
  <c r="V1166" i="1"/>
  <c r="V1132" i="1" s="1"/>
  <c r="M503" i="1"/>
  <c r="V500" i="1"/>
  <c r="V482" i="1" s="1"/>
  <c r="M627" i="1"/>
  <c r="V618" i="1"/>
  <c r="M673" i="1"/>
  <c r="AB618" i="1"/>
  <c r="M839" i="1"/>
  <c r="AB835" i="1"/>
  <c r="M843" i="1"/>
  <c r="R835" i="1"/>
  <c r="AB941" i="1"/>
  <c r="M1075" i="1"/>
  <c r="Q1075" i="1" s="1"/>
  <c r="Z618" i="1"/>
  <c r="M626" i="1"/>
  <c r="X618" i="1"/>
  <c r="X545" i="1" s="1"/>
  <c r="M836" i="1"/>
  <c r="V835" i="1"/>
  <c r="M994" i="1"/>
  <c r="Q994" i="1" s="1"/>
  <c r="M1020" i="1"/>
  <c r="Q1020" i="1" s="1"/>
  <c r="M1030" i="1"/>
  <c r="Q1030" i="1" s="1"/>
  <c r="Z941" i="1"/>
  <c r="R1166" i="1"/>
  <c r="R1132" i="1" s="1"/>
  <c r="M1441" i="1"/>
  <c r="V107" i="1"/>
  <c r="AB107" i="1"/>
  <c r="AB34" i="1" s="1"/>
  <c r="M239" i="1"/>
  <c r="M237" i="1"/>
  <c r="M412" i="1"/>
  <c r="V411" i="1"/>
  <c r="M238" i="1"/>
  <c r="Z107" i="1"/>
  <c r="R107" i="1"/>
  <c r="Q544" i="1"/>
  <c r="AF455" i="1"/>
  <c r="V1106" i="1"/>
  <c r="R55" i="1"/>
  <c r="Q1558" i="1"/>
  <c r="Q1562" i="1"/>
  <c r="Q1565" i="1"/>
  <c r="Q1569" i="1"/>
  <c r="Q1574" i="1"/>
  <c r="Q1577" i="1"/>
  <c r="Q1581" i="1"/>
  <c r="Q1585" i="1"/>
  <c r="Q1580" i="1"/>
  <c r="Q1559" i="1"/>
  <c r="Q1566" i="1"/>
  <c r="Q1570" i="1"/>
  <c r="Q1573" i="1"/>
  <c r="Q1578" i="1"/>
  <c r="Q1582" i="1"/>
  <c r="Q1586" i="1"/>
  <c r="Q1560" i="1"/>
  <c r="Q1563" i="1"/>
  <c r="Q1567" i="1"/>
  <c r="Q1571" i="1"/>
  <c r="Q1575" i="1"/>
  <c r="Q1579" i="1"/>
  <c r="Q1583" i="1"/>
  <c r="Q1587" i="1"/>
  <c r="Q1561" i="1"/>
  <c r="Q1568" i="1"/>
  <c r="Q1572" i="1"/>
  <c r="Q1576" i="1"/>
  <c r="M1421" i="1"/>
  <c r="Q1584" i="1"/>
  <c r="V55" i="1"/>
  <c r="Z55" i="1"/>
  <c r="V1222" i="1"/>
  <c r="V1334" i="1"/>
  <c r="T1334" i="1"/>
  <c r="V472" i="1"/>
  <c r="U1100" i="1"/>
  <c r="V1227" i="1"/>
  <c r="M1433" i="1"/>
  <c r="P19" i="1"/>
  <c r="R762" i="1"/>
  <c r="R754" i="1" s="1"/>
  <c r="Q10" i="3"/>
  <c r="AB327" i="1"/>
  <c r="AB273" i="1" s="1"/>
  <c r="M1168" i="1"/>
  <c r="V291" i="1"/>
  <c r="M1175" i="1"/>
  <c r="Y545" i="1"/>
  <c r="U545" i="1"/>
  <c r="M61" i="1"/>
  <c r="R571" i="1"/>
  <c r="V815" i="1"/>
  <c r="U899" i="1"/>
  <c r="Q92" i="1"/>
  <c r="Q96" i="1"/>
  <c r="Q103" i="1"/>
  <c r="Q115" i="1"/>
  <c r="M119" i="1"/>
  <c r="Q159" i="1"/>
  <c r="Q165" i="1"/>
  <c r="Q171" i="1"/>
  <c r="Q178" i="1"/>
  <c r="Q184" i="1"/>
  <c r="Q193" i="1"/>
  <c r="Q199" i="1"/>
  <c r="Q224" i="1"/>
  <c r="Q243" i="1"/>
  <c r="Q262" i="1"/>
  <c r="Q277" i="1"/>
  <c r="Q283" i="1"/>
  <c r="Q293" i="1"/>
  <c r="Q300" i="1"/>
  <c r="Q309" i="1"/>
  <c r="Q315" i="1"/>
  <c r="Q319" i="1"/>
  <c r="Q353" i="1"/>
  <c r="Q357" i="1"/>
  <c r="Q360" i="1"/>
  <c r="Q363" i="1"/>
  <c r="Q371" i="1"/>
  <c r="Q388" i="1"/>
  <c r="Q446" i="1"/>
  <c r="Q494" i="1"/>
  <c r="Q498" i="1"/>
  <c r="Q511" i="1"/>
  <c r="Q517" i="1"/>
  <c r="Q530" i="1"/>
  <c r="Q541" i="1"/>
  <c r="Q573" i="1"/>
  <c r="Q576" i="1"/>
  <c r="Q583" i="1"/>
  <c r="Q592" i="1"/>
  <c r="Q600" i="1"/>
  <c r="Q606" i="1"/>
  <c r="Q609" i="1"/>
  <c r="Q613" i="1"/>
  <c r="Q617" i="1"/>
  <c r="Q620" i="1"/>
  <c r="Q629" i="1"/>
  <c r="Q633" i="1"/>
  <c r="Q639" i="1"/>
  <c r="Q645" i="1"/>
  <c r="Q724" i="1"/>
  <c r="M726" i="1"/>
  <c r="AB722" i="1"/>
  <c r="Q728" i="1"/>
  <c r="Q730" i="1"/>
  <c r="Q732" i="1"/>
  <c r="Q734" i="1"/>
  <c r="Q736" i="1"/>
  <c r="Q738" i="1"/>
  <c r="Q740" i="1"/>
  <c r="Q746" i="1"/>
  <c r="Q748" i="1"/>
  <c r="Q750" i="1"/>
  <c r="Q26" i="1"/>
  <c r="M65" i="1"/>
  <c r="Q89" i="1"/>
  <c r="Q91" i="1"/>
  <c r="Q94" i="1"/>
  <c r="Q98" i="1"/>
  <c r="Q100" i="1"/>
  <c r="Q105" i="1"/>
  <c r="Q117" i="1"/>
  <c r="Q146" i="1"/>
  <c r="Q148" i="1"/>
  <c r="Q150" i="1"/>
  <c r="Q155" i="1"/>
  <c r="Q157" i="1"/>
  <c r="Q161" i="1"/>
  <c r="Q163" i="1"/>
  <c r="Q167" i="1"/>
  <c r="Q169" i="1"/>
  <c r="Q174" i="1"/>
  <c r="Q176" i="1"/>
  <c r="Q180" i="1"/>
  <c r="Q182" i="1"/>
  <c r="Q187" i="1"/>
  <c r="Q190" i="1"/>
  <c r="Q195" i="1"/>
  <c r="Q197" i="1"/>
  <c r="Q201" i="1"/>
  <c r="Q247" i="1"/>
  <c r="Q250" i="1"/>
  <c r="Q252" i="1"/>
  <c r="Q264" i="1"/>
  <c r="Q275" i="1"/>
  <c r="Q280" i="1"/>
  <c r="Q282" i="1"/>
  <c r="Q285" i="1"/>
  <c r="Q288" i="1"/>
  <c r="M296" i="1"/>
  <c r="Q298" i="1"/>
  <c r="Q302" i="1"/>
  <c r="Q311" i="1"/>
  <c r="Q313" i="1"/>
  <c r="Q389" i="1"/>
  <c r="Q318" i="1"/>
  <c r="Q322" i="1"/>
  <c r="Q324" i="1"/>
  <c r="M337" i="1"/>
  <c r="R327" i="1"/>
  <c r="Q338" i="1"/>
  <c r="Q354" i="1"/>
  <c r="Q356" i="1"/>
  <c r="Q358" i="1"/>
  <c r="Q361" i="1"/>
  <c r="Q362" i="1"/>
  <c r="Q364" i="1"/>
  <c r="Q365" i="1"/>
  <c r="Q366" i="1"/>
  <c r="Q368" i="1"/>
  <c r="Q405" i="1"/>
  <c r="Q408" i="1"/>
  <c r="Q410" i="1"/>
  <c r="Q444" i="1"/>
  <c r="Q450" i="1"/>
  <c r="Q452" i="1"/>
  <c r="Q492" i="1"/>
  <c r="Q496" i="1"/>
  <c r="Q515" i="1"/>
  <c r="Q528" i="1"/>
  <c r="Q577" i="1"/>
  <c r="Q581" i="1"/>
  <c r="Q588" i="1"/>
  <c r="M590" i="1"/>
  <c r="Z571" i="1"/>
  <c r="Q594" i="1"/>
  <c r="Q596" i="1"/>
  <c r="Q598" i="1"/>
  <c r="Q602" i="1"/>
  <c r="Q604" i="1"/>
  <c r="Q607" i="1"/>
  <c r="Q611" i="1"/>
  <c r="Q625" i="1"/>
  <c r="Q631" i="1"/>
  <c r="Q635" i="1"/>
  <c r="Q637" i="1"/>
  <c r="Q641" i="1"/>
  <c r="Q643" i="1"/>
  <c r="Q647" i="1"/>
  <c r="Q758" i="1"/>
  <c r="Q766" i="1"/>
  <c r="Q768" i="1"/>
  <c r="Q772" i="1"/>
  <c r="Q774" i="1"/>
  <c r="Q778" i="1"/>
  <c r="Q782" i="1"/>
  <c r="Q784" i="1"/>
  <c r="Q787" i="1"/>
  <c r="Q805" i="1"/>
  <c r="M818" i="1"/>
  <c r="AB815" i="1"/>
  <c r="Q824" i="1"/>
  <c r="Q826" i="1"/>
  <c r="Q828" i="1"/>
  <c r="Q830" i="1"/>
  <c r="Q832" i="1"/>
  <c r="Q838" i="1"/>
  <c r="Q840" i="1"/>
  <c r="Q845" i="1"/>
  <c r="Q847" i="1"/>
  <c r="Q849" i="1"/>
  <c r="Q851" i="1"/>
  <c r="Q853" i="1"/>
  <c r="Q857" i="1"/>
  <c r="Q861" i="1"/>
  <c r="Q863" i="1"/>
  <c r="Q867" i="1"/>
  <c r="Q871" i="1"/>
  <c r="Q873" i="1"/>
  <c r="Q877" i="1"/>
  <c r="Q879" i="1"/>
  <c r="Q883" i="1"/>
  <c r="Q885" i="1"/>
  <c r="Q902" i="1"/>
  <c r="Q985" i="1"/>
  <c r="Q983" i="1"/>
  <c r="Q1117" i="1"/>
  <c r="Q1120" i="1"/>
  <c r="M1123" i="1"/>
  <c r="Q1130" i="1"/>
  <c r="Q1135" i="1"/>
  <c r="Q1141" i="1"/>
  <c r="Q1143" i="1"/>
  <c r="Q1178" i="1"/>
  <c r="Q1186" i="1"/>
  <c r="Q1189" i="1"/>
  <c r="Q1194" i="1"/>
  <c r="Q1204" i="1"/>
  <c r="Q1208" i="1"/>
  <c r="Q1234" i="1"/>
  <c r="Q1236" i="1"/>
  <c r="Q1281" i="1"/>
  <c r="Q1283" i="1"/>
  <c r="Q1290" i="1"/>
  <c r="Q1292" i="1"/>
  <c r="Q1298" i="1"/>
  <c r="Q1300" i="1"/>
  <c r="Q1328" i="1"/>
  <c r="Q1289" i="1"/>
  <c r="Q1310" i="1"/>
  <c r="Q1287" i="1"/>
  <c r="Q1257" i="1"/>
  <c r="Q1294" i="1"/>
  <c r="Q1288" i="1"/>
  <c r="Q1324" i="1"/>
  <c r="Q1317" i="1"/>
  <c r="Q1258" i="1"/>
  <c r="Q1261" i="1"/>
  <c r="Q1333" i="1"/>
  <c r="Q1315" i="1"/>
  <c r="Q1332" i="1"/>
  <c r="Q1325" i="1"/>
  <c r="Q1330" i="1"/>
  <c r="Q1327" i="1"/>
  <c r="Q1423" i="1"/>
  <c r="Q1428" i="1"/>
  <c r="Q1439" i="1"/>
  <c r="Q1450" i="1"/>
  <c r="Q1669" i="1"/>
  <c r="Q1474" i="1"/>
  <c r="Q1485" i="1"/>
  <c r="Q1489" i="1"/>
  <c r="Q1490" i="1"/>
  <c r="Q1493" i="1"/>
  <c r="Q1494" i="1"/>
  <c r="Q1496" i="1"/>
  <c r="Q1499" i="1"/>
  <c r="Q1504" i="1"/>
  <c r="Q1505" i="1"/>
  <c r="Q1507" i="1"/>
  <c r="Q1515" i="1"/>
  <c r="Q1518" i="1"/>
  <c r="Q1520" i="1"/>
  <c r="Q1547" i="1"/>
  <c r="Q1603" i="1"/>
  <c r="Q1604" i="1"/>
  <c r="Q1607" i="1"/>
  <c r="Q1610" i="1"/>
  <c r="Q1613" i="1"/>
  <c r="Q1619" i="1"/>
  <c r="Q1624" i="1"/>
  <c r="Q1626" i="1"/>
  <c r="Q1631" i="1"/>
  <c r="Q1634" i="1"/>
  <c r="Q1772" i="1"/>
  <c r="Q1638" i="1"/>
  <c r="Q1660" i="1"/>
  <c r="Q1665" i="1"/>
  <c r="Q1667" i="1"/>
  <c r="Q1670" i="1"/>
  <c r="Q1671" i="1"/>
  <c r="Q1672" i="1"/>
  <c r="Q1676" i="1"/>
  <c r="Q1680" i="1"/>
  <c r="Q1683" i="1"/>
  <c r="Q1699" i="1"/>
  <c r="Q1702" i="1"/>
  <c r="Q1710" i="1"/>
  <c r="Q1714" i="1"/>
  <c r="Q1718" i="1"/>
  <c r="Q1721" i="1"/>
  <c r="Q1765" i="1"/>
  <c r="Q1769" i="1"/>
  <c r="Q1786" i="1"/>
  <c r="Q1793" i="1"/>
  <c r="Q1805" i="1"/>
  <c r="Q1808" i="1"/>
  <c r="Q1812" i="1"/>
  <c r="Q126" i="1"/>
  <c r="Q128" i="1"/>
  <c r="Q132" i="1"/>
  <c r="Q134" i="1"/>
  <c r="Q139" i="1"/>
  <c r="Q204" i="1"/>
  <c r="Q206" i="1"/>
  <c r="Q210" i="1"/>
  <c r="Q214" i="1"/>
  <c r="Q216" i="1"/>
  <c r="Q220" i="1"/>
  <c r="Q227" i="1"/>
  <c r="Q231" i="1"/>
  <c r="Q233" i="1"/>
  <c r="Q241" i="1"/>
  <c r="Q255" i="1"/>
  <c r="Q259" i="1"/>
  <c r="Q328" i="1"/>
  <c r="Q334" i="1"/>
  <c r="Q343" i="1"/>
  <c r="Q346" i="1"/>
  <c r="Q347" i="1"/>
  <c r="Q352" i="1"/>
  <c r="Q373" i="1"/>
  <c r="Q374" i="1"/>
  <c r="Q376" i="1"/>
  <c r="Q382" i="1"/>
  <c r="Q383" i="1"/>
  <c r="Q385" i="1"/>
  <c r="Q386" i="1"/>
  <c r="Q415" i="1"/>
  <c r="Q417" i="1"/>
  <c r="Q421" i="1"/>
  <c r="Q429" i="1"/>
  <c r="Q433" i="1"/>
  <c r="Q437" i="1"/>
  <c r="Q458" i="1"/>
  <c r="Q467" i="1"/>
  <c r="Q469" i="1"/>
  <c r="Q478" i="1"/>
  <c r="Q486" i="1"/>
  <c r="Q504" i="1"/>
  <c r="Q549" i="1"/>
  <c r="Q551" i="1"/>
  <c r="Q555" i="1"/>
  <c r="Q557" i="1"/>
  <c r="Q561" i="1"/>
  <c r="Q565" i="1"/>
  <c r="Q567" i="1"/>
  <c r="Q615" i="1"/>
  <c r="Q652" i="1"/>
  <c r="Q657" i="1"/>
  <c r="Q662" i="1"/>
  <c r="Q664" i="1"/>
  <c r="Q666" i="1"/>
  <c r="Q670" i="1"/>
  <c r="Q675" i="1"/>
  <c r="Q680" i="1"/>
  <c r="Q699" i="1"/>
  <c r="Q701" i="1"/>
  <c r="M704" i="1"/>
  <c r="V703" i="1"/>
  <c r="Q710" i="1"/>
  <c r="Q714" i="1"/>
  <c r="Q751" i="1"/>
  <c r="Q794" i="1"/>
  <c r="Q797" i="1"/>
  <c r="Q808" i="1"/>
  <c r="Q812" i="1"/>
  <c r="Q898" i="1"/>
  <c r="Q904" i="1"/>
  <c r="AA899" i="1"/>
  <c r="Q918" i="1"/>
  <c r="Q922" i="1"/>
  <c r="Q926" i="1"/>
  <c r="Q928" i="1"/>
  <c r="Q940" i="1"/>
  <c r="Q943" i="1"/>
  <c r="M942" i="1"/>
  <c r="Q946" i="1"/>
  <c r="Q948" i="1"/>
  <c r="Q952" i="1"/>
  <c r="Q969" i="1"/>
  <c r="Q973" i="1"/>
  <c r="Q975" i="1"/>
  <c r="Q976" i="1"/>
  <c r="Q978" i="1"/>
  <c r="Q1104" i="1"/>
  <c r="Q1149" i="1"/>
  <c r="Q1153" i="1"/>
  <c r="Q1155" i="1"/>
  <c r="Q1159" i="1"/>
  <c r="Q1167" i="1"/>
  <c r="Q1170" i="1"/>
  <c r="Q1191" i="1"/>
  <c r="Q1196" i="1"/>
  <c r="Q1199" i="1"/>
  <c r="Q447" i="1"/>
  <c r="Q449" i="1"/>
  <c r="Q453" i="1"/>
  <c r="Q493" i="1"/>
  <c r="Q510" i="1"/>
  <c r="Q512" i="1"/>
  <c r="Q540" i="1"/>
  <c r="Q574" i="1"/>
  <c r="Q580" i="1"/>
  <c r="Q584" i="1"/>
  <c r="Q586" i="1"/>
  <c r="Q587" i="1"/>
  <c r="Q591" i="1"/>
  <c r="Q595" i="1"/>
  <c r="Q599" i="1"/>
  <c r="Q601" i="1"/>
  <c r="Q603" i="1"/>
  <c r="Q608" i="1"/>
  <c r="Q612" i="1"/>
  <c r="Q619" i="1"/>
  <c r="Q623" i="1"/>
  <c r="Q624" i="1"/>
  <c r="Q630" i="1"/>
  <c r="Q634" i="1"/>
  <c r="Q636" i="1"/>
  <c r="Q640" i="1"/>
  <c r="Q642" i="1"/>
  <c r="Q646" i="1"/>
  <c r="Q648" i="1"/>
  <c r="M723" i="1"/>
  <c r="V722" i="1"/>
  <c r="M727" i="1"/>
  <c r="R722" i="1"/>
  <c r="R694" i="1" s="1"/>
  <c r="Q729" i="1"/>
  <c r="Q731" i="1"/>
  <c r="Q733" i="1"/>
  <c r="Q735" i="1"/>
  <c r="Q739" i="1"/>
  <c r="Q741" i="1"/>
  <c r="Q743" i="1"/>
  <c r="Q745" i="1"/>
  <c r="Q747" i="1"/>
  <c r="Q749" i="1"/>
  <c r="Q760" i="1"/>
  <c r="Q767" i="1"/>
  <c r="Q769" i="1"/>
  <c r="Q773" i="1"/>
  <c r="Q775" i="1"/>
  <c r="Q777" i="1"/>
  <c r="Q779" i="1"/>
  <c r="Q781" i="1"/>
  <c r="Q783" i="1"/>
  <c r="Q785" i="1"/>
  <c r="Q788" i="1"/>
  <c r="Q789" i="1"/>
  <c r="Q791" i="1"/>
  <c r="Q793" i="1"/>
  <c r="R801" i="1"/>
  <c r="Q804" i="1"/>
  <c r="Q819" i="1"/>
  <c r="Q821" i="1"/>
  <c r="Q823" i="1"/>
  <c r="Q825" i="1"/>
  <c r="Q827" i="1"/>
  <c r="Q829" i="1"/>
  <c r="Q834" i="1"/>
  <c r="Q837" i="1"/>
  <c r="Q841" i="1"/>
  <c r="Q844" i="1"/>
  <c r="Q846" i="1"/>
  <c r="Q848" i="1"/>
  <c r="Q852" i="1"/>
  <c r="Q854" i="1"/>
  <c r="Q856" i="1"/>
  <c r="Q858" i="1"/>
  <c r="Q862" i="1"/>
  <c r="Q864" i="1"/>
  <c r="Q866" i="1"/>
  <c r="Q868" i="1"/>
  <c r="Q870" i="1"/>
  <c r="Q874" i="1"/>
  <c r="Q876" i="1"/>
  <c r="Q878" i="1"/>
  <c r="Q880" i="1"/>
  <c r="Q882" i="1"/>
  <c r="Q884" i="1"/>
  <c r="Q886" i="1"/>
  <c r="Q888" i="1"/>
  <c r="Q962" i="1"/>
  <c r="M964" i="1"/>
  <c r="V957" i="1"/>
  <c r="Q966" i="1"/>
  <c r="Q979" i="1"/>
  <c r="Q980" i="1"/>
  <c r="Q1116" i="1"/>
  <c r="Q1118" i="1"/>
  <c r="Q1119" i="1"/>
  <c r="Q1129" i="1"/>
  <c r="Q1131" i="1"/>
  <c r="Q1134" i="1"/>
  <c r="Q1136" i="1"/>
  <c r="Q1138" i="1"/>
  <c r="Q1140" i="1"/>
  <c r="Q1142" i="1"/>
  <c r="Q1144" i="1"/>
  <c r="Q1179" i="1"/>
  <c r="Q1181" i="1"/>
  <c r="Q1183" i="1"/>
  <c r="Q1185" i="1"/>
  <c r="Q1187" i="1"/>
  <c r="Q1192" i="1"/>
  <c r="Q1193" i="1"/>
  <c r="Q1195" i="1"/>
  <c r="Q1202" i="1"/>
  <c r="Q1206" i="1"/>
  <c r="Q1207" i="1"/>
  <c r="Q1229" i="1"/>
  <c r="Q1231" i="1"/>
  <c r="Q1233" i="1"/>
  <c r="Q1235" i="1"/>
  <c r="Q1237" i="1"/>
  <c r="Q1239" i="1"/>
  <c r="Q1279" i="1"/>
  <c r="Q1282" i="1"/>
  <c r="Q1284" i="1"/>
  <c r="Q1286" i="1"/>
  <c r="Q1291" i="1"/>
  <c r="Q1293" i="1"/>
  <c r="Q1296" i="1"/>
  <c r="Q1297" i="1"/>
  <c r="Q1303" i="1"/>
  <c r="Q1249" i="1"/>
  <c r="Q1309" i="1"/>
  <c r="Q1306" i="1"/>
  <c r="Q1316" i="1"/>
  <c r="Q1307" i="1"/>
  <c r="Q1318" i="1"/>
  <c r="Q1270" i="1"/>
  <c r="Q1322" i="1"/>
  <c r="Q1266" i="1"/>
  <c r="Q1313" i="1"/>
  <c r="Q1321" i="1"/>
  <c r="Q1331" i="1"/>
  <c r="Q1256" i="1"/>
  <c r="Q1268" i="1"/>
  <c r="Q1308" i="1"/>
  <c r="Q1323" i="1"/>
  <c r="Q1320" i="1"/>
  <c r="Q1304" i="1"/>
  <c r="Q1314" i="1"/>
  <c r="Q1329" i="1"/>
  <c r="Q1295" i="1"/>
  <c r="Q1406" i="1"/>
  <c r="Q1396" i="1"/>
  <c r="Q1424" i="1"/>
  <c r="Q1427" i="1"/>
  <c r="Q1429" i="1"/>
  <c r="Q1431" i="1"/>
  <c r="Q1434" i="1"/>
  <c r="Q1436" i="1"/>
  <c r="Q1438" i="1"/>
  <c r="Q1440" i="1"/>
  <c r="Q1475" i="1"/>
  <c r="Q1476" i="1"/>
  <c r="Q1478" i="1"/>
  <c r="Q1479" i="1"/>
  <c r="Q1480" i="1"/>
  <c r="Q1482" i="1"/>
  <c r="Q1483" i="1"/>
  <c r="Q1484" i="1"/>
  <c r="Q1486" i="1"/>
  <c r="Q1488" i="1"/>
  <c r="Q1492" i="1"/>
  <c r="Q1497" i="1"/>
  <c r="Q1498" i="1"/>
  <c r="Q1500" i="1"/>
  <c r="Q1502" i="1"/>
  <c r="Q1503" i="1"/>
  <c r="Q1513" i="1"/>
  <c r="Q1508" i="1"/>
  <c r="Q1509" i="1"/>
  <c r="Q1511" i="1"/>
  <c r="Q1514" i="1"/>
  <c r="Q1516" i="1"/>
  <c r="Q1517" i="1"/>
  <c r="Q1519" i="1"/>
  <c r="Q1521" i="1"/>
  <c r="Q1544" i="1"/>
  <c r="Q1546" i="1"/>
  <c r="Q1602" i="1"/>
  <c r="Q1605" i="1"/>
  <c r="Q1606" i="1"/>
  <c r="Q1608" i="1"/>
  <c r="Q1609" i="1"/>
  <c r="Q1611" i="1"/>
  <c r="Q1612" i="1"/>
  <c r="Q1614" i="1"/>
  <c r="Q1615" i="1"/>
  <c r="Q1616" i="1"/>
  <c r="Q1618" i="1"/>
  <c r="Q1620" i="1"/>
  <c r="Q1621" i="1"/>
  <c r="Q1623" i="1"/>
  <c r="Q1627" i="1"/>
  <c r="Q1628" i="1"/>
  <c r="Q1630" i="1"/>
  <c r="Q1632" i="1"/>
  <c r="Q1633" i="1"/>
  <c r="Q1636" i="1"/>
  <c r="Q1637" i="1"/>
  <c r="Q1657" i="1"/>
  <c r="Q1426" i="1"/>
  <c r="Q1664" i="1"/>
  <c r="Q1512" i="1"/>
  <c r="Q1679" i="1"/>
  <c r="Q1684" i="1"/>
  <c r="Q1689" i="1"/>
  <c r="Q1700" i="1"/>
  <c r="Q1701" i="1"/>
  <c r="Q1709" i="1"/>
  <c r="Q1711" i="1"/>
  <c r="Q1713" i="1"/>
  <c r="Q1715" i="1"/>
  <c r="Q1716" i="1"/>
  <c r="Q1717" i="1"/>
  <c r="Q1719" i="1"/>
  <c r="Q1720" i="1"/>
  <c r="Q1723" i="1"/>
  <c r="Q1725" i="1"/>
  <c r="Q1763" i="1"/>
  <c r="Q1766" i="1"/>
  <c r="Q1768" i="1"/>
  <c r="Q1789" i="1"/>
  <c r="Q1792" i="1"/>
  <c r="Q1794" i="1"/>
  <c r="Q1795" i="1"/>
  <c r="Q1803" i="1"/>
  <c r="Q1804" i="1"/>
  <c r="Q1807" i="1"/>
  <c r="Q1809" i="1"/>
  <c r="Q1811" i="1"/>
  <c r="Q1813" i="1"/>
  <c r="Q1815" i="1"/>
  <c r="Q1816" i="1"/>
  <c r="Q1749" i="1"/>
  <c r="Q761" i="1"/>
  <c r="Q770" i="1"/>
  <c r="Q780" i="1"/>
  <c r="Q786" i="1"/>
  <c r="Q790" i="1"/>
  <c r="Q792" i="1"/>
  <c r="Q822" i="1"/>
  <c r="Q842" i="1"/>
  <c r="Q855" i="1"/>
  <c r="Q859" i="1"/>
  <c r="Q865" i="1"/>
  <c r="Q869" i="1"/>
  <c r="Q875" i="1"/>
  <c r="Q881" i="1"/>
  <c r="Q887" i="1"/>
  <c r="Q894" i="1"/>
  <c r="Q930" i="1"/>
  <c r="Q967" i="1"/>
  <c r="Q1121" i="1"/>
  <c r="Q1139" i="1"/>
  <c r="Q1145" i="1"/>
  <c r="Q1180" i="1"/>
  <c r="Q1184" i="1"/>
  <c r="Q1201" i="1"/>
  <c r="Q1203" i="1"/>
  <c r="Q1205" i="1"/>
  <c r="Q1232" i="1"/>
  <c r="Q1238" i="1"/>
  <c r="Q1278" i="1"/>
  <c r="Q1285" i="1"/>
  <c r="Q1364" i="1"/>
  <c r="Q1302" i="1"/>
  <c r="Q1326" i="1"/>
  <c r="Q1319" i="1"/>
  <c r="Q1280" i="1"/>
  <c r="Q1312" i="1"/>
  <c r="Q1250" i="1"/>
  <c r="Q1408" i="1"/>
  <c r="Q1377" i="1"/>
  <c r="Q1353" i="1"/>
  <c r="Q1358" i="1"/>
  <c r="Q1437" i="1"/>
  <c r="Q1451" i="1"/>
  <c r="Q1477" i="1"/>
  <c r="Q1481" i="1"/>
  <c r="Q1487" i="1"/>
  <c r="Q1491" i="1"/>
  <c r="Q1495" i="1"/>
  <c r="Q1501" i="1"/>
  <c r="Q1506" i="1"/>
  <c r="Q1510" i="1"/>
  <c r="Q1545" i="1"/>
  <c r="Q1739" i="1"/>
  <c r="Q1622" i="1"/>
  <c r="Q1625" i="1"/>
  <c r="Q1629" i="1"/>
  <c r="Q1635" i="1"/>
  <c r="Q1658" i="1"/>
  <c r="M1414" i="1"/>
  <c r="Q1685" i="1"/>
  <c r="Q1688" i="1"/>
  <c r="Q1708" i="1"/>
  <c r="Q1712" i="1"/>
  <c r="Q1722" i="1"/>
  <c r="Q1724" i="1"/>
  <c r="Q1764" i="1"/>
  <c r="Q1767" i="1"/>
  <c r="Q1791" i="1"/>
  <c r="Q1802" i="1"/>
  <c r="Q1806" i="1"/>
  <c r="Q1810" i="1"/>
  <c r="Q1814" i="1"/>
  <c r="Q1662" i="1"/>
  <c r="Q120" i="1"/>
  <c r="Q123" i="1"/>
  <c r="Q125" i="1"/>
  <c r="Q130" i="1"/>
  <c r="Q136" i="1"/>
  <c r="Q208" i="1"/>
  <c r="Q212" i="1"/>
  <c r="Q218" i="1"/>
  <c r="Q222" i="1"/>
  <c r="Q226" i="1"/>
  <c r="Q229" i="1"/>
  <c r="Q235" i="1"/>
  <c r="Q257" i="1"/>
  <c r="M292" i="1"/>
  <c r="R291" i="1"/>
  <c r="Q340" i="1"/>
  <c r="Q345" i="1"/>
  <c r="Q349" i="1"/>
  <c r="Q375" i="1"/>
  <c r="Q379" i="1"/>
  <c r="Q384" i="1"/>
  <c r="Q387" i="1"/>
  <c r="Q419" i="1"/>
  <c r="Q424" i="1"/>
  <c r="Q439" i="1"/>
  <c r="Q460" i="1"/>
  <c r="Q465" i="1"/>
  <c r="Q476" i="1"/>
  <c r="Q506" i="1"/>
  <c r="AA545" i="1"/>
  <c r="Q547" i="1"/>
  <c r="Q553" i="1"/>
  <c r="Q559" i="1"/>
  <c r="Q563" i="1"/>
  <c r="Q569" i="1"/>
  <c r="Q650" i="1"/>
  <c r="Q654" i="1"/>
  <c r="Q659" i="1"/>
  <c r="Q663" i="1"/>
  <c r="Q668" i="1"/>
  <c r="Q677" i="1"/>
  <c r="Q682" i="1"/>
  <c r="Q697" i="1"/>
  <c r="M708" i="1"/>
  <c r="AB703" i="1"/>
  <c r="Q712" i="1"/>
  <c r="Q716" i="1"/>
  <c r="Q718" i="1"/>
  <c r="Q720" i="1"/>
  <c r="Q752" i="1"/>
  <c r="Q796" i="1"/>
  <c r="Q799" i="1"/>
  <c r="Q810" i="1"/>
  <c r="Q814" i="1"/>
  <c r="Q905" i="1"/>
  <c r="Q909" i="1"/>
  <c r="Q911" i="1"/>
  <c r="Q920" i="1"/>
  <c r="Q932" i="1"/>
  <c r="Q950" i="1"/>
  <c r="Q955" i="1"/>
  <c r="Q958" i="1"/>
  <c r="Q971" i="1"/>
  <c r="Q1161" i="1"/>
  <c r="Q1162" i="1"/>
  <c r="Q1163" i="1"/>
  <c r="Q1198" i="1"/>
  <c r="Q1221" i="1"/>
  <c r="M1224" i="1"/>
  <c r="Q1255" i="1"/>
  <c r="Q1251" i="1"/>
  <c r="Q1253" i="1"/>
  <c r="Q1259" i="1"/>
  <c r="Q1260" i="1"/>
  <c r="Q1262" i="1"/>
  <c r="Q1264" i="1"/>
  <c r="Q1267" i="1"/>
  <c r="Q1269" i="1"/>
  <c r="Q1271" i="1"/>
  <c r="Q1272" i="1"/>
  <c r="Q1274" i="1"/>
  <c r="Q1277" i="1"/>
  <c r="Q1356" i="1"/>
  <c r="Q1838" i="1"/>
  <c r="Q1839" i="1"/>
  <c r="Q1347" i="1"/>
  <c r="Q1372" i="1"/>
  <c r="Q1373" i="1"/>
  <c r="Q1375" i="1"/>
  <c r="Q1846" i="1"/>
  <c r="Q1380" i="1"/>
  <c r="Q1382" i="1"/>
  <c r="Q1386" i="1"/>
  <c r="Q1389" i="1"/>
  <c r="Q1391" i="1"/>
  <c r="Q1393" i="1"/>
  <c r="Q1394" i="1"/>
  <c r="Q1400" i="1"/>
  <c r="Q1403" i="1"/>
  <c r="Q1405" i="1"/>
  <c r="Q1345" i="1"/>
  <c r="Q1407" i="1"/>
  <c r="Q1837" i="1"/>
  <c r="Q1363" i="1"/>
  <c r="Q1362" i="1"/>
  <c r="Q1336" i="1"/>
  <c r="Q1343" i="1"/>
  <c r="Q1361" i="1"/>
  <c r="Q1346" i="1"/>
  <c r="Q1359" i="1"/>
  <c r="Q1443" i="1"/>
  <c r="Q1445" i="1"/>
  <c r="Q1447" i="1"/>
  <c r="Q1453" i="1"/>
  <c r="Q1455" i="1"/>
  <c r="Q1456" i="1"/>
  <c r="Q1458" i="1"/>
  <c r="Q1461" i="1"/>
  <c r="Q1460" i="1"/>
  <c r="Q1463" i="1"/>
  <c r="Q1465" i="1"/>
  <c r="Q1467" i="1"/>
  <c r="Q1469" i="1"/>
  <c r="Q1470" i="1"/>
  <c r="Q1471" i="1"/>
  <c r="Q1472" i="1"/>
  <c r="Q1473" i="1"/>
  <c r="Q1522" i="1"/>
  <c r="Q1524" i="1"/>
  <c r="Q1527" i="1"/>
  <c r="Q1529" i="1"/>
  <c r="Q1530" i="1"/>
  <c r="Q1532" i="1"/>
  <c r="Q1534" i="1"/>
  <c r="Q1535" i="1"/>
  <c r="Q1539" i="1"/>
  <c r="Q1540" i="1"/>
  <c r="Q1541" i="1"/>
  <c r="Q1551" i="1"/>
  <c r="Q1553" i="1"/>
  <c r="Q1588" i="1"/>
  <c r="Q1589" i="1"/>
  <c r="Q1591" i="1"/>
  <c r="Q1598" i="1"/>
  <c r="Q1600" i="1"/>
  <c r="Q1642" i="1"/>
  <c r="Q1643" i="1"/>
  <c r="Q1646" i="1"/>
  <c r="Q1649" i="1"/>
  <c r="Q1788" i="1"/>
  <c r="Q1651" i="1"/>
  <c r="Q1653" i="1"/>
  <c r="Q1655" i="1"/>
  <c r="Q1674" i="1"/>
  <c r="Q1675" i="1"/>
  <c r="Q1681" i="1"/>
  <c r="Q1692" i="1"/>
  <c r="Q1696" i="1"/>
  <c r="Q1697" i="1"/>
  <c r="Q1698" i="1"/>
  <c r="Q1704" i="1"/>
  <c r="Q1707" i="1"/>
  <c r="Q1727" i="1"/>
  <c r="Q1729" i="1"/>
  <c r="Q1731" i="1"/>
  <c r="Q1734" i="1"/>
  <c r="Q1736" i="1"/>
  <c r="Q1740" i="1"/>
  <c r="Q1743" i="1"/>
  <c r="Q1746" i="1"/>
  <c r="Q1753" i="1"/>
  <c r="Q1757" i="1"/>
  <c r="Q1758" i="1"/>
  <c r="Q1759" i="1"/>
  <c r="Q1760" i="1"/>
  <c r="Q1762" i="1"/>
  <c r="Q1771" i="1"/>
  <c r="Q1774" i="1"/>
  <c r="Q1775" i="1"/>
  <c r="Q1780" i="1"/>
  <c r="Q1782" i="1"/>
  <c r="Q1784" i="1"/>
  <c r="Q1687" i="1"/>
  <c r="Q1781" i="1"/>
  <c r="Q1730" i="1"/>
  <c r="Q1686" i="1"/>
  <c r="Q1796" i="1"/>
  <c r="Q1728" i="1"/>
  <c r="Q1773" i="1"/>
  <c r="Q1748" i="1"/>
  <c r="Q1777" i="1"/>
  <c r="Q1800" i="1"/>
  <c r="Q1799" i="1"/>
  <c r="Q1776" i="1"/>
  <c r="Q25" i="1"/>
  <c r="Q28" i="1"/>
  <c r="M66" i="1"/>
  <c r="M90" i="1"/>
  <c r="AF21" i="1"/>
  <c r="Q93" i="1"/>
  <c r="Q95" i="1"/>
  <c r="Q99" i="1"/>
  <c r="Q101" i="1"/>
  <c r="Q104" i="1"/>
  <c r="Q114" i="1"/>
  <c r="Q116" i="1"/>
  <c r="M118" i="1"/>
  <c r="Q145" i="1"/>
  <c r="Q147" i="1"/>
  <c r="Q149" i="1"/>
  <c r="Q154" i="1"/>
  <c r="Q156" i="1"/>
  <c r="Q158" i="1"/>
  <c r="Q160" i="1"/>
  <c r="Q162" i="1"/>
  <c r="Q164" i="1"/>
  <c r="Q166" i="1"/>
  <c r="Q168" i="1"/>
  <c r="Q170" i="1"/>
  <c r="Q172" i="1"/>
  <c r="Q173" i="1"/>
  <c r="Q175" i="1"/>
  <c r="Q177" i="1"/>
  <c r="Q179" i="1"/>
  <c r="Q181" i="1"/>
  <c r="Q183" i="1"/>
  <c r="Q185" i="1"/>
  <c r="Q186" i="1"/>
  <c r="Q188" i="1"/>
  <c r="Q189" i="1"/>
  <c r="Q191" i="1"/>
  <c r="Q192" i="1"/>
  <c r="Q194" i="1"/>
  <c r="Q196" i="1"/>
  <c r="Q198" i="1"/>
  <c r="Q200" i="1"/>
  <c r="Q202" i="1"/>
  <c r="Q242" i="1"/>
  <c r="Q244" i="1"/>
  <c r="Q245" i="1"/>
  <c r="Q246" i="1"/>
  <c r="Q248" i="1"/>
  <c r="Q249" i="1"/>
  <c r="Q251" i="1"/>
  <c r="Q253" i="1"/>
  <c r="Q261" i="1"/>
  <c r="Q263" i="1"/>
  <c r="Q265" i="1"/>
  <c r="Q267" i="1"/>
  <c r="Q269" i="1"/>
  <c r="Q270" i="1"/>
  <c r="Q271" i="1"/>
  <c r="M278" i="1"/>
  <c r="R274" i="1"/>
  <c r="Q279" i="1"/>
  <c r="Q281" i="1"/>
  <c r="Q284" i="1"/>
  <c r="Q286" i="1"/>
  <c r="Q287" i="1"/>
  <c r="Q289" i="1"/>
  <c r="Q290" i="1"/>
  <c r="Q294" i="1"/>
  <c r="M295" i="1"/>
  <c r="Q297" i="1"/>
  <c r="Q299" i="1"/>
  <c r="Q301" i="1"/>
  <c r="Q303" i="1"/>
  <c r="Q304" i="1"/>
  <c r="Q306" i="1"/>
  <c r="Q308" i="1"/>
  <c r="Q312" i="1"/>
  <c r="Q314" i="1"/>
  <c r="Q316" i="1"/>
  <c r="Q317" i="1"/>
  <c r="Q390" i="1"/>
  <c r="Q320" i="1"/>
  <c r="Q321" i="1"/>
  <c r="Q323" i="1"/>
  <c r="Q325" i="1"/>
  <c r="Z327" i="1"/>
  <c r="Z273" i="1" s="1"/>
  <c r="X327" i="1"/>
  <c r="Q355" i="1"/>
  <c r="Q359" i="1"/>
  <c r="Q369" i="1"/>
  <c r="Q370" i="1"/>
  <c r="Q372" i="1"/>
  <c r="Q391" i="1"/>
  <c r="Q400" i="1"/>
  <c r="Q404" i="1"/>
  <c r="Q409" i="1"/>
  <c r="Q441" i="1"/>
  <c r="Q445" i="1"/>
  <c r="Q451" i="1"/>
  <c r="Q491" i="1"/>
  <c r="Q495" i="1"/>
  <c r="Q514" i="1"/>
  <c r="Q516" i="1"/>
  <c r="V571" i="1"/>
  <c r="Q582" i="1"/>
  <c r="M585" i="1"/>
  <c r="AB571" i="1"/>
  <c r="Q593" i="1"/>
  <c r="Q597" i="1"/>
  <c r="Q605" i="1"/>
  <c r="Q610" i="1"/>
  <c r="Q621" i="1"/>
  <c r="Q632" i="1"/>
  <c r="Q638" i="1"/>
  <c r="Q644" i="1"/>
  <c r="Q121" i="1"/>
  <c r="M122" i="1"/>
  <c r="Q124" i="1"/>
  <c r="Q127" i="1"/>
  <c r="Q129" i="1"/>
  <c r="Q131" i="1"/>
  <c r="Q133" i="1"/>
  <c r="Q135" i="1"/>
  <c r="Q137" i="1"/>
  <c r="Q138" i="1"/>
  <c r="Q140" i="1"/>
  <c r="Q152" i="1"/>
  <c r="Q203" i="1"/>
  <c r="Q205" i="1"/>
  <c r="Q207" i="1"/>
  <c r="Q209" i="1"/>
  <c r="Q211" i="1"/>
  <c r="Q213" i="1"/>
  <c r="Q215" i="1"/>
  <c r="Q217" i="1"/>
  <c r="Q219" i="1"/>
  <c r="Q221" i="1"/>
  <c r="Q223" i="1"/>
  <c r="Q225" i="1"/>
  <c r="Q228" i="1"/>
  <c r="Q230" i="1"/>
  <c r="Q232" i="1"/>
  <c r="Q234" i="1"/>
  <c r="Q236" i="1"/>
  <c r="Q240" i="1"/>
  <c r="Q256" i="1"/>
  <c r="Q258" i="1"/>
  <c r="Q260" i="1"/>
  <c r="Q266" i="1"/>
  <c r="M329" i="1"/>
  <c r="V327" i="1"/>
  <c r="Q331" i="1"/>
  <c r="Q335" i="1"/>
  <c r="Q341" i="1"/>
  <c r="Q342" i="1"/>
  <c r="Q344" i="1"/>
  <c r="Q348" i="1"/>
  <c r="Q350" i="1"/>
  <c r="Q351" i="1"/>
  <c r="Q377" i="1"/>
  <c r="Q378" i="1"/>
  <c r="Q380" i="1"/>
  <c r="Q381" i="1"/>
  <c r="Q414" i="1"/>
  <c r="Q416" i="1"/>
  <c r="Q418" i="1"/>
  <c r="Q422" i="1"/>
  <c r="Q430" i="1"/>
  <c r="Q432" i="1"/>
  <c r="Q436" i="1"/>
  <c r="Q438" i="1"/>
  <c r="Q461" i="1"/>
  <c r="Q463" i="1"/>
  <c r="Q464" i="1"/>
  <c r="Q466" i="1"/>
  <c r="Q473" i="1"/>
  <c r="Q477" i="1"/>
  <c r="Q485" i="1"/>
  <c r="Q487" i="1"/>
  <c r="Q501" i="1"/>
  <c r="Q505" i="1"/>
  <c r="Q507" i="1"/>
  <c r="Q548" i="1"/>
  <c r="Q550" i="1"/>
  <c r="Q552" i="1"/>
  <c r="Q554" i="1"/>
  <c r="Q556" i="1"/>
  <c r="Q558" i="1"/>
  <c r="Q560" i="1"/>
  <c r="Q562" i="1"/>
  <c r="Q564" i="1"/>
  <c r="Q566" i="1"/>
  <c r="Q568" i="1"/>
  <c r="Q570" i="1"/>
  <c r="Q616" i="1"/>
  <c r="Q649" i="1"/>
  <c r="Q651" i="1"/>
  <c r="Q653" i="1"/>
  <c r="Q655" i="1"/>
  <c r="Q656" i="1"/>
  <c r="Q658" i="1"/>
  <c r="Q660" i="1"/>
  <c r="Q661" i="1"/>
  <c r="Q665" i="1"/>
  <c r="Q667" i="1"/>
  <c r="Q669" i="1"/>
  <c r="Q671" i="1"/>
  <c r="Q672" i="1"/>
  <c r="Q674" i="1"/>
  <c r="Q676" i="1"/>
  <c r="Q678" i="1"/>
  <c r="Q679" i="1"/>
  <c r="Q681" i="1"/>
  <c r="Q683" i="1"/>
  <c r="M696" i="1"/>
  <c r="V695" i="1"/>
  <c r="Q698" i="1"/>
  <c r="Q700" i="1"/>
  <c r="Q702" i="1"/>
  <c r="Q705" i="1"/>
  <c r="Q707" i="1"/>
  <c r="Q709" i="1"/>
  <c r="Q711" i="1"/>
  <c r="Q713" i="1"/>
  <c r="Q715" i="1"/>
  <c r="Q719" i="1"/>
  <c r="Q721" i="1"/>
  <c r="Q753" i="1"/>
  <c r="Q795" i="1"/>
  <c r="Q798" i="1"/>
  <c r="Q809" i="1"/>
  <c r="Q811" i="1"/>
  <c r="Q813" i="1"/>
  <c r="M906" i="1"/>
  <c r="V903" i="1"/>
  <c r="Q908" i="1"/>
  <c r="Q910" i="1"/>
  <c r="Q912" i="1"/>
  <c r="Q914" i="1"/>
  <c r="Q919" i="1"/>
  <c r="Q921" i="1"/>
  <c r="Q923" i="1"/>
  <c r="Q925" i="1"/>
  <c r="Q927" i="1"/>
  <c r="Q933" i="1"/>
  <c r="Q945" i="1"/>
  <c r="Q949" i="1"/>
  <c r="Q951" i="1"/>
  <c r="Q953" i="1"/>
  <c r="Q956" i="1"/>
  <c r="M959" i="1"/>
  <c r="R957" i="1"/>
  <c r="Q968" i="1"/>
  <c r="Q970" i="1"/>
  <c r="Q972" i="1"/>
  <c r="Q974" i="1"/>
  <c r="Q977" i="1"/>
  <c r="Q981" i="1"/>
  <c r="Q1103" i="1"/>
  <c r="Q1105" i="1"/>
  <c r="M1108" i="1"/>
  <c r="Q1148" i="1"/>
  <c r="Q1152" i="1"/>
  <c r="Q1154" i="1"/>
  <c r="Q1156" i="1"/>
  <c r="Q1158" i="1"/>
  <c r="Q1164" i="1"/>
  <c r="Q1172" i="1"/>
  <c r="Q1173" i="1"/>
  <c r="Q1174" i="1"/>
  <c r="Q1176" i="1"/>
  <c r="Q1197" i="1"/>
  <c r="Q1200" i="1"/>
  <c r="M1223" i="1"/>
  <c r="Q1225" i="1"/>
  <c r="Q1311" i="1"/>
  <c r="Q1275" i="1"/>
  <c r="Q1246" i="1"/>
  <c r="Q1248" i="1"/>
  <c r="Q1252" i="1"/>
  <c r="Q1263" i="1"/>
  <c r="Q1265" i="1"/>
  <c r="Q1352" i="1"/>
  <c r="Q1354" i="1"/>
  <c r="Q1273" i="1"/>
  <c r="Q1276" i="1"/>
  <c r="Q1355" i="1"/>
  <c r="Q1357" i="1"/>
  <c r="Q1367" i="1"/>
  <c r="M1369" i="1"/>
  <c r="Q1339" i="1"/>
  <c r="Q1374" i="1"/>
  <c r="Q1376" i="1"/>
  <c r="Q1381" i="1"/>
  <c r="Q1383" i="1"/>
  <c r="Q1385" i="1"/>
  <c r="Q1388" i="1"/>
  <c r="Q1402" i="1"/>
  <c r="Q1399" i="1"/>
  <c r="Q1409" i="1"/>
  <c r="Q1368" i="1"/>
  <c r="Q1379" i="1"/>
  <c r="Q1338" i="1"/>
  <c r="Q1842" i="1"/>
  <c r="M1351" i="1"/>
  <c r="R1334" i="1"/>
  <c r="Q1395" i="1"/>
  <c r="Q1387" i="1"/>
  <c r="Q1344" i="1"/>
  <c r="Q1397" i="1"/>
  <c r="Q1442" i="1"/>
  <c r="Q1444" i="1"/>
  <c r="Q1446" i="1"/>
  <c r="Q1448" i="1"/>
  <c r="Q1452" i="1"/>
  <c r="Q1454" i="1"/>
  <c r="Q1459" i="1"/>
  <c r="Q1462" i="1"/>
  <c r="Q1464" i="1"/>
  <c r="Q1466" i="1"/>
  <c r="Q1468" i="1"/>
  <c r="Q1523" i="1"/>
  <c r="Q1525" i="1"/>
  <c r="Q1526" i="1"/>
  <c r="Q1528" i="1"/>
  <c r="Q1531" i="1"/>
  <c r="Q1533" i="1"/>
  <c r="Q1536" i="1"/>
  <c r="Q1537" i="1"/>
  <c r="Q1538" i="1"/>
  <c r="Q1542" i="1"/>
  <c r="Q1548" i="1"/>
  <c r="Q1549" i="1"/>
  <c r="Q1550" i="1"/>
  <c r="Q1552" i="1"/>
  <c r="M1420" i="1"/>
  <c r="Q1590" i="1"/>
  <c r="Q1592" i="1"/>
  <c r="Q1593" i="1"/>
  <c r="Q1594" i="1"/>
  <c r="Q1595" i="1"/>
  <c r="Q1596" i="1"/>
  <c r="Q1597" i="1"/>
  <c r="Q1601" i="1"/>
  <c r="Q1639" i="1"/>
  <c r="Q1641" i="1"/>
  <c r="Q1644" i="1"/>
  <c r="Q1645" i="1"/>
  <c r="Q1647" i="1"/>
  <c r="Q1648" i="1"/>
  <c r="Q1650" i="1"/>
  <c r="Q1790" i="1"/>
  <c r="Q1652" i="1"/>
  <c r="Q1654" i="1"/>
  <c r="Q1656" i="1"/>
  <c r="Q1668" i="1"/>
  <c r="Q1673" i="1"/>
  <c r="Q1677" i="1"/>
  <c r="Q1678" i="1"/>
  <c r="Q1690" i="1"/>
  <c r="Q1691" i="1"/>
  <c r="Q1693" i="1"/>
  <c r="Q1694" i="1"/>
  <c r="Q1695" i="1"/>
  <c r="Q1706" i="1"/>
  <c r="Q1726" i="1"/>
  <c r="Q1732" i="1"/>
  <c r="Q1733" i="1"/>
  <c r="Q1735" i="1"/>
  <c r="Q1737" i="1"/>
  <c r="Q1741" i="1"/>
  <c r="Q1742" i="1"/>
  <c r="Q1744" i="1"/>
  <c r="Q1747" i="1"/>
  <c r="Q1751" i="1"/>
  <c r="Q1752" i="1"/>
  <c r="Q1754" i="1"/>
  <c r="Q1755" i="1"/>
  <c r="Q1663" i="1"/>
  <c r="Q1761" i="1"/>
  <c r="Q1770" i="1"/>
  <c r="Q1779" i="1"/>
  <c r="Q1783" i="1"/>
  <c r="Q1785" i="1"/>
  <c r="Q1817" i="1"/>
  <c r="Q1756" i="1"/>
  <c r="Q1422" i="1"/>
  <c r="Q1659" i="1"/>
  <c r="Q1797" i="1"/>
  <c r="Q1745" i="1"/>
  <c r="Q1750" i="1"/>
  <c r="Q1705" i="1"/>
  <c r="Q1798" i="1"/>
  <c r="Q1778" i="1"/>
  <c r="Q1801" i="1"/>
  <c r="Q1787" i="1"/>
  <c r="Q1661" i="1"/>
  <c r="Q1738" i="1"/>
  <c r="Q40" i="1"/>
  <c r="Q44" i="1"/>
  <c r="Q46" i="1"/>
  <c r="Q48" i="1"/>
  <c r="Q50" i="1"/>
  <c r="Q52" i="1"/>
  <c r="Q54" i="1"/>
  <c r="Q62" i="1"/>
  <c r="Q64" i="1"/>
  <c r="Q70" i="1"/>
  <c r="Q71" i="1"/>
  <c r="Q73" i="1"/>
  <c r="Q75" i="1"/>
  <c r="Q77" i="1"/>
  <c r="Q79" i="1"/>
  <c r="Q81" i="1"/>
  <c r="Q83" i="1"/>
  <c r="Q85" i="1"/>
  <c r="Q88" i="1"/>
  <c r="Q32" i="1"/>
  <c r="Q41" i="1"/>
  <c r="Q43" i="1"/>
  <c r="Q45" i="1"/>
  <c r="Q47" i="1"/>
  <c r="Q49" i="1"/>
  <c r="Q51" i="1"/>
  <c r="Q53" i="1"/>
  <c r="Q63" i="1"/>
  <c r="Q67" i="1"/>
  <c r="Q69" i="1"/>
  <c r="Q72" i="1"/>
  <c r="Q74" i="1"/>
  <c r="Q76" i="1"/>
  <c r="Q78" i="1"/>
  <c r="Q82" i="1"/>
  <c r="Q86" i="1"/>
  <c r="Q87" i="1"/>
  <c r="Q1245" i="1"/>
  <c r="Q1335" i="1"/>
  <c r="R456" i="1"/>
  <c r="R462" i="1"/>
  <c r="M459" i="1"/>
  <c r="M470" i="1"/>
  <c r="M765" i="1"/>
  <c r="M1392" i="1"/>
  <c r="M38" i="1"/>
  <c r="M254" i="1"/>
  <c r="M803" i="1"/>
  <c r="R1112" i="1"/>
  <c r="R1100" i="1" s="1"/>
  <c r="M151" i="1"/>
  <c r="M37" i="1"/>
  <c r="M575" i="1"/>
  <c r="M579" i="1"/>
  <c r="M1171" i="1"/>
  <c r="R31" i="1"/>
  <c r="R23" i="1" s="1"/>
  <c r="R35" i="1"/>
  <c r="R1244" i="1"/>
  <c r="M1370" i="1"/>
  <c r="M153" i="1"/>
  <c r="M1543" i="1"/>
  <c r="S22" i="1"/>
  <c r="M614" i="1"/>
  <c r="AE21" i="1"/>
  <c r="M536" i="1"/>
  <c r="M339" i="1"/>
  <c r="AF22" i="1"/>
  <c r="J21" i="1"/>
  <c r="M336" i="1"/>
  <c r="AF1243" i="1"/>
  <c r="K1218" i="1"/>
  <c r="J941" i="1"/>
  <c r="L754" i="1"/>
  <c r="M435" i="1"/>
  <c r="V434" i="1"/>
  <c r="U1243" i="1"/>
  <c r="M1703" i="1"/>
  <c r="M860" i="1"/>
  <c r="K34" i="1"/>
  <c r="U20" i="1"/>
  <c r="L521" i="1"/>
  <c r="U800" i="1"/>
  <c r="M896" i="1"/>
  <c r="AB895" i="1"/>
  <c r="V1125" i="1"/>
  <c r="M1126" i="1"/>
  <c r="AE20" i="1"/>
  <c r="Y754" i="1"/>
  <c r="I23" i="1"/>
  <c r="M24" i="1"/>
  <c r="V27" i="1"/>
  <c r="M143" i="1"/>
  <c r="U427" i="1"/>
  <c r="J427" i="1"/>
  <c r="V526" i="1"/>
  <c r="AA800" i="1"/>
  <c r="R392" i="1"/>
  <c r="L531" i="1"/>
  <c r="J531" i="1"/>
  <c r="Y1243" i="1"/>
  <c r="M1682" i="1"/>
  <c r="K22" i="1"/>
  <c r="J23" i="1"/>
  <c r="Y20" i="1"/>
  <c r="K401" i="1"/>
  <c r="M393" i="1"/>
  <c r="I21" i="1"/>
  <c r="Q394" i="1"/>
  <c r="Q393" i="1" s="1"/>
  <c r="I401" i="1"/>
  <c r="M142" i="1"/>
  <c r="Q396" i="1"/>
  <c r="Q395" i="1" s="1"/>
  <c r="M395" i="1"/>
  <c r="V397" i="1"/>
  <c r="M525" i="1"/>
  <c r="V524" i="1"/>
  <c r="Q756" i="1"/>
  <c r="M907" i="1"/>
  <c r="M1137" i="1"/>
  <c r="M1188" i="1"/>
  <c r="Q1390" i="1"/>
  <c r="J401" i="1"/>
  <c r="K521" i="1"/>
  <c r="R531" i="1"/>
  <c r="L694" i="1"/>
  <c r="Y800" i="1"/>
  <c r="V892" i="1"/>
  <c r="K899" i="1"/>
  <c r="J800" i="1"/>
  <c r="AA21" i="1"/>
  <c r="K21" i="1"/>
  <c r="K273" i="1"/>
  <c r="J392" i="1"/>
  <c r="K482" i="1"/>
  <c r="W22" i="1"/>
  <c r="J545" i="1"/>
  <c r="Q954" i="1"/>
  <c r="L1132" i="1"/>
  <c r="K891" i="1"/>
  <c r="K941" i="1"/>
  <c r="J1100" i="1"/>
  <c r="I754" i="1"/>
  <c r="R916" i="1"/>
  <c r="R899" i="1" s="1"/>
  <c r="I1100" i="1"/>
  <c r="U1122" i="1"/>
  <c r="S21" i="1"/>
  <c r="U22" i="1"/>
  <c r="J34" i="1"/>
  <c r="Q80" i="1"/>
  <c r="K392" i="1"/>
  <c r="R427" i="1"/>
  <c r="M502" i="1"/>
  <c r="R521" i="1"/>
  <c r="AA531" i="1"/>
  <c r="L545" i="1"/>
  <c r="Q742" i="1"/>
  <c r="U754" i="1"/>
  <c r="I800" i="1"/>
  <c r="M872" i="1"/>
  <c r="M900" i="1"/>
  <c r="M1151" i="1"/>
  <c r="Q398" i="1"/>
  <c r="M397" i="1"/>
  <c r="Q425" i="1"/>
  <c r="Q542" i="1"/>
  <c r="L20" i="1"/>
  <c r="Y21" i="1"/>
  <c r="Q276" i="1"/>
  <c r="M428" i="1"/>
  <c r="Q480" i="1"/>
  <c r="W21" i="1"/>
  <c r="AA22" i="1"/>
  <c r="J22" i="1"/>
  <c r="I273" i="1"/>
  <c r="I427" i="1"/>
  <c r="V440" i="1"/>
  <c r="I455" i="1"/>
  <c r="K455" i="1"/>
  <c r="J521" i="1"/>
  <c r="K531" i="1"/>
  <c r="U891" i="1"/>
  <c r="L1218" i="1"/>
  <c r="I1218" i="1"/>
  <c r="L1122" i="1"/>
  <c r="J273" i="1"/>
  <c r="J455" i="1"/>
  <c r="J482" i="1"/>
  <c r="K694" i="1"/>
  <c r="K754" i="1"/>
  <c r="J754" i="1"/>
  <c r="K800" i="1"/>
  <c r="J891" i="1"/>
  <c r="J899" i="1"/>
  <c r="J1243" i="1"/>
  <c r="S1243" i="1"/>
  <c r="AE1243" i="1"/>
  <c r="J1122" i="1"/>
  <c r="K1132" i="1"/>
  <c r="J1218" i="1"/>
  <c r="K1243" i="1"/>
  <c r="M1404" i="1"/>
  <c r="K1122" i="1"/>
  <c r="M1177" i="1"/>
  <c r="M1666" i="1"/>
  <c r="Q413" i="1"/>
  <c r="Q33" i="1"/>
  <c r="Q407" i="1"/>
  <c r="M406" i="1"/>
  <c r="Q144" i="1"/>
  <c r="Q305" i="1"/>
  <c r="L392" i="1"/>
  <c r="Q442" i="1"/>
  <c r="I694" i="1"/>
  <c r="I891" i="1"/>
  <c r="Q913" i="1"/>
  <c r="Q917" i="1"/>
  <c r="M1219" i="1"/>
  <c r="Q1220" i="1"/>
  <c r="L1243" i="1"/>
  <c r="Q1365" i="1"/>
  <c r="J20" i="1"/>
  <c r="L21" i="1"/>
  <c r="I22" i="1"/>
  <c r="K23" i="1"/>
  <c r="U23" i="1"/>
  <c r="K20" i="1"/>
  <c r="L10" i="3"/>
  <c r="V31" i="1"/>
  <c r="I34" i="1"/>
  <c r="L34" i="1"/>
  <c r="Q36" i="1"/>
  <c r="Q68" i="1"/>
  <c r="Q268" i="1"/>
  <c r="Q307" i="1"/>
  <c r="Q332" i="1"/>
  <c r="Q333" i="1"/>
  <c r="Q367" i="1"/>
  <c r="L401" i="1"/>
  <c r="V406" i="1"/>
  <c r="K427" i="1"/>
  <c r="Q454" i="1"/>
  <c r="Q457" i="1"/>
  <c r="Q484" i="1"/>
  <c r="Q509" i="1"/>
  <c r="Q513" i="1"/>
  <c r="Q518" i="1"/>
  <c r="M526" i="1"/>
  <c r="Q539" i="1"/>
  <c r="M622" i="1"/>
  <c r="Q725" i="1"/>
  <c r="M737" i="1"/>
  <c r="L800" i="1"/>
  <c r="Q817" i="1"/>
  <c r="Q1160" i="1"/>
  <c r="Q1190" i="1"/>
  <c r="AA20" i="1"/>
  <c r="L23" i="1"/>
  <c r="Q84" i="1"/>
  <c r="Q97" i="1"/>
  <c r="Q113" i="1"/>
  <c r="Q141" i="1"/>
  <c r="Q310" i="1"/>
  <c r="Q399" i="1"/>
  <c r="M402" i="1"/>
  <c r="Q403" i="1"/>
  <c r="Q420" i="1"/>
  <c r="M426" i="1"/>
  <c r="Q431" i="1"/>
  <c r="M448" i="1"/>
  <c r="Q468" i="1"/>
  <c r="L482" i="1"/>
  <c r="Q527" i="1"/>
  <c r="Q529" i="1"/>
  <c r="I531" i="1"/>
  <c r="AB531" i="1"/>
  <c r="Q535" i="1"/>
  <c r="V537" i="1"/>
  <c r="I545" i="1"/>
  <c r="M706" i="1"/>
  <c r="Q763" i="1"/>
  <c r="M764" i="1"/>
  <c r="V762" i="1"/>
  <c r="AB762" i="1"/>
  <c r="Q850" i="1"/>
  <c r="L899" i="1"/>
  <c r="Q1107" i="1"/>
  <c r="Q1301" i="1"/>
  <c r="M42" i="1"/>
  <c r="U531" i="1"/>
  <c r="Q944" i="1"/>
  <c r="Q961" i="1"/>
  <c r="L22" i="1"/>
  <c r="Y22" i="1"/>
  <c r="M30" i="1"/>
  <c r="M39" i="1"/>
  <c r="L273" i="1"/>
  <c r="Q330" i="1"/>
  <c r="I392" i="1"/>
  <c r="U392" i="1"/>
  <c r="L427" i="1"/>
  <c r="Q443" i="1"/>
  <c r="L455" i="1"/>
  <c r="M471" i="1"/>
  <c r="V462" i="1"/>
  <c r="M475" i="1"/>
  <c r="I482" i="1"/>
  <c r="M483" i="1"/>
  <c r="Q489" i="1"/>
  <c r="M490" i="1"/>
  <c r="Q497" i="1"/>
  <c r="M532" i="1"/>
  <c r="Q533" i="1"/>
  <c r="Q532" i="1" s="1"/>
  <c r="Q538" i="1"/>
  <c r="M537" i="1"/>
  <c r="M628" i="1"/>
  <c r="AA754" i="1"/>
  <c r="M806" i="1"/>
  <c r="M807" i="1"/>
  <c r="M820" i="1"/>
  <c r="M924" i="1"/>
  <c r="V916" i="1"/>
  <c r="AA1243" i="1"/>
  <c r="Q771" i="1"/>
  <c r="Z762" i="1"/>
  <c r="L891" i="1"/>
  <c r="AA891" i="1"/>
  <c r="V895" i="1"/>
  <c r="M897" i="1"/>
  <c r="I899" i="1"/>
  <c r="Z916" i="1"/>
  <c r="Z899" i="1" s="1"/>
  <c r="K1100" i="1"/>
  <c r="Q1114" i="1"/>
  <c r="V1112" i="1"/>
  <c r="M1115" i="1"/>
  <c r="I1122" i="1"/>
  <c r="M1128" i="1"/>
  <c r="V1127" i="1"/>
  <c r="I1132" i="1"/>
  <c r="V1244" i="1"/>
  <c r="M1254" i="1"/>
  <c r="Q1378" i="1"/>
  <c r="K545" i="1"/>
  <c r="M572" i="1"/>
  <c r="Q578" i="1"/>
  <c r="J694" i="1"/>
  <c r="M755" i="1"/>
  <c r="M893" i="1"/>
  <c r="AB892" i="1"/>
  <c r="Q960" i="1"/>
  <c r="M1109" i="1"/>
  <c r="Q1157" i="1"/>
  <c r="Q1435" i="1"/>
  <c r="Q474" i="1"/>
  <c r="U521" i="1"/>
  <c r="I521" i="1"/>
  <c r="M522" i="1"/>
  <c r="Q523" i="1"/>
  <c r="Q522" i="1" s="1"/>
  <c r="M546" i="1"/>
  <c r="Q589" i="1"/>
  <c r="Q717" i="1"/>
  <c r="Q744" i="1"/>
  <c r="M759" i="1"/>
  <c r="V757" i="1"/>
  <c r="Q776" i="1"/>
  <c r="Q816" i="1"/>
  <c r="Q947" i="1"/>
  <c r="Q963" i="1"/>
  <c r="Q1240" i="1"/>
  <c r="Q1418" i="1"/>
  <c r="M1226" i="1"/>
  <c r="Q1401" i="1"/>
  <c r="Q802" i="1"/>
  <c r="Q831" i="1"/>
  <c r="Q901" i="1"/>
  <c r="Q965" i="1"/>
  <c r="M1101" i="1"/>
  <c r="Q1102" i="1"/>
  <c r="Q1124" i="1"/>
  <c r="Q1123" i="1" s="1"/>
  <c r="J1132" i="1"/>
  <c r="M1228" i="1"/>
  <c r="Q1230" i="1"/>
  <c r="Q1366" i="1"/>
  <c r="M1371" i="1"/>
  <c r="M1425" i="1"/>
  <c r="Q1430" i="1"/>
  <c r="Q1432" i="1"/>
  <c r="M1384" i="1"/>
  <c r="L1100" i="1"/>
  <c r="Q1147" i="1"/>
  <c r="Q1150" i="1"/>
  <c r="Q1182" i="1"/>
  <c r="I1243" i="1"/>
  <c r="Q1247" i="1"/>
  <c r="Q1449" i="1"/>
  <c r="Q1457" i="1"/>
  <c r="M1617" i="1"/>
  <c r="V401" i="1" l="1"/>
  <c r="Q238" i="1"/>
  <c r="Q626" i="1"/>
  <c r="Q508" i="1"/>
  <c r="F21" i="3"/>
  <c r="F23" i="3"/>
  <c r="F20" i="3"/>
  <c r="F18" i="3"/>
  <c r="F15" i="3"/>
  <c r="F31" i="3"/>
  <c r="F26" i="3"/>
  <c r="J14" i="3"/>
  <c r="N14" i="3"/>
  <c r="Q673" i="1"/>
  <c r="Q1640" i="1"/>
  <c r="F19" i="3"/>
  <c r="F11" i="3"/>
  <c r="F28" i="3"/>
  <c r="N20" i="3"/>
  <c r="N19" i="3"/>
  <c r="J15" i="3"/>
  <c r="Q843" i="1"/>
  <c r="Q503" i="1"/>
  <c r="F14" i="3"/>
  <c r="F27" i="3"/>
  <c r="F29" i="3"/>
  <c r="Q412" i="1"/>
  <c r="Q836" i="1"/>
  <c r="F16" i="3"/>
  <c r="Q237" i="1"/>
  <c r="Q839" i="1"/>
  <c r="Q627" i="1"/>
  <c r="AN114" i="1"/>
  <c r="A114" i="1" s="1"/>
  <c r="AL115" i="1"/>
  <c r="AN115" i="1" s="1"/>
  <c r="A115" i="1" s="1"/>
  <c r="AA19" i="1"/>
  <c r="Z34" i="1"/>
  <c r="Q239" i="1"/>
  <c r="R34" i="1"/>
  <c r="V34" i="1"/>
  <c r="M984" i="1"/>
  <c r="M835" i="1"/>
  <c r="N24" i="3" s="1"/>
  <c r="V1100" i="1"/>
  <c r="Q1564" i="1"/>
  <c r="M1413" i="1"/>
  <c r="V455" i="1"/>
  <c r="R455" i="1"/>
  <c r="V1218" i="1"/>
  <c r="M472" i="1"/>
  <c r="Q1168" i="1"/>
  <c r="Q1433" i="1"/>
  <c r="M1133" i="1"/>
  <c r="M892" i="1"/>
  <c r="Q1175" i="1"/>
  <c r="M1146" i="1"/>
  <c r="J30" i="3" s="1"/>
  <c r="M903" i="1"/>
  <c r="M916" i="1"/>
  <c r="M1106" i="1"/>
  <c r="J28" i="3" s="1"/>
  <c r="M703" i="1"/>
  <c r="M107" i="1"/>
  <c r="R273" i="1"/>
  <c r="X273" i="1"/>
  <c r="V273" i="1"/>
  <c r="Q65" i="1"/>
  <c r="Q61" i="1"/>
  <c r="Q66" i="1"/>
  <c r="Q727" i="1"/>
  <c r="M55" i="1"/>
  <c r="V941" i="1"/>
  <c r="Q900" i="1"/>
  <c r="Q704" i="1"/>
  <c r="R941" i="1"/>
  <c r="M274" i="1"/>
  <c r="Q1219" i="1"/>
  <c r="V694" i="1"/>
  <c r="Z545" i="1"/>
  <c r="Q483" i="1"/>
  <c r="Q292" i="1"/>
  <c r="AB545" i="1"/>
  <c r="Q546" i="1"/>
  <c r="Q1101" i="1"/>
  <c r="M291" i="1"/>
  <c r="Q406" i="1"/>
  <c r="R545" i="1"/>
  <c r="Q24" i="1"/>
  <c r="Q1109" i="1"/>
  <c r="Q1441" i="1"/>
  <c r="Q448" i="1"/>
  <c r="Q440" i="1" s="1"/>
  <c r="Q525" i="1"/>
  <c r="Q524" i="1" s="1"/>
  <c r="Q143" i="1"/>
  <c r="Q1126" i="1"/>
  <c r="Q1125" i="1" s="1"/>
  <c r="Q339" i="1"/>
  <c r="Q614" i="1"/>
  <c r="Q153" i="1"/>
  <c r="Q585" i="1"/>
  <c r="Q118" i="1"/>
  <c r="Q723" i="1"/>
  <c r="Q1617" i="1"/>
  <c r="Q1425" i="1"/>
  <c r="M1244" i="1"/>
  <c r="F32" i="3" s="1"/>
  <c r="Q471" i="1"/>
  <c r="Q706" i="1"/>
  <c r="Q142" i="1"/>
  <c r="Q860" i="1"/>
  <c r="M534" i="1"/>
  <c r="Q459" i="1"/>
  <c r="Q456" i="1" s="1"/>
  <c r="Q1420" i="1"/>
  <c r="Q959" i="1"/>
  <c r="Q1224" i="1"/>
  <c r="Q726" i="1"/>
  <c r="Q1384" i="1"/>
  <c r="Q1223" i="1"/>
  <c r="Q1421" i="1"/>
  <c r="Q696" i="1"/>
  <c r="Q695" i="1" s="1"/>
  <c r="Q402" i="1"/>
  <c r="Q1666" i="1"/>
  <c r="Q1703" i="1"/>
  <c r="M434" i="1"/>
  <c r="Q1370" i="1"/>
  <c r="Q765" i="1"/>
  <c r="V899" i="1"/>
  <c r="Q329" i="1"/>
  <c r="Q122" i="1"/>
  <c r="Q295" i="1"/>
  <c r="Q278" i="1"/>
  <c r="Q274" i="1" s="1"/>
  <c r="AB694" i="1"/>
  <c r="Q964" i="1"/>
  <c r="AB899" i="1"/>
  <c r="Q818" i="1"/>
  <c r="Q590" i="1"/>
  <c r="Q119" i="1"/>
  <c r="Q807" i="1"/>
  <c r="Q426" i="1"/>
  <c r="Q1151" i="1"/>
  <c r="Q1146" i="1" s="1"/>
  <c r="Q502" i="1"/>
  <c r="Q1137" i="1"/>
  <c r="Q1133" i="1" s="1"/>
  <c r="Q1682" i="1"/>
  <c r="Q1392" i="1"/>
  <c r="V545" i="1"/>
  <c r="Q90" i="1"/>
  <c r="Q924" i="1"/>
  <c r="Q628" i="1"/>
  <c r="Q764" i="1"/>
  <c r="Q428" i="1"/>
  <c r="U21" i="1"/>
  <c r="U19" i="1" s="1"/>
  <c r="Q1404" i="1"/>
  <c r="Q1171" i="1"/>
  <c r="Q579" i="1"/>
  <c r="Q1369" i="1"/>
  <c r="Q1371" i="1"/>
  <c r="M957" i="1"/>
  <c r="Q1115" i="1"/>
  <c r="Q820" i="1"/>
  <c r="Q490" i="1"/>
  <c r="Q488" i="1" s="1"/>
  <c r="Q737" i="1"/>
  <c r="Q1177" i="1"/>
  <c r="M695" i="1"/>
  <c r="Q872" i="1"/>
  <c r="Q1188" i="1"/>
  <c r="Q907" i="1"/>
  <c r="Q896" i="1"/>
  <c r="Q336" i="1"/>
  <c r="Q1543" i="1"/>
  <c r="Q575" i="1"/>
  <c r="Q151" i="1"/>
  <c r="Q803" i="1"/>
  <c r="Q254" i="1"/>
  <c r="Q470" i="1"/>
  <c r="Q1351" i="1"/>
  <c r="Q1108" i="1"/>
  <c r="Q906" i="1"/>
  <c r="Q708" i="1"/>
  <c r="Q942" i="1"/>
  <c r="Q337" i="1"/>
  <c r="Q296" i="1"/>
  <c r="Q42" i="1"/>
  <c r="M35" i="1"/>
  <c r="Q37" i="1"/>
  <c r="Q38" i="1"/>
  <c r="Q39" i="1"/>
  <c r="Q31" i="1"/>
  <c r="M1334" i="1"/>
  <c r="J32" i="3" s="1"/>
  <c r="M456" i="1"/>
  <c r="R800" i="1"/>
  <c r="AF20" i="1"/>
  <c r="AF19" i="1" s="1"/>
  <c r="M31" i="1"/>
  <c r="R20" i="1"/>
  <c r="S19" i="1"/>
  <c r="R1243" i="1"/>
  <c r="L941" i="1"/>
  <c r="W19" i="1"/>
  <c r="D10" i="3"/>
  <c r="Q536" i="1"/>
  <c r="Q534" i="1" s="1"/>
  <c r="V392" i="1"/>
  <c r="AE19" i="1"/>
  <c r="I20" i="1"/>
  <c r="I19" i="1" s="1"/>
  <c r="I941" i="1"/>
  <c r="M524" i="1"/>
  <c r="M327" i="1"/>
  <c r="AB891" i="1"/>
  <c r="Q755" i="1"/>
  <c r="AB1243" i="1"/>
  <c r="Q435" i="1"/>
  <c r="Q434" i="1" s="1"/>
  <c r="M1166" i="1"/>
  <c r="N30" i="3" s="1"/>
  <c r="M488" i="1"/>
  <c r="V427" i="1"/>
  <c r="M1125" i="1"/>
  <c r="R22" i="1"/>
  <c r="H10" i="3"/>
  <c r="T1243" i="1"/>
  <c r="V521" i="1"/>
  <c r="K19" i="1"/>
  <c r="M500" i="1"/>
  <c r="N18" i="3" s="1"/>
  <c r="Y19" i="1"/>
  <c r="AB800" i="1"/>
  <c r="X22" i="1"/>
  <c r="X19" i="1" s="1"/>
  <c r="Z800" i="1"/>
  <c r="Q537" i="1"/>
  <c r="G10" i="3"/>
  <c r="V800" i="1"/>
  <c r="M392" i="1"/>
  <c r="Q397" i="1"/>
  <c r="Q392" i="1" s="1"/>
  <c r="J19" i="1"/>
  <c r="Q1226" i="1"/>
  <c r="Q1128" i="1"/>
  <c r="M1127" i="1"/>
  <c r="AB754" i="1"/>
  <c r="M762" i="1"/>
  <c r="K10" i="3"/>
  <c r="V22" i="1"/>
  <c r="T21" i="1"/>
  <c r="Q1228" i="1"/>
  <c r="Q1227" i="1" s="1"/>
  <c r="M1227" i="1"/>
  <c r="N31" i="3" s="1"/>
  <c r="Q893" i="1"/>
  <c r="Q892" i="1" s="1"/>
  <c r="V1243" i="1"/>
  <c r="Z754" i="1"/>
  <c r="AB22" i="1"/>
  <c r="V23" i="1"/>
  <c r="V754" i="1"/>
  <c r="M571" i="1"/>
  <c r="Q572" i="1"/>
  <c r="M440" i="1"/>
  <c r="AB21" i="1"/>
  <c r="V20" i="1"/>
  <c r="C10" i="3"/>
  <c r="V531" i="1"/>
  <c r="Z22" i="1"/>
  <c r="Q622" i="1"/>
  <c r="M618" i="1"/>
  <c r="M1222" i="1"/>
  <c r="Q806" i="1"/>
  <c r="M801" i="1"/>
  <c r="M815" i="1"/>
  <c r="Q897" i="1"/>
  <c r="M895" i="1"/>
  <c r="Z20" i="1"/>
  <c r="Q526" i="1"/>
  <c r="M462" i="1"/>
  <c r="X1243" i="1"/>
  <c r="T22" i="1"/>
  <c r="M757" i="1"/>
  <c r="Q759" i="1"/>
  <c r="Q757" i="1" s="1"/>
  <c r="Z1243" i="1"/>
  <c r="Q1254" i="1"/>
  <c r="Q1244" i="1" s="1"/>
  <c r="V1122" i="1"/>
  <c r="M1112" i="1"/>
  <c r="V891" i="1"/>
  <c r="Q475" i="1"/>
  <c r="Q472" i="1" s="1"/>
  <c r="Q30" i="1"/>
  <c r="Q27" i="1" s="1"/>
  <c r="M27" i="1"/>
  <c r="L19" i="1"/>
  <c r="M722" i="1"/>
  <c r="AB20" i="1"/>
  <c r="M411" i="1"/>
  <c r="N15" i="3" s="1"/>
  <c r="Q411" i="1" l="1"/>
  <c r="Q401" i="1" s="1"/>
  <c r="R14" i="3"/>
  <c r="Q500" i="1"/>
  <c r="Q482" i="1" s="1"/>
  <c r="N25" i="3"/>
  <c r="N23" i="3"/>
  <c r="J19" i="3"/>
  <c r="R19" i="3" s="1"/>
  <c r="N11" i="3"/>
  <c r="J12" i="3"/>
  <c r="J26" i="3"/>
  <c r="R15" i="3"/>
  <c r="J11" i="3"/>
  <c r="N28" i="3"/>
  <c r="R28" i="3" s="1"/>
  <c r="J17" i="3"/>
  <c r="J31" i="3"/>
  <c r="R31" i="3" s="1"/>
  <c r="N16" i="3"/>
  <c r="J18" i="3"/>
  <c r="R18" i="3" s="1"/>
  <c r="F12" i="3"/>
  <c r="F22" i="3"/>
  <c r="J22" i="3"/>
  <c r="J23" i="3"/>
  <c r="J24" i="3"/>
  <c r="J16" i="3"/>
  <c r="J13" i="3"/>
  <c r="J25" i="3"/>
  <c r="R25" i="3" s="1"/>
  <c r="N17" i="3"/>
  <c r="N27" i="3"/>
  <c r="N21" i="3"/>
  <c r="N29" i="3"/>
  <c r="N22" i="3"/>
  <c r="F24" i="3"/>
  <c r="J21" i="3"/>
  <c r="R21" i="3" s="1"/>
  <c r="J29" i="3"/>
  <c r="N13" i="3"/>
  <c r="F17" i="3"/>
  <c r="J27" i="3"/>
  <c r="J20" i="3"/>
  <c r="R20" i="3" s="1"/>
  <c r="F13" i="3"/>
  <c r="N26" i="3"/>
  <c r="F30" i="3"/>
  <c r="R30" i="3" s="1"/>
  <c r="N12" i="3"/>
  <c r="AL116" i="1"/>
  <c r="AB19" i="1"/>
  <c r="Q1413" i="1"/>
  <c r="N32" i="3"/>
  <c r="R32" i="3" s="1"/>
  <c r="Q618" i="1"/>
  <c r="Q984" i="1"/>
  <c r="Q835" i="1"/>
  <c r="Q1166" i="1"/>
  <c r="Q107" i="1"/>
  <c r="Z21" i="1"/>
  <c r="Z19" i="1" s="1"/>
  <c r="R21" i="1"/>
  <c r="Q1106" i="1"/>
  <c r="M531" i="1"/>
  <c r="Q903" i="1"/>
  <c r="Q55" i="1"/>
  <c r="V21" i="1"/>
  <c r="V19" i="1" s="1"/>
  <c r="Q815" i="1"/>
  <c r="Q327" i="1"/>
  <c r="Q1112" i="1"/>
  <c r="Q722" i="1"/>
  <c r="Q291" i="1"/>
  <c r="Q957" i="1"/>
  <c r="Q703" i="1"/>
  <c r="Q916" i="1"/>
  <c r="Q1222" i="1"/>
  <c r="Q462" i="1"/>
  <c r="Q455" i="1" s="1"/>
  <c r="Q1334" i="1"/>
  <c r="Q762" i="1"/>
  <c r="Q754" i="1" s="1"/>
  <c r="Q1127" i="1"/>
  <c r="Q1122" i="1" s="1"/>
  <c r="Q571" i="1"/>
  <c r="Q521" i="1"/>
  <c r="Q895" i="1"/>
  <c r="Q891" i="1" s="1"/>
  <c r="Q801" i="1"/>
  <c r="Q35" i="1"/>
  <c r="P10" i="3"/>
  <c r="Q23" i="1"/>
  <c r="M273" i="1"/>
  <c r="Q427" i="1"/>
  <c r="M521" i="1"/>
  <c r="Q531" i="1"/>
  <c r="M482" i="1"/>
  <c r="M1132" i="1"/>
  <c r="M455" i="1"/>
  <c r="M34" i="1"/>
  <c r="M899" i="1"/>
  <c r="M1243" i="1"/>
  <c r="M401" i="1"/>
  <c r="M754" i="1"/>
  <c r="M545" i="1"/>
  <c r="M1218" i="1"/>
  <c r="M891" i="1"/>
  <c r="T19" i="1"/>
  <c r="M1122" i="1"/>
  <c r="M800" i="1"/>
  <c r="M427" i="1"/>
  <c r="M23" i="1"/>
  <c r="M694" i="1"/>
  <c r="M20" i="1"/>
  <c r="M941" i="1"/>
  <c r="O10" i="3"/>
  <c r="M22" i="1"/>
  <c r="R29" i="3" l="1"/>
  <c r="R11" i="3"/>
  <c r="R13" i="3"/>
  <c r="R26" i="3"/>
  <c r="R17" i="3"/>
  <c r="R16" i="3"/>
  <c r="R22" i="3"/>
  <c r="R27" i="3"/>
  <c r="R24" i="3"/>
  <c r="R12" i="3"/>
  <c r="R23" i="3"/>
  <c r="AN116" i="1"/>
  <c r="A116" i="1" s="1"/>
  <c r="AL117" i="1"/>
  <c r="Q34" i="1"/>
  <c r="R19" i="1"/>
  <c r="Q1132" i="1"/>
  <c r="Q1100" i="1"/>
  <c r="M1100" i="1"/>
  <c r="Q899" i="1"/>
  <c r="Q273" i="1"/>
  <c r="Q694" i="1"/>
  <c r="Q800" i="1"/>
  <c r="Q941" i="1"/>
  <c r="Q1218" i="1"/>
  <c r="M21" i="1"/>
  <c r="Q545" i="1"/>
  <c r="Q21" i="1"/>
  <c r="Q1243" i="1"/>
  <c r="Q22" i="1"/>
  <c r="Q20" i="1"/>
  <c r="N10" i="3"/>
  <c r="F10" i="3"/>
  <c r="AN117" i="1" l="1"/>
  <c r="A117" i="1" s="1"/>
  <c r="AL118" i="1"/>
  <c r="AN118" i="1" s="1"/>
  <c r="A118" i="1" s="1"/>
  <c r="J10" i="3"/>
  <c r="M19" i="1"/>
  <c r="Q19" i="1"/>
  <c r="AL119" i="1" l="1"/>
  <c r="AN119" i="1" s="1"/>
  <c r="A119" i="1" s="1"/>
  <c r="R10" i="3"/>
  <c r="A26" i="1"/>
  <c r="AL120" i="1" l="1"/>
  <c r="AN120" i="1" s="1"/>
  <c r="A120" i="1" s="1"/>
  <c r="AL121" i="1" l="1"/>
  <c r="AN121" i="1" s="1"/>
  <c r="A121" i="1" s="1"/>
  <c r="AL122" i="1" l="1"/>
  <c r="AN122" i="1" s="1"/>
  <c r="A122" i="1" s="1"/>
  <c r="AL123" i="1" l="1"/>
  <c r="AN123" i="1" l="1"/>
  <c r="A123" i="1" s="1"/>
  <c r="AL124" i="1"/>
  <c r="AN124" i="1" l="1"/>
  <c r="A124" i="1" s="1"/>
  <c r="AL125" i="1"/>
  <c r="AN125" i="1" s="1"/>
  <c r="A125" i="1" s="1"/>
  <c r="AL126" i="1" l="1"/>
  <c r="AN126" i="1" s="1"/>
  <c r="A126" i="1" s="1"/>
  <c r="AL127" i="1" l="1"/>
  <c r="AN127" i="1" s="1"/>
  <c r="A127" i="1" s="1"/>
  <c r="AL128" i="1" l="1"/>
  <c r="AN128" i="1" s="1"/>
  <c r="A128" i="1" s="1"/>
  <c r="AL129" i="1" l="1"/>
  <c r="AN129" i="1" l="1"/>
  <c r="A129" i="1" s="1"/>
  <c r="AL130" i="1"/>
  <c r="AN130" i="1" l="1"/>
  <c r="A130" i="1" s="1"/>
  <c r="AL131" i="1"/>
  <c r="AN131" i="1" l="1"/>
  <c r="A131" i="1" s="1"/>
  <c r="AL132" i="1"/>
  <c r="AN132" i="1" s="1"/>
  <c r="A132" i="1" s="1"/>
  <c r="AL133" i="1" l="1"/>
  <c r="AN133" i="1" l="1"/>
  <c r="A133" i="1" s="1"/>
  <c r="AL134" i="1"/>
  <c r="AN134" i="1" l="1"/>
  <c r="A134" i="1" s="1"/>
  <c r="AL135" i="1"/>
  <c r="AN135" i="1" s="1"/>
  <c r="A135" i="1" s="1"/>
  <c r="AL136" i="1" l="1"/>
  <c r="AN136" i="1" l="1"/>
  <c r="A136" i="1" s="1"/>
  <c r="AL137" i="1"/>
  <c r="AN137" i="1" s="1"/>
  <c r="A137" i="1" s="1"/>
  <c r="AL138" i="1" l="1"/>
  <c r="AN138" i="1" s="1"/>
  <c r="A138" i="1" s="1"/>
  <c r="AL139" i="1" l="1"/>
  <c r="AL140" i="1" s="1"/>
  <c r="AN140" i="1" s="1"/>
  <c r="A140" i="1" s="1"/>
  <c r="AL141" i="1" l="1"/>
  <c r="AN141" i="1" s="1"/>
  <c r="A141" i="1" s="1"/>
  <c r="AN139" i="1"/>
  <c r="A139" i="1" s="1"/>
  <c r="AL142" i="1" l="1"/>
  <c r="AL143" i="1" s="1"/>
  <c r="AN143" i="1" s="1"/>
  <c r="A143" i="1" s="1"/>
  <c r="AN142" i="1" l="1"/>
  <c r="A142" i="1" s="1"/>
  <c r="AL144" i="1"/>
  <c r="AN144" i="1" s="1"/>
  <c r="A144" i="1" s="1"/>
  <c r="AL145" i="1" l="1"/>
  <c r="AL146" i="1" s="1"/>
  <c r="AN146" i="1" s="1"/>
  <c r="A146" i="1" s="1"/>
  <c r="AL147" i="1" l="1"/>
  <c r="AN147" i="1" s="1"/>
  <c r="A147" i="1" s="1"/>
  <c r="AN145" i="1"/>
  <c r="A145" i="1" s="1"/>
  <c r="AL148" i="1" l="1"/>
  <c r="AL149" i="1" s="1"/>
  <c r="AN148" i="1" l="1"/>
  <c r="A148" i="1" s="1"/>
  <c r="AL150" i="1"/>
  <c r="AN149" i="1"/>
  <c r="A149" i="1" s="1"/>
  <c r="AL151" i="1" l="1"/>
  <c r="AN150" i="1"/>
  <c r="A150" i="1" s="1"/>
  <c r="AL152" i="1" l="1"/>
  <c r="AN151" i="1"/>
  <c r="A151" i="1" s="1"/>
  <c r="AL153" i="1" l="1"/>
  <c r="AN152" i="1"/>
  <c r="A152" i="1" s="1"/>
  <c r="AL154" i="1" l="1"/>
  <c r="AN153" i="1"/>
  <c r="A153" i="1" s="1"/>
  <c r="AL155" i="1" l="1"/>
  <c r="AN154" i="1"/>
  <c r="A154" i="1" s="1"/>
  <c r="AL156" i="1" l="1"/>
  <c r="AN155" i="1"/>
  <c r="A155" i="1" s="1"/>
  <c r="AL157" i="1" l="1"/>
  <c r="AN156" i="1"/>
  <c r="A156" i="1" s="1"/>
  <c r="AL158" i="1" l="1"/>
  <c r="AN157" i="1"/>
  <c r="A157" i="1" s="1"/>
  <c r="AL159" i="1" l="1"/>
  <c r="AN158" i="1"/>
  <c r="A158" i="1" s="1"/>
  <c r="AL160" i="1" l="1"/>
  <c r="AN159" i="1"/>
  <c r="A159" i="1" s="1"/>
  <c r="AL161" i="1" l="1"/>
  <c r="AN160" i="1"/>
  <c r="A160" i="1" s="1"/>
  <c r="AL162" i="1" l="1"/>
  <c r="AN161" i="1"/>
  <c r="A161" i="1" s="1"/>
  <c r="AL163" i="1" l="1"/>
  <c r="AN162" i="1"/>
  <c r="A162" i="1" s="1"/>
  <c r="AL164" i="1" l="1"/>
  <c r="AN163" i="1"/>
  <c r="A163" i="1" s="1"/>
  <c r="AL165" i="1" l="1"/>
  <c r="AN164" i="1"/>
  <c r="A164" i="1" s="1"/>
  <c r="AL166" i="1" l="1"/>
  <c r="AN165" i="1"/>
  <c r="A165" i="1" s="1"/>
  <c r="AL167" i="1" l="1"/>
  <c r="AN166" i="1"/>
  <c r="A166" i="1" s="1"/>
  <c r="AL168" i="1" l="1"/>
  <c r="AN167" i="1"/>
  <c r="A167" i="1" s="1"/>
  <c r="AL169" i="1" l="1"/>
  <c r="AN168" i="1"/>
  <c r="A168" i="1" s="1"/>
  <c r="AL170" i="1" l="1"/>
  <c r="AN169" i="1"/>
  <c r="A169" i="1" s="1"/>
  <c r="AL171" i="1" l="1"/>
  <c r="AN170" i="1"/>
  <c r="A170" i="1" s="1"/>
  <c r="AL172" i="1" l="1"/>
  <c r="AN171" i="1"/>
  <c r="A171" i="1" s="1"/>
  <c r="AL173" i="1" l="1"/>
  <c r="AN172" i="1"/>
  <c r="A172" i="1" s="1"/>
  <c r="AL174" i="1" l="1"/>
  <c r="AN173" i="1"/>
  <c r="A173" i="1" s="1"/>
  <c r="AL175" i="1" l="1"/>
  <c r="AN174" i="1"/>
  <c r="A174" i="1" s="1"/>
  <c r="AL176" i="1" l="1"/>
  <c r="AN175" i="1"/>
  <c r="A175" i="1" s="1"/>
  <c r="AL177" i="1" l="1"/>
  <c r="AN176" i="1"/>
  <c r="A176" i="1" s="1"/>
  <c r="AL178" i="1" l="1"/>
  <c r="AN177" i="1"/>
  <c r="A177" i="1" s="1"/>
  <c r="AL179" i="1" l="1"/>
  <c r="AN178" i="1"/>
  <c r="A178" i="1" s="1"/>
  <c r="AL180" i="1" l="1"/>
  <c r="AN179" i="1"/>
  <c r="A179" i="1" s="1"/>
  <c r="AL181" i="1" l="1"/>
  <c r="AN180" i="1"/>
  <c r="A180" i="1" s="1"/>
  <c r="AL182" i="1" l="1"/>
  <c r="AN181" i="1"/>
  <c r="A181" i="1" s="1"/>
  <c r="AL183" i="1" l="1"/>
  <c r="AN182" i="1"/>
  <c r="A182" i="1" s="1"/>
  <c r="AL184" i="1" l="1"/>
  <c r="AN183" i="1"/>
  <c r="A183" i="1" s="1"/>
  <c r="AL185" i="1" l="1"/>
  <c r="AN184" i="1"/>
  <c r="A184" i="1" s="1"/>
  <c r="AL186" i="1" l="1"/>
  <c r="AN185" i="1"/>
  <c r="A185" i="1" s="1"/>
  <c r="AL187" i="1" l="1"/>
  <c r="AN186" i="1"/>
  <c r="A186" i="1" s="1"/>
  <c r="AL188" i="1" l="1"/>
  <c r="AN187" i="1"/>
  <c r="A187" i="1" s="1"/>
  <c r="AL189" i="1" l="1"/>
  <c r="AN188" i="1"/>
  <c r="A188" i="1" s="1"/>
  <c r="AL190" i="1" l="1"/>
  <c r="AN189" i="1"/>
  <c r="A189" i="1" s="1"/>
  <c r="AL191" i="1" l="1"/>
  <c r="AN190" i="1"/>
  <c r="A190" i="1" s="1"/>
  <c r="AL192" i="1" l="1"/>
  <c r="AN191" i="1"/>
  <c r="A191" i="1" s="1"/>
  <c r="AL193" i="1" l="1"/>
  <c r="AN192" i="1"/>
  <c r="A192" i="1" s="1"/>
  <c r="AL194" i="1" l="1"/>
  <c r="AN193" i="1"/>
  <c r="A193" i="1" s="1"/>
  <c r="AL195" i="1" l="1"/>
  <c r="AN194" i="1"/>
  <c r="A194" i="1" s="1"/>
  <c r="AL196" i="1" l="1"/>
  <c r="AN195" i="1"/>
  <c r="A195" i="1" s="1"/>
  <c r="AL197" i="1" l="1"/>
  <c r="AN196" i="1"/>
  <c r="A196" i="1" s="1"/>
  <c r="AL198" i="1" l="1"/>
  <c r="AN197" i="1"/>
  <c r="A197" i="1" s="1"/>
  <c r="AL199" i="1" l="1"/>
  <c r="AN198" i="1"/>
  <c r="A198" i="1" s="1"/>
  <c r="AL200" i="1" l="1"/>
  <c r="AN199" i="1"/>
  <c r="A199" i="1" s="1"/>
  <c r="AL201" i="1" l="1"/>
  <c r="AN200" i="1"/>
  <c r="A200" i="1" s="1"/>
  <c r="AL202" i="1" l="1"/>
  <c r="AN201" i="1"/>
  <c r="A201" i="1" s="1"/>
  <c r="AL203" i="1" l="1"/>
  <c r="AN202" i="1"/>
  <c r="A202" i="1" s="1"/>
  <c r="AL204" i="1" l="1"/>
  <c r="AN203" i="1"/>
  <c r="A203" i="1" s="1"/>
  <c r="AN74" i="1"/>
  <c r="A74" i="1" s="1"/>
  <c r="AN73" i="1"/>
  <c r="A73" i="1" s="1"/>
  <c r="AN71" i="1"/>
  <c r="A71" i="1" s="1"/>
  <c r="AN72" i="1"/>
  <c r="A72" i="1" s="1"/>
  <c r="AL205" i="1" l="1"/>
  <c r="AN204" i="1"/>
  <c r="A204" i="1" s="1"/>
  <c r="AN75" i="1"/>
  <c r="A75" i="1" s="1"/>
  <c r="AL206" i="1" l="1"/>
  <c r="AN205" i="1"/>
  <c r="A205" i="1" s="1"/>
  <c r="AN76" i="1"/>
  <c r="A76" i="1" s="1"/>
  <c r="AL207" i="1" l="1"/>
  <c r="AN206" i="1"/>
  <c r="A206" i="1" s="1"/>
  <c r="AN77" i="1"/>
  <c r="A77" i="1" s="1"/>
  <c r="AL208" i="1" l="1"/>
  <c r="AN207" i="1"/>
  <c r="A207" i="1" s="1"/>
  <c r="AN79" i="1"/>
  <c r="A79" i="1" s="1"/>
  <c r="AN78" i="1"/>
  <c r="A78" i="1" s="1"/>
  <c r="AL209" i="1" l="1"/>
  <c r="AN208" i="1"/>
  <c r="A208" i="1" s="1"/>
  <c r="AN81" i="1"/>
  <c r="A81" i="1" s="1"/>
  <c r="AN80" i="1"/>
  <c r="A80" i="1" s="1"/>
  <c r="AL210" i="1" l="1"/>
  <c r="AN209" i="1"/>
  <c r="A209" i="1" s="1"/>
  <c r="AN82" i="1"/>
  <c r="A82" i="1" s="1"/>
  <c r="AN84" i="1"/>
  <c r="A84" i="1" s="1"/>
  <c r="AL211" i="1" l="1"/>
  <c r="AN210" i="1"/>
  <c r="A210" i="1" s="1"/>
  <c r="AN85" i="1"/>
  <c r="A85" i="1" s="1"/>
  <c r="AN83" i="1"/>
  <c r="A83" i="1" s="1"/>
  <c r="AL212" i="1" l="1"/>
  <c r="AN211" i="1"/>
  <c r="A211" i="1" s="1"/>
  <c r="AN86" i="1"/>
  <c r="A86" i="1" s="1"/>
  <c r="AL213" i="1" l="1"/>
  <c r="AN212" i="1"/>
  <c r="A212" i="1" s="1"/>
  <c r="AN87" i="1"/>
  <c r="A87" i="1" s="1"/>
  <c r="AN88" i="1"/>
  <c r="A88" i="1" s="1"/>
  <c r="AL214" i="1" l="1"/>
  <c r="AN213" i="1"/>
  <c r="A213" i="1" s="1"/>
  <c r="AN89" i="1"/>
  <c r="A89" i="1" s="1"/>
  <c r="AN90" i="1"/>
  <c r="A90" i="1" s="1"/>
  <c r="AL215" i="1" l="1"/>
  <c r="AN214" i="1"/>
  <c r="A214" i="1" s="1"/>
  <c r="AN91" i="1"/>
  <c r="A91" i="1" s="1"/>
  <c r="AN92" i="1"/>
  <c r="A92" i="1" s="1"/>
  <c r="AL216" i="1" l="1"/>
  <c r="AN215" i="1"/>
  <c r="A215" i="1" s="1"/>
  <c r="AN93" i="1"/>
  <c r="A93" i="1" s="1"/>
  <c r="AL217" i="1" l="1"/>
  <c r="AN216" i="1"/>
  <c r="A216" i="1" s="1"/>
  <c r="AN94" i="1"/>
  <c r="A94" i="1" s="1"/>
  <c r="AL218" i="1" l="1"/>
  <c r="AN217" i="1"/>
  <c r="A217" i="1" s="1"/>
  <c r="AN95" i="1"/>
  <c r="A95" i="1" s="1"/>
  <c r="AL219" i="1" l="1"/>
  <c r="AN218" i="1"/>
  <c r="A218" i="1" s="1"/>
  <c r="AN96" i="1"/>
  <c r="A96" i="1" s="1"/>
  <c r="AL220" i="1" l="1"/>
  <c r="AN219" i="1"/>
  <c r="A219" i="1" s="1"/>
  <c r="AN97" i="1"/>
  <c r="A97" i="1" s="1"/>
  <c r="AL221" i="1" l="1"/>
  <c r="AN220" i="1"/>
  <c r="A220" i="1" s="1"/>
  <c r="AN98" i="1"/>
  <c r="A98" i="1" s="1"/>
  <c r="AL222" i="1" l="1"/>
  <c r="AN221" i="1"/>
  <c r="A221" i="1" s="1"/>
  <c r="AN99" i="1"/>
  <c r="A99" i="1" s="1"/>
  <c r="AL223" i="1" l="1"/>
  <c r="AN222" i="1"/>
  <c r="A222" i="1" s="1"/>
  <c r="AN100" i="1"/>
  <c r="A100" i="1" s="1"/>
  <c r="AL224" i="1" l="1"/>
  <c r="AN223" i="1"/>
  <c r="A223" i="1" s="1"/>
  <c r="AN101" i="1"/>
  <c r="A101" i="1" s="1"/>
  <c r="AL225" i="1" l="1"/>
  <c r="AN224" i="1"/>
  <c r="A224" i="1" s="1"/>
  <c r="AN102" i="1"/>
  <c r="A102" i="1" s="1"/>
  <c r="AL226" i="1" l="1"/>
  <c r="AN225" i="1"/>
  <c r="A225" i="1" s="1"/>
  <c r="AN103" i="1"/>
  <c r="A103" i="1" s="1"/>
  <c r="AL227" i="1" l="1"/>
  <c r="AN226" i="1"/>
  <c r="A226" i="1" s="1"/>
  <c r="AN104" i="1"/>
  <c r="A104" i="1" s="1"/>
  <c r="AL228" i="1" l="1"/>
  <c r="AN227" i="1"/>
  <c r="A227" i="1" s="1"/>
  <c r="A105" i="1"/>
  <c r="AL229" i="1" l="1"/>
  <c r="AN228" i="1"/>
  <c r="A228" i="1" s="1"/>
  <c r="AL230" i="1" l="1"/>
  <c r="AN229" i="1"/>
  <c r="A229" i="1" s="1"/>
  <c r="AL231" i="1" l="1"/>
  <c r="AN230" i="1"/>
  <c r="A230" i="1" s="1"/>
  <c r="AL232" i="1" l="1"/>
  <c r="AN231" i="1"/>
  <c r="A231" i="1" s="1"/>
  <c r="AL233" i="1" l="1"/>
  <c r="AN232" i="1"/>
  <c r="A232" i="1" s="1"/>
  <c r="AL234" i="1" l="1"/>
  <c r="AN233" i="1"/>
  <c r="A233" i="1" s="1"/>
  <c r="AL235" i="1" l="1"/>
  <c r="AN234" i="1"/>
  <c r="A234" i="1" s="1"/>
  <c r="AL236" i="1" l="1"/>
  <c r="AN235" i="1"/>
  <c r="A235" i="1" s="1"/>
  <c r="AL237" i="1" l="1"/>
  <c r="AN236" i="1"/>
  <c r="A236" i="1" s="1"/>
  <c r="AL238" i="1" l="1"/>
  <c r="AN237" i="1"/>
  <c r="A237" i="1" s="1"/>
  <c r="AL239" i="1" l="1"/>
  <c r="AN238" i="1"/>
  <c r="A238" i="1" s="1"/>
  <c r="AL240" i="1" l="1"/>
  <c r="AN239" i="1"/>
  <c r="A239" i="1" s="1"/>
  <c r="AL241" i="1" l="1"/>
  <c r="AN240" i="1"/>
  <c r="A240" i="1" s="1"/>
  <c r="AL242" i="1" l="1"/>
  <c r="AN241" i="1"/>
  <c r="A241" i="1" s="1"/>
  <c r="AL243" i="1" l="1"/>
  <c r="AN242" i="1"/>
  <c r="A242" i="1" s="1"/>
  <c r="AL244" i="1" l="1"/>
  <c r="AN243" i="1"/>
  <c r="A243" i="1" s="1"/>
  <c r="AL245" i="1" l="1"/>
  <c r="AN244" i="1"/>
  <c r="A244" i="1" s="1"/>
  <c r="AL246" i="1" l="1"/>
  <c r="AN245" i="1"/>
  <c r="A245" i="1" s="1"/>
  <c r="AL247" i="1" l="1"/>
  <c r="AN246" i="1"/>
  <c r="A246" i="1" s="1"/>
  <c r="AL248" i="1" l="1"/>
  <c r="AN247" i="1"/>
  <c r="A247" i="1" s="1"/>
  <c r="AL249" i="1" l="1"/>
  <c r="AN248" i="1"/>
  <c r="A248" i="1" s="1"/>
  <c r="AL250" i="1" l="1"/>
  <c r="AN249" i="1"/>
  <c r="A249" i="1" s="1"/>
  <c r="AL251" i="1" l="1"/>
  <c r="AN250" i="1"/>
  <c r="A250" i="1" s="1"/>
  <c r="AL252" i="1" l="1"/>
  <c r="AN251" i="1"/>
  <c r="A251" i="1" s="1"/>
  <c r="AL253" i="1" l="1"/>
  <c r="AN252" i="1"/>
  <c r="A252" i="1" s="1"/>
  <c r="AL254" i="1" l="1"/>
  <c r="AN253" i="1"/>
  <c r="A253" i="1" s="1"/>
  <c r="AL255" i="1" l="1"/>
  <c r="AN254" i="1"/>
  <c r="A254" i="1" s="1"/>
  <c r="AL256" i="1" l="1"/>
  <c r="AN255" i="1"/>
  <c r="A255" i="1" s="1"/>
  <c r="AL257" i="1" l="1"/>
  <c r="AN256" i="1"/>
  <c r="A256" i="1" s="1"/>
  <c r="AL258" i="1" l="1"/>
  <c r="AN257" i="1"/>
  <c r="A257" i="1" s="1"/>
  <c r="AL259" i="1" l="1"/>
  <c r="AN258" i="1"/>
  <c r="A258" i="1" s="1"/>
  <c r="AL260" i="1" l="1"/>
  <c r="AN259" i="1"/>
  <c r="A259" i="1" s="1"/>
  <c r="AL261" i="1" l="1"/>
  <c r="AN260" i="1"/>
  <c r="A260" i="1" s="1"/>
  <c r="AL262" i="1" l="1"/>
  <c r="AN261" i="1"/>
  <c r="A261" i="1" s="1"/>
  <c r="AL263" i="1" l="1"/>
  <c r="AN262" i="1"/>
  <c r="A262" i="1" s="1"/>
  <c r="AL264" i="1" l="1"/>
  <c r="AN263" i="1"/>
  <c r="A263" i="1" s="1"/>
  <c r="AL265" i="1" l="1"/>
  <c r="AN264" i="1"/>
  <c r="A264" i="1" s="1"/>
  <c r="AL266" i="1" l="1"/>
  <c r="AN265" i="1"/>
  <c r="A265" i="1" s="1"/>
  <c r="AL267" i="1" l="1"/>
  <c r="AN266" i="1"/>
  <c r="A266" i="1" s="1"/>
  <c r="AL268" i="1" l="1"/>
  <c r="AN267" i="1"/>
  <c r="A267" i="1" s="1"/>
  <c r="AL269" i="1" l="1"/>
  <c r="AN268" i="1"/>
  <c r="A268" i="1" s="1"/>
  <c r="AL270" i="1" l="1"/>
  <c r="AN269" i="1"/>
  <c r="A269" i="1" s="1"/>
  <c r="AL271" i="1" l="1"/>
  <c r="AL272" i="1" s="1"/>
  <c r="AN272" i="1" s="1"/>
  <c r="A272" i="1" s="1"/>
  <c r="AN270" i="1"/>
  <c r="A270" i="1" s="1"/>
  <c r="AN271" i="1" l="1"/>
  <c r="A271" i="1" s="1"/>
  <c r="AL275" i="1" l="1"/>
  <c r="AN275" i="1" l="1"/>
  <c r="A275" i="1" s="1"/>
  <c r="AL276" i="1"/>
  <c r="AN276" i="1" l="1"/>
  <c r="A276" i="1" s="1"/>
  <c r="AL277" i="1"/>
  <c r="AL278" i="1" s="1"/>
  <c r="AL279" i="1" s="1"/>
  <c r="AL280" i="1" l="1"/>
  <c r="AN277" i="1"/>
  <c r="A277" i="1" s="1"/>
  <c r="AL281" i="1" l="1"/>
  <c r="AN278" i="1"/>
  <c r="A278" i="1" s="1"/>
  <c r="AL282" i="1" l="1"/>
  <c r="AL283" i="1" s="1"/>
  <c r="AL284" i="1" s="1"/>
  <c r="AL285" i="1" s="1"/>
  <c r="AL286" i="1" s="1"/>
  <c r="AL287" i="1" s="1"/>
  <c r="AN279" i="1"/>
  <c r="A279" i="1" s="1"/>
  <c r="AL288" i="1" l="1"/>
  <c r="AL289" i="1" s="1"/>
  <c r="AL290" i="1" s="1"/>
  <c r="AN280" i="1"/>
  <c r="A280" i="1" s="1"/>
  <c r="AN281" i="1" l="1"/>
  <c r="A281" i="1" s="1"/>
  <c r="AN282" i="1" l="1"/>
  <c r="A282" i="1" s="1"/>
  <c r="AN283" i="1" l="1"/>
  <c r="A283" i="1" s="1"/>
  <c r="AN284" i="1" l="1"/>
  <c r="A284" i="1" s="1"/>
  <c r="AN285" i="1" l="1"/>
  <c r="A285" i="1" s="1"/>
  <c r="AN286" i="1" l="1"/>
  <c r="A286" i="1" s="1"/>
  <c r="AN287" i="1" l="1"/>
  <c r="A287" i="1" s="1"/>
  <c r="AN288" i="1" l="1"/>
  <c r="A288" i="1" s="1"/>
  <c r="AN289" i="1" l="1"/>
  <c r="A289" i="1" s="1"/>
  <c r="AN290" i="1" l="1"/>
  <c r="A290" i="1" s="1"/>
  <c r="AL292" i="1"/>
  <c r="AN292" i="1" l="1"/>
  <c r="A292" i="1" s="1"/>
  <c r="AL293" i="1"/>
  <c r="AN293" i="1" l="1"/>
  <c r="A293" i="1" s="1"/>
  <c r="AL294" i="1"/>
  <c r="AL295" i="1" s="1"/>
  <c r="AL296" i="1" l="1"/>
  <c r="AL297" i="1" s="1"/>
  <c r="AL298" i="1" s="1"/>
  <c r="AL299" i="1" s="1"/>
  <c r="AL300" i="1" s="1"/>
  <c r="AL301" i="1" s="1"/>
  <c r="AL302" i="1" s="1"/>
  <c r="AL303" i="1" s="1"/>
  <c r="AL304" i="1" s="1"/>
  <c r="AN294" i="1"/>
  <c r="A294" i="1" s="1"/>
  <c r="AL305" i="1" l="1"/>
  <c r="AL306" i="1" s="1"/>
  <c r="AN295" i="1"/>
  <c r="A295" i="1" s="1"/>
  <c r="AL307" i="1" l="1"/>
  <c r="AL308" i="1" s="1"/>
  <c r="AN296" i="1"/>
  <c r="A296" i="1" s="1"/>
  <c r="AL309" i="1" l="1"/>
  <c r="AL310" i="1" s="1"/>
  <c r="AL311" i="1" s="1"/>
  <c r="AL312" i="1" s="1"/>
  <c r="AL313" i="1" s="1"/>
  <c r="AL314" i="1" s="1"/>
  <c r="AL315" i="1" s="1"/>
  <c r="AL316" i="1" s="1"/>
  <c r="AL317" i="1" s="1"/>
  <c r="AL318" i="1" s="1"/>
  <c r="AL319" i="1" s="1"/>
  <c r="AL320" i="1" s="1"/>
  <c r="AL321" i="1" s="1"/>
  <c r="AN297" i="1"/>
  <c r="A297" i="1" s="1"/>
  <c r="AL322" i="1" l="1"/>
  <c r="AL323" i="1" s="1"/>
  <c r="AL324" i="1" s="1"/>
  <c r="AL325" i="1" s="1"/>
  <c r="AL326" i="1" s="1"/>
  <c r="AN298" i="1"/>
  <c r="A298" i="1" s="1"/>
  <c r="AN299" i="1" l="1"/>
  <c r="A299" i="1" s="1"/>
  <c r="AN300" i="1" l="1"/>
  <c r="A300" i="1" s="1"/>
  <c r="AN301" i="1" l="1"/>
  <c r="A301" i="1" s="1"/>
  <c r="AN302" i="1" l="1"/>
  <c r="A302" i="1" s="1"/>
  <c r="AN303" i="1" l="1"/>
  <c r="A303" i="1" s="1"/>
  <c r="AN304" i="1" l="1"/>
  <c r="A304" i="1" s="1"/>
  <c r="AN305" i="1" l="1"/>
  <c r="A305" i="1" s="1"/>
  <c r="AN306" i="1" l="1"/>
  <c r="A306" i="1" s="1"/>
  <c r="AN307" i="1" l="1"/>
  <c r="A307" i="1" s="1"/>
  <c r="AN308" i="1" l="1"/>
  <c r="A308" i="1" s="1"/>
  <c r="AN309" i="1" l="1"/>
  <c r="A309" i="1" s="1"/>
  <c r="AN310" i="1" l="1"/>
  <c r="A310" i="1" s="1"/>
  <c r="AN311" i="1" l="1"/>
  <c r="A311" i="1" s="1"/>
  <c r="AN312" i="1" l="1"/>
  <c r="A312" i="1" s="1"/>
  <c r="AN313" i="1" l="1"/>
  <c r="A313" i="1" s="1"/>
  <c r="AN314" i="1" l="1"/>
  <c r="A314" i="1" s="1"/>
  <c r="AN315" i="1" l="1"/>
  <c r="A315" i="1" s="1"/>
  <c r="AN316" i="1" l="1"/>
  <c r="A316" i="1" s="1"/>
  <c r="AN317" i="1" l="1"/>
  <c r="A317" i="1" s="1"/>
  <c r="AN319" i="1"/>
  <c r="A319" i="1" s="1"/>
  <c r="AN318" i="1"/>
  <c r="A318" i="1" s="1"/>
  <c r="AN320" i="1"/>
  <c r="A320" i="1" s="1"/>
  <c r="AN321" i="1" l="1"/>
  <c r="A321" i="1" s="1"/>
  <c r="AN322" i="1" l="1"/>
  <c r="A322" i="1" s="1"/>
  <c r="AN323" i="1" l="1"/>
  <c r="A323" i="1" s="1"/>
  <c r="AN324" i="1" l="1"/>
  <c r="A324" i="1" s="1"/>
  <c r="AN326" i="1" l="1"/>
  <c r="A326" i="1" s="1"/>
  <c r="AL328" i="1"/>
  <c r="AN325" i="1"/>
  <c r="A325" i="1" s="1"/>
  <c r="AL329" i="1" l="1"/>
  <c r="AL330" i="1" s="1"/>
  <c r="AL331" i="1" s="1"/>
  <c r="AL332" i="1" s="1"/>
  <c r="AL333" i="1" s="1"/>
  <c r="AL334" i="1" s="1"/>
  <c r="AL335" i="1" s="1"/>
  <c r="AL336" i="1" s="1"/>
  <c r="AN328" i="1"/>
  <c r="A328" i="1" s="1"/>
  <c r="AL337" i="1" l="1"/>
  <c r="AN329" i="1"/>
  <c r="A329" i="1" s="1"/>
  <c r="AL338" i="1" l="1"/>
  <c r="AL339" i="1" s="1"/>
  <c r="AN330" i="1"/>
  <c r="A330" i="1" s="1"/>
  <c r="AN331" i="1"/>
  <c r="A331" i="1" s="1"/>
  <c r="AL340" i="1" l="1"/>
  <c r="AL341" i="1" s="1"/>
  <c r="AL342" i="1" s="1"/>
  <c r="AN332" i="1"/>
  <c r="A332" i="1" s="1"/>
  <c r="AL343" i="1" l="1"/>
  <c r="AN333" i="1"/>
  <c r="A333" i="1" s="1"/>
  <c r="AL344" i="1" l="1"/>
  <c r="AN334" i="1"/>
  <c r="A334" i="1" s="1"/>
  <c r="AL345" i="1" l="1"/>
  <c r="AL346" i="1" s="1"/>
  <c r="AL347" i="1" s="1"/>
  <c r="AL348" i="1" s="1"/>
  <c r="AN335" i="1"/>
  <c r="A335" i="1" s="1"/>
  <c r="AL349" i="1" l="1"/>
  <c r="AL350" i="1" s="1"/>
  <c r="AL351" i="1" s="1"/>
  <c r="AL352" i="1" s="1"/>
  <c r="AL353" i="1" s="1"/>
  <c r="AL354" i="1" s="1"/>
  <c r="AL355" i="1" s="1"/>
  <c r="AN336" i="1"/>
  <c r="A336" i="1" s="1"/>
  <c r="AL356" i="1" l="1"/>
  <c r="AL357" i="1" s="1"/>
  <c r="AL358" i="1" s="1"/>
  <c r="AL359" i="1" s="1"/>
  <c r="AL360" i="1" s="1"/>
  <c r="AL361" i="1" s="1"/>
  <c r="AL362" i="1" s="1"/>
  <c r="AL363" i="1" s="1"/>
  <c r="AN337" i="1"/>
  <c r="A337" i="1" s="1"/>
  <c r="AL364" i="1" l="1"/>
  <c r="AL365" i="1" s="1"/>
  <c r="AN338" i="1"/>
  <c r="A338" i="1" s="1"/>
  <c r="AL366" i="1" l="1"/>
  <c r="AL367" i="1" s="1"/>
  <c r="AN339" i="1"/>
  <c r="A339" i="1" s="1"/>
  <c r="AL368" i="1" l="1"/>
  <c r="AL369" i="1" s="1"/>
  <c r="AL370" i="1" s="1"/>
  <c r="AL371" i="1" s="1"/>
  <c r="AL372" i="1" s="1"/>
  <c r="AL373" i="1" s="1"/>
  <c r="AL374" i="1" s="1"/>
  <c r="AN340" i="1"/>
  <c r="A340" i="1" s="1"/>
  <c r="AL375" i="1" l="1"/>
  <c r="AN341" i="1"/>
  <c r="A341" i="1" s="1"/>
  <c r="AL376" i="1" l="1"/>
  <c r="AL377" i="1" s="1"/>
  <c r="AN342" i="1"/>
  <c r="A342" i="1" s="1"/>
  <c r="AL378" i="1" l="1"/>
  <c r="AL379" i="1" s="1"/>
  <c r="AN343" i="1"/>
  <c r="A343" i="1" s="1"/>
  <c r="AL380" i="1" l="1"/>
  <c r="AL381" i="1" s="1"/>
  <c r="AL382" i="1" s="1"/>
  <c r="AL383" i="1" s="1"/>
  <c r="AL384" i="1" s="1"/>
  <c r="AL385" i="1" s="1"/>
  <c r="AL386" i="1" s="1"/>
  <c r="AL387" i="1" s="1"/>
  <c r="AL388" i="1" s="1"/>
  <c r="AN344" i="1"/>
  <c r="A344" i="1" s="1"/>
  <c r="AL389" i="1" l="1"/>
  <c r="AN345" i="1"/>
  <c r="A345" i="1" s="1"/>
  <c r="AL390" i="1" l="1"/>
  <c r="AN390" i="1" s="1"/>
  <c r="A390" i="1" s="1"/>
  <c r="AN389" i="1"/>
  <c r="A389" i="1" s="1"/>
  <c r="AN346" i="1"/>
  <c r="A346" i="1" s="1"/>
  <c r="AL391" i="1" l="1"/>
  <c r="AN347" i="1"/>
  <c r="A347" i="1" s="1"/>
  <c r="AN348" i="1" l="1"/>
  <c r="A348" i="1" s="1"/>
  <c r="AN349" i="1" l="1"/>
  <c r="A349" i="1" s="1"/>
  <c r="AN350" i="1" l="1"/>
  <c r="A350" i="1" s="1"/>
  <c r="AN351" i="1" l="1"/>
  <c r="A351" i="1" s="1"/>
  <c r="AN352" i="1" l="1"/>
  <c r="A352" i="1" s="1"/>
  <c r="AN353" i="1" l="1"/>
  <c r="A353" i="1" s="1"/>
  <c r="AN354" i="1" l="1"/>
  <c r="A354" i="1" s="1"/>
  <c r="AN355" i="1" l="1"/>
  <c r="A355" i="1" s="1"/>
  <c r="AN356" i="1" l="1"/>
  <c r="A356" i="1" s="1"/>
  <c r="AN357" i="1" l="1"/>
  <c r="A357" i="1" s="1"/>
  <c r="AN358" i="1" l="1"/>
  <c r="A358" i="1" s="1"/>
  <c r="AN359" i="1" l="1"/>
  <c r="A359" i="1" s="1"/>
  <c r="AN360" i="1" l="1"/>
  <c r="A360" i="1" s="1"/>
  <c r="AN361" i="1" l="1"/>
  <c r="A361" i="1" s="1"/>
  <c r="AN362" i="1" l="1"/>
  <c r="A362" i="1" s="1"/>
  <c r="AN363" i="1" l="1"/>
  <c r="A363" i="1" s="1"/>
  <c r="AN364" i="1" l="1"/>
  <c r="A364" i="1" s="1"/>
  <c r="AN365" i="1" l="1"/>
  <c r="A365" i="1" s="1"/>
  <c r="AN366" i="1" l="1"/>
  <c r="A366" i="1" s="1"/>
  <c r="AN367" i="1" l="1"/>
  <c r="A367" i="1" s="1"/>
  <c r="AN368" i="1" l="1"/>
  <c r="A368" i="1" s="1"/>
  <c r="AN369" i="1" l="1"/>
  <c r="A369" i="1" s="1"/>
  <c r="AN370" i="1" l="1"/>
  <c r="A370" i="1" s="1"/>
  <c r="AN371" i="1" l="1"/>
  <c r="A371" i="1" s="1"/>
  <c r="AN372" i="1" l="1"/>
  <c r="A372" i="1" s="1"/>
  <c r="AN373" i="1" l="1"/>
  <c r="A373" i="1" s="1"/>
  <c r="AN374" i="1" l="1"/>
  <c r="A374" i="1" s="1"/>
  <c r="AN375" i="1" l="1"/>
  <c r="A375" i="1" s="1"/>
  <c r="AN376" i="1" l="1"/>
  <c r="A376" i="1" s="1"/>
  <c r="AN377" i="1" l="1"/>
  <c r="A377" i="1" s="1"/>
  <c r="AN378" i="1" l="1"/>
  <c r="A378" i="1" s="1"/>
  <c r="AN379" i="1" l="1"/>
  <c r="A379" i="1" s="1"/>
  <c r="AN380" i="1" l="1"/>
  <c r="A380" i="1" s="1"/>
  <c r="AN381" i="1" l="1"/>
  <c r="A381" i="1" s="1"/>
  <c r="AN382" i="1" l="1"/>
  <c r="A382" i="1" s="1"/>
  <c r="AN383" i="1" l="1"/>
  <c r="A383" i="1" s="1"/>
  <c r="AN384" i="1" l="1"/>
  <c r="A384" i="1" s="1"/>
  <c r="AN385" i="1" l="1"/>
  <c r="A385" i="1" s="1"/>
  <c r="AN386" i="1" l="1"/>
  <c r="A386" i="1" s="1"/>
  <c r="AN387" i="1" l="1"/>
  <c r="A387" i="1" s="1"/>
  <c r="AN388" i="1" l="1"/>
  <c r="A388" i="1" s="1"/>
  <c r="AN391" i="1" l="1"/>
  <c r="A391" i="1" s="1"/>
  <c r="AL394" i="1"/>
  <c r="AN394" i="1" l="1"/>
  <c r="A394" i="1" s="1"/>
  <c r="AL396" i="1"/>
  <c r="AN396" i="1" l="1"/>
  <c r="A396" i="1" s="1"/>
  <c r="AL398" i="1"/>
  <c r="AN398" i="1" l="1"/>
  <c r="A398" i="1" s="1"/>
  <c r="AL399" i="1"/>
  <c r="AN399" i="1" l="1"/>
  <c r="A399" i="1" s="1"/>
  <c r="AL400" i="1"/>
  <c r="AN400" i="1" l="1"/>
  <c r="A400" i="1" s="1"/>
  <c r="AL403" i="1"/>
  <c r="AN403" i="1" l="1"/>
  <c r="A403" i="1" s="1"/>
  <c r="AL404" i="1"/>
  <c r="AN404" i="1" l="1"/>
  <c r="A404" i="1" s="1"/>
  <c r="AL405" i="1"/>
  <c r="AN405" i="1" l="1"/>
  <c r="A405" i="1" s="1"/>
  <c r="AL407" i="1"/>
  <c r="AN407" i="1" l="1"/>
  <c r="A407" i="1" s="1"/>
  <c r="AL408" i="1"/>
  <c r="AN408" i="1" l="1"/>
  <c r="A408" i="1" s="1"/>
  <c r="AL409" i="1"/>
  <c r="AN409" i="1" l="1"/>
  <c r="A409" i="1" s="1"/>
  <c r="AL410" i="1"/>
  <c r="AN410" i="1" l="1"/>
  <c r="A410" i="1" s="1"/>
  <c r="AL412" i="1"/>
  <c r="AN412" i="1" l="1"/>
  <c r="A412" i="1" s="1"/>
  <c r="AL413" i="1"/>
  <c r="AN413" i="1" l="1"/>
  <c r="A413" i="1" s="1"/>
  <c r="AL414" i="1"/>
  <c r="AL415" i="1" s="1"/>
  <c r="AL416" i="1" s="1"/>
  <c r="AL417" i="1" l="1"/>
  <c r="AL418" i="1" s="1"/>
  <c r="AN414" i="1"/>
  <c r="A414" i="1" s="1"/>
  <c r="AL419" i="1" l="1"/>
  <c r="AL420" i="1" s="1"/>
  <c r="AN415" i="1"/>
  <c r="A415" i="1" s="1"/>
  <c r="AL421" i="1" l="1"/>
  <c r="AL422" i="1" s="1"/>
  <c r="AL423" i="1" s="1"/>
  <c r="AL424" i="1" s="1"/>
  <c r="AN416" i="1"/>
  <c r="A416" i="1" s="1"/>
  <c r="AL425" i="1" l="1"/>
  <c r="AL426" i="1" s="1"/>
  <c r="AN417" i="1"/>
  <c r="A417" i="1" s="1"/>
  <c r="AN418" i="1" l="1"/>
  <c r="A418" i="1" s="1"/>
  <c r="AN419" i="1" l="1"/>
  <c r="A419" i="1" s="1"/>
  <c r="AN420" i="1" l="1"/>
  <c r="A420" i="1" s="1"/>
  <c r="AN421" i="1" l="1"/>
  <c r="A421" i="1" s="1"/>
  <c r="AN422" i="1" l="1"/>
  <c r="A422" i="1" s="1"/>
  <c r="AN423" i="1" l="1"/>
  <c r="A423" i="1" s="1"/>
  <c r="AN424" i="1" l="1"/>
  <c r="A424" i="1" s="1"/>
  <c r="AN425" i="1" l="1"/>
  <c r="A425" i="1" s="1"/>
  <c r="AN426" i="1" l="1"/>
  <c r="A426" i="1" s="1"/>
  <c r="AL429" i="1"/>
  <c r="AN429" i="1" l="1"/>
  <c r="A429" i="1" s="1"/>
  <c r="AL430" i="1"/>
  <c r="AN430" i="1" l="1"/>
  <c r="A430" i="1" s="1"/>
  <c r="AL431" i="1"/>
  <c r="AN431" i="1" l="1"/>
  <c r="A431" i="1" s="1"/>
  <c r="AL432" i="1"/>
  <c r="AN432" i="1" l="1"/>
  <c r="A432" i="1" s="1"/>
  <c r="AL433" i="1"/>
  <c r="AN433" i="1" l="1"/>
  <c r="A433" i="1" s="1"/>
  <c r="AL435" i="1"/>
  <c r="AN435" i="1" l="1"/>
  <c r="A435" i="1" s="1"/>
  <c r="AL436" i="1"/>
  <c r="AN436" i="1" l="1"/>
  <c r="A436" i="1" s="1"/>
  <c r="AL437" i="1"/>
  <c r="AN437" i="1" l="1"/>
  <c r="A437" i="1" s="1"/>
  <c r="AL438" i="1"/>
  <c r="AN438" i="1" l="1"/>
  <c r="A438" i="1" s="1"/>
  <c r="AL439" i="1"/>
  <c r="AN439" i="1" l="1"/>
  <c r="A439" i="1" s="1"/>
  <c r="AL441" i="1"/>
  <c r="AN441" i="1" l="1"/>
  <c r="A441" i="1" s="1"/>
  <c r="AL442" i="1"/>
  <c r="AL443" i="1" s="1"/>
  <c r="AL444" i="1" l="1"/>
  <c r="AL445" i="1" s="1"/>
  <c r="AL446" i="1" s="1"/>
  <c r="AL447" i="1" s="1"/>
  <c r="AL448" i="1" s="1"/>
  <c r="AL449" i="1" s="1"/>
  <c r="AL450" i="1" s="1"/>
  <c r="AN442" i="1"/>
  <c r="A442" i="1" s="1"/>
  <c r="AL451" i="1" l="1"/>
  <c r="AN443" i="1"/>
  <c r="A443" i="1" s="1"/>
  <c r="AL452" i="1" l="1"/>
  <c r="AN444" i="1"/>
  <c r="A444" i="1" s="1"/>
  <c r="AL453" i="1" l="1"/>
  <c r="AL454" i="1" s="1"/>
  <c r="AL457" i="1" s="1"/>
  <c r="AL458" i="1" s="1"/>
  <c r="AL459" i="1" s="1"/>
  <c r="AN445" i="1"/>
  <c r="A445" i="1" s="1"/>
  <c r="AN446" i="1" l="1"/>
  <c r="A446" i="1" s="1"/>
  <c r="AN447" i="1" l="1"/>
  <c r="A447" i="1" s="1"/>
  <c r="AN448" i="1" l="1"/>
  <c r="A448" i="1" s="1"/>
  <c r="AN449" i="1" l="1"/>
  <c r="A449" i="1" s="1"/>
  <c r="AN450" i="1" l="1"/>
  <c r="A450" i="1" s="1"/>
  <c r="AN451" i="1" l="1"/>
  <c r="A451" i="1" s="1"/>
  <c r="AN452" i="1" l="1"/>
  <c r="A452" i="1" s="1"/>
  <c r="AN453" i="1" l="1"/>
  <c r="A453" i="1" s="1"/>
  <c r="AN454" i="1" l="1"/>
  <c r="A454" i="1" s="1"/>
  <c r="AN457" i="1" l="1"/>
  <c r="A457" i="1" s="1"/>
  <c r="AN458" i="1" l="1"/>
  <c r="A458" i="1" s="1"/>
  <c r="AN459" i="1" l="1"/>
  <c r="A459" i="1" s="1"/>
  <c r="AL460" i="1"/>
  <c r="AN460" i="1" l="1"/>
  <c r="A460" i="1" s="1"/>
  <c r="AL461" i="1"/>
  <c r="AN461" i="1" l="1"/>
  <c r="A461" i="1" s="1"/>
  <c r="AL463" i="1"/>
  <c r="AN463" i="1" l="1"/>
  <c r="A463" i="1" s="1"/>
  <c r="AL464" i="1"/>
  <c r="AN464" i="1" l="1"/>
  <c r="A464" i="1" s="1"/>
  <c r="AL465" i="1"/>
  <c r="AN465" i="1" l="1"/>
  <c r="A465" i="1" s="1"/>
  <c r="AL466" i="1"/>
  <c r="AN466" i="1" l="1"/>
  <c r="A466" i="1" s="1"/>
  <c r="AL467" i="1"/>
  <c r="AN467" i="1" l="1"/>
  <c r="A467" i="1" s="1"/>
  <c r="AL468" i="1"/>
  <c r="AN468" i="1" l="1"/>
  <c r="A468" i="1" s="1"/>
  <c r="AL469" i="1"/>
  <c r="AN469" i="1" l="1"/>
  <c r="A469" i="1" s="1"/>
  <c r="AL470" i="1"/>
  <c r="AN470" i="1" l="1"/>
  <c r="A470" i="1" s="1"/>
  <c r="AL471" i="1"/>
  <c r="AN471" i="1" l="1"/>
  <c r="A471" i="1" s="1"/>
  <c r="AL473" i="1"/>
  <c r="AN473" i="1" l="1"/>
  <c r="A473" i="1" s="1"/>
  <c r="AL474" i="1"/>
  <c r="AN474" i="1" l="1"/>
  <c r="A474" i="1" s="1"/>
  <c r="AL475" i="1"/>
  <c r="AL476" i="1" s="1"/>
  <c r="AN476" i="1" l="1"/>
  <c r="A476" i="1" s="1"/>
  <c r="AL477" i="1"/>
  <c r="AN477" i="1" s="1"/>
  <c r="A477" i="1" s="1"/>
  <c r="AN475" i="1"/>
  <c r="A475" i="1" s="1"/>
  <c r="AL478" i="1" l="1"/>
  <c r="AL479" i="1" s="1"/>
  <c r="AL480" i="1" l="1"/>
  <c r="AN479" i="1"/>
  <c r="A479" i="1" s="1"/>
  <c r="AN478" i="1"/>
  <c r="A478" i="1" s="1"/>
  <c r="AN480" i="1" l="1"/>
  <c r="A480" i="1" s="1"/>
  <c r="AL481" i="1"/>
  <c r="AN481" i="1" s="1"/>
  <c r="A481" i="1" l="1"/>
  <c r="AL484" i="1" l="1"/>
  <c r="AN484" i="1" s="1"/>
  <c r="A484" i="1" s="1"/>
  <c r="AL485" i="1" l="1"/>
  <c r="AN485" i="1" s="1"/>
  <c r="A485" i="1" s="1"/>
  <c r="AL486" i="1" l="1"/>
  <c r="AN486" i="1" l="1"/>
  <c r="A486" i="1" s="1"/>
  <c r="AL487" i="1"/>
  <c r="AN487" i="1" s="1"/>
  <c r="A487" i="1" s="1"/>
  <c r="AL489" i="1" l="1"/>
  <c r="AN489" i="1" l="1"/>
  <c r="A489" i="1" s="1"/>
  <c r="AL490" i="1"/>
  <c r="AL491" i="1" s="1"/>
  <c r="AN491" i="1" s="1"/>
  <c r="A491" i="1" s="1"/>
  <c r="AL492" i="1" l="1"/>
  <c r="AN492" i="1" s="1"/>
  <c r="A492" i="1" s="1"/>
  <c r="AN490" i="1"/>
  <c r="A490" i="1" s="1"/>
  <c r="AL493" i="1" l="1"/>
  <c r="AN493" i="1" s="1"/>
  <c r="A493" i="1" s="1"/>
  <c r="AL494" i="1" l="1"/>
  <c r="AL495" i="1" s="1"/>
  <c r="AN494" i="1" l="1"/>
  <c r="A494" i="1" s="1"/>
  <c r="AN495" i="1"/>
  <c r="A495" i="1" s="1"/>
  <c r="AL496" i="1"/>
  <c r="AN496" i="1" s="1"/>
  <c r="A496" i="1" s="1"/>
  <c r="AL497" i="1" l="1"/>
  <c r="AL498" i="1" l="1"/>
  <c r="AN497" i="1"/>
  <c r="A497" i="1" s="1"/>
  <c r="AN498" i="1" l="1"/>
  <c r="A498" i="1" s="1"/>
  <c r="AL499" i="1"/>
  <c r="AN499" i="1" l="1"/>
  <c r="A499" i="1" s="1"/>
  <c r="AL501" i="1"/>
  <c r="AN501" i="1" s="1"/>
  <c r="A501" i="1" s="1"/>
  <c r="AL502" i="1" l="1"/>
  <c r="AL503" i="1" l="1"/>
  <c r="AN502" i="1"/>
  <c r="A502" i="1" s="1"/>
  <c r="AN503" i="1" l="1"/>
  <c r="A503" i="1" s="1"/>
  <c r="AL504" i="1"/>
  <c r="AN504" i="1" l="1"/>
  <c r="A504" i="1" s="1"/>
  <c r="AL505" i="1"/>
  <c r="AN505" i="1" l="1"/>
  <c r="A505" i="1" s="1"/>
  <c r="AL506" i="1"/>
  <c r="AN506" i="1" l="1"/>
  <c r="A506" i="1" s="1"/>
  <c r="AL507" i="1"/>
  <c r="AN507" i="1" s="1"/>
  <c r="A507" i="1" s="1"/>
  <c r="AL508" i="1" l="1"/>
  <c r="AL509" i="1" l="1"/>
  <c r="AN508" i="1"/>
  <c r="A508" i="1" s="1"/>
  <c r="AN509" i="1" l="1"/>
  <c r="A509" i="1" s="1"/>
  <c r="AL510" i="1"/>
  <c r="AN510" i="1" l="1"/>
  <c r="A510" i="1" s="1"/>
  <c r="AL511" i="1"/>
  <c r="AN511" i="1" l="1"/>
  <c r="A511" i="1" s="1"/>
  <c r="AL512" i="1"/>
  <c r="AN512" i="1" s="1"/>
  <c r="A512" i="1" s="1"/>
  <c r="AL513" i="1" l="1"/>
  <c r="AL514" i="1" l="1"/>
  <c r="AN513" i="1"/>
  <c r="A513" i="1" s="1"/>
  <c r="AN514" i="1" l="1"/>
  <c r="A514" i="1" s="1"/>
  <c r="AL515" i="1"/>
  <c r="AN515" i="1" l="1"/>
  <c r="A515" i="1" s="1"/>
  <c r="AL516" i="1"/>
  <c r="AN516" i="1" s="1"/>
  <c r="A516" i="1" s="1"/>
  <c r="AL517" i="1" l="1"/>
  <c r="AL518" i="1" l="1"/>
  <c r="AN517" i="1"/>
  <c r="A517" i="1" s="1"/>
  <c r="AN518" i="1" l="1"/>
  <c r="A518" i="1" s="1"/>
  <c r="AL519" i="1"/>
  <c r="AN519" i="1" l="1"/>
  <c r="A519" i="1" s="1"/>
  <c r="AL520" i="1"/>
  <c r="AN520" i="1" l="1"/>
  <c r="A520" i="1" s="1"/>
  <c r="AL523" i="1"/>
  <c r="AN523" i="1" s="1"/>
  <c r="A523" i="1" s="1"/>
  <c r="AL525" i="1" l="1"/>
  <c r="AL527" i="1" l="1"/>
  <c r="AN525" i="1"/>
  <c r="A525" i="1" s="1"/>
  <c r="AN527" i="1" l="1"/>
  <c r="A527" i="1" s="1"/>
  <c r="AL528" i="1"/>
  <c r="AN528" i="1" l="1"/>
  <c r="A528" i="1" s="1"/>
  <c r="AL529" i="1"/>
  <c r="AN529" i="1" l="1"/>
  <c r="A529" i="1" s="1"/>
  <c r="AL530" i="1"/>
  <c r="AN530" i="1" s="1"/>
  <c r="A530" i="1" s="1"/>
  <c r="AL533" i="1" l="1"/>
  <c r="AL535" i="1" l="1"/>
  <c r="AN533" i="1"/>
  <c r="A533" i="1" s="1"/>
  <c r="AN535" i="1" l="1"/>
  <c r="A535" i="1" s="1"/>
  <c r="AL536" i="1"/>
  <c r="AN536" i="1" l="1"/>
  <c r="A536" i="1" s="1"/>
  <c r="AL538" i="1"/>
  <c r="AN538" i="1" l="1"/>
  <c r="A538" i="1" s="1"/>
  <c r="AL539" i="1"/>
  <c r="AN539" i="1" s="1"/>
  <c r="A539" i="1" s="1"/>
  <c r="AL540" i="1" l="1"/>
  <c r="AL541" i="1" l="1"/>
  <c r="AN540" i="1"/>
  <c r="A540" i="1" s="1"/>
  <c r="AN541" i="1" l="1"/>
  <c r="A541" i="1" s="1"/>
  <c r="AL542" i="1"/>
  <c r="AN542" i="1" l="1"/>
  <c r="A542" i="1" s="1"/>
  <c r="AL543" i="1"/>
  <c r="AN543" i="1" l="1"/>
  <c r="A543" i="1" s="1"/>
  <c r="AL544" i="1"/>
  <c r="AN544" i="1" s="1"/>
  <c r="A544" i="1" s="1"/>
  <c r="AL547" i="1" l="1"/>
  <c r="AL548" i="1" l="1"/>
  <c r="AN547" i="1"/>
  <c r="A547" i="1" s="1"/>
  <c r="AN548" i="1" l="1"/>
  <c r="A548" i="1" s="1"/>
  <c r="AL549" i="1"/>
  <c r="AN549" i="1" l="1"/>
  <c r="A549" i="1" s="1"/>
  <c r="AL550" i="1"/>
  <c r="AN550" i="1" l="1"/>
  <c r="A550" i="1" s="1"/>
  <c r="AL551" i="1"/>
  <c r="AN551" i="1" s="1"/>
  <c r="A551" i="1" s="1"/>
  <c r="AL552" i="1" l="1"/>
  <c r="AL553" i="1" l="1"/>
  <c r="AN552" i="1"/>
  <c r="A552" i="1" s="1"/>
  <c r="AN553" i="1" l="1"/>
  <c r="A553" i="1" s="1"/>
  <c r="AL554" i="1"/>
  <c r="AN554" i="1" l="1"/>
  <c r="A554" i="1" s="1"/>
  <c r="AL555" i="1"/>
  <c r="AN555" i="1" l="1"/>
  <c r="A555" i="1" s="1"/>
  <c r="AL556" i="1"/>
  <c r="AN556" i="1" l="1"/>
  <c r="A556" i="1" s="1"/>
  <c r="AL557" i="1"/>
  <c r="AN557" i="1" s="1"/>
  <c r="A557" i="1" s="1"/>
  <c r="AL558" i="1" l="1"/>
  <c r="AL559" i="1" l="1"/>
  <c r="AN558" i="1"/>
  <c r="A558" i="1" s="1"/>
  <c r="AN559" i="1" l="1"/>
  <c r="A559" i="1" s="1"/>
  <c r="AL560" i="1"/>
  <c r="AN560" i="1" l="1"/>
  <c r="A560" i="1" s="1"/>
  <c r="AL561" i="1"/>
  <c r="AN561" i="1" l="1"/>
  <c r="A561" i="1" s="1"/>
  <c r="AL562" i="1"/>
  <c r="AN562" i="1" l="1"/>
  <c r="A562" i="1" s="1"/>
  <c r="AL563" i="1"/>
  <c r="AN563" i="1" l="1"/>
  <c r="A563" i="1" s="1"/>
  <c r="AL564" i="1"/>
  <c r="AL565" i="1" l="1"/>
  <c r="AN564" i="1"/>
  <c r="A564" i="1" s="1"/>
  <c r="AL566" i="1" l="1"/>
  <c r="AN566" i="1" s="1"/>
  <c r="A566" i="1" s="1"/>
  <c r="AN565" i="1"/>
  <c r="A565" i="1" s="1"/>
  <c r="AL567" i="1" l="1"/>
  <c r="AL568" i="1" l="1"/>
  <c r="AN567" i="1"/>
  <c r="A567" i="1" s="1"/>
  <c r="AL569" i="1" l="1"/>
  <c r="AN568" i="1"/>
  <c r="A568" i="1" s="1"/>
  <c r="AL570" i="1" l="1"/>
  <c r="AN569" i="1"/>
  <c r="A569" i="1" s="1"/>
  <c r="AN570" i="1" l="1"/>
  <c r="A570" i="1" s="1"/>
  <c r="AL572" i="1"/>
  <c r="AN572" i="1" l="1"/>
  <c r="A572" i="1" s="1"/>
  <c r="AL573" i="1"/>
  <c r="AN573" i="1" l="1"/>
  <c r="A573" i="1" s="1"/>
  <c r="AL574" i="1"/>
  <c r="AL575" i="1" l="1"/>
  <c r="AN574" i="1"/>
  <c r="A574" i="1" s="1"/>
  <c r="AL576" i="1" l="1"/>
  <c r="AN575" i="1"/>
  <c r="A575" i="1" s="1"/>
  <c r="AL577" i="1" l="1"/>
  <c r="AN576" i="1"/>
  <c r="A576" i="1" s="1"/>
  <c r="AL578" i="1" l="1"/>
  <c r="AL579" i="1" s="1"/>
  <c r="AN579" i="1" s="1"/>
  <c r="A579" i="1" s="1"/>
  <c r="AN577" i="1"/>
  <c r="A577" i="1" s="1"/>
  <c r="AN578" i="1" l="1"/>
  <c r="A578" i="1" s="1"/>
  <c r="AL580" i="1"/>
  <c r="AL581" i="1" s="1"/>
  <c r="AL582" i="1" s="1"/>
  <c r="AL583" i="1" s="1"/>
  <c r="AL584" i="1" s="1"/>
  <c r="AL585" i="1" s="1"/>
  <c r="AL586" i="1" s="1"/>
  <c r="AN580" i="1" l="1"/>
  <c r="A580" i="1" s="1"/>
  <c r="AN586" i="1"/>
  <c r="A586" i="1" s="1"/>
  <c r="AL587" i="1"/>
  <c r="AN581" i="1"/>
  <c r="A581" i="1" s="1"/>
  <c r="AN587" i="1" l="1"/>
  <c r="A587" i="1" s="1"/>
  <c r="AL588" i="1"/>
  <c r="AN582" i="1"/>
  <c r="A582" i="1" s="1"/>
  <c r="AN588" i="1" l="1"/>
  <c r="A588" i="1" s="1"/>
  <c r="AL589" i="1"/>
  <c r="AN583" i="1"/>
  <c r="A583" i="1" s="1"/>
  <c r="AN589" i="1" l="1"/>
  <c r="A589" i="1" s="1"/>
  <c r="AL590" i="1"/>
  <c r="AN584" i="1"/>
  <c r="A584" i="1" s="1"/>
  <c r="AL591" i="1" l="1"/>
  <c r="AL592" i="1" s="1"/>
  <c r="AL593" i="1" s="1"/>
  <c r="AL594" i="1" s="1"/>
  <c r="AL595" i="1" s="1"/>
  <c r="AL596" i="1" s="1"/>
  <c r="AL597" i="1" s="1"/>
  <c r="AL598" i="1" s="1"/>
  <c r="AL599" i="1" s="1"/>
  <c r="AL600" i="1" s="1"/>
  <c r="AL601" i="1" s="1"/>
  <c r="AL602" i="1" s="1"/>
  <c r="AL603" i="1" s="1"/>
  <c r="AL604" i="1" s="1"/>
  <c r="AL605" i="1" s="1"/>
  <c r="AL606" i="1" s="1"/>
  <c r="AL607" i="1" s="1"/>
  <c r="AL608" i="1" s="1"/>
  <c r="AL609" i="1" s="1"/>
  <c r="AL610" i="1" s="1"/>
  <c r="AL611" i="1" s="1"/>
  <c r="AL612" i="1" s="1"/>
  <c r="AL613" i="1" s="1"/>
  <c r="AL614" i="1" s="1"/>
  <c r="AL615" i="1" s="1"/>
  <c r="AL616" i="1" s="1"/>
  <c r="AL617" i="1" s="1"/>
  <c r="AN590" i="1"/>
  <c r="A590" i="1" s="1"/>
  <c r="AN585" i="1"/>
  <c r="A585" i="1" s="1"/>
  <c r="AN591" i="1" l="1"/>
  <c r="A591" i="1" s="1"/>
  <c r="AN592" i="1" l="1"/>
  <c r="A592" i="1" s="1"/>
  <c r="AN593" i="1" l="1"/>
  <c r="A593" i="1" s="1"/>
  <c r="AN594" i="1" l="1"/>
  <c r="A594" i="1" s="1"/>
  <c r="AN595" i="1" l="1"/>
  <c r="A595" i="1" s="1"/>
  <c r="AN596" i="1" l="1"/>
  <c r="A596" i="1" s="1"/>
  <c r="AN597" i="1" l="1"/>
  <c r="A597" i="1" s="1"/>
  <c r="AN598" i="1" l="1"/>
  <c r="A598" i="1" s="1"/>
  <c r="AN599" i="1" l="1"/>
  <c r="A599" i="1" s="1"/>
  <c r="AN600" i="1" l="1"/>
  <c r="A600" i="1" s="1"/>
  <c r="AN601" i="1" l="1"/>
  <c r="A601" i="1" s="1"/>
  <c r="AN602" i="1" l="1"/>
  <c r="A602" i="1" s="1"/>
  <c r="AN603" i="1" l="1"/>
  <c r="A603" i="1" s="1"/>
  <c r="AN604" i="1" l="1"/>
  <c r="A604" i="1" s="1"/>
  <c r="AN605" i="1" l="1"/>
  <c r="A605" i="1" s="1"/>
  <c r="AN606" i="1" l="1"/>
  <c r="A606" i="1" s="1"/>
  <c r="AN607" i="1" l="1"/>
  <c r="A607" i="1" s="1"/>
  <c r="AN608" i="1" l="1"/>
  <c r="A608" i="1" s="1"/>
  <c r="AN609" i="1" l="1"/>
  <c r="A609" i="1" s="1"/>
  <c r="AN610" i="1" l="1"/>
  <c r="A610" i="1" s="1"/>
  <c r="AN611" i="1" l="1"/>
  <c r="A611" i="1" s="1"/>
  <c r="AN612" i="1" l="1"/>
  <c r="A612" i="1" s="1"/>
  <c r="AN613" i="1" l="1"/>
  <c r="A613" i="1" s="1"/>
  <c r="AN614" i="1" l="1"/>
  <c r="A614" i="1" s="1"/>
  <c r="AN615" i="1" l="1"/>
  <c r="A615" i="1" s="1"/>
  <c r="AN616" i="1" l="1"/>
  <c r="A616" i="1" s="1"/>
  <c r="AN617" i="1" l="1"/>
  <c r="A617" i="1" s="1"/>
  <c r="AL619" i="1"/>
  <c r="AN619" i="1" l="1"/>
  <c r="A619" i="1" s="1"/>
  <c r="AL620" i="1"/>
  <c r="AN620" i="1" l="1"/>
  <c r="A620" i="1" s="1"/>
  <c r="AL621" i="1"/>
  <c r="AL622" i="1" s="1"/>
  <c r="AN622" i="1" l="1"/>
  <c r="A622" i="1" s="1"/>
  <c r="AL623" i="1"/>
  <c r="AN623" i="1" s="1"/>
  <c r="A623" i="1" s="1"/>
  <c r="AN621" i="1"/>
  <c r="A621" i="1" s="1"/>
  <c r="AL624" i="1" l="1"/>
  <c r="AN624" i="1" l="1"/>
  <c r="A624" i="1" s="1"/>
  <c r="AL625" i="1"/>
  <c r="AN625" i="1" l="1"/>
  <c r="A625" i="1" s="1"/>
  <c r="AL626" i="1"/>
  <c r="AN626" i="1" l="1"/>
  <c r="A626" i="1" s="1"/>
  <c r="AL627" i="1"/>
  <c r="AN627" i="1" l="1"/>
  <c r="A627" i="1" s="1"/>
  <c r="AL628" i="1"/>
  <c r="AN628" i="1" l="1"/>
  <c r="A628" i="1" s="1"/>
  <c r="AL629" i="1"/>
  <c r="AN629" i="1" l="1"/>
  <c r="A629" i="1" s="1"/>
  <c r="AL630" i="1"/>
  <c r="AN630" i="1" l="1"/>
  <c r="A630" i="1" s="1"/>
  <c r="AL631" i="1"/>
  <c r="AN631" i="1" l="1"/>
  <c r="A631" i="1" s="1"/>
  <c r="AL632" i="1"/>
  <c r="AN632" i="1" l="1"/>
  <c r="A632" i="1" s="1"/>
  <c r="AL633" i="1"/>
  <c r="AN633" i="1" l="1"/>
  <c r="A633" i="1" s="1"/>
  <c r="AL634" i="1"/>
  <c r="AN634" i="1" l="1"/>
  <c r="A634" i="1" s="1"/>
  <c r="AL635" i="1"/>
  <c r="AN635" i="1" l="1"/>
  <c r="A635" i="1" s="1"/>
  <c r="AL636" i="1"/>
  <c r="AL637" i="1" l="1"/>
  <c r="AN636" i="1"/>
  <c r="A636" i="1" s="1"/>
  <c r="AL638" i="1" l="1"/>
  <c r="AN637" i="1"/>
  <c r="A637" i="1" s="1"/>
  <c r="AL639" i="1" l="1"/>
  <c r="AN638" i="1"/>
  <c r="A638" i="1" s="1"/>
  <c r="AL640" i="1" l="1"/>
  <c r="AN639" i="1"/>
  <c r="A639" i="1" s="1"/>
  <c r="AL641" i="1" l="1"/>
  <c r="AN640" i="1"/>
  <c r="A640" i="1" s="1"/>
  <c r="AL642" i="1" l="1"/>
  <c r="AN641" i="1"/>
  <c r="A641" i="1" s="1"/>
  <c r="AN642" i="1" l="1"/>
  <c r="A642" i="1" s="1"/>
  <c r="AL643" i="1"/>
  <c r="AL644" i="1" l="1"/>
  <c r="AN643" i="1"/>
  <c r="A643" i="1" s="1"/>
  <c r="AL645" i="1" l="1"/>
  <c r="AN644" i="1"/>
  <c r="A644" i="1" s="1"/>
  <c r="AL646" i="1" l="1"/>
  <c r="AN645" i="1"/>
  <c r="A645" i="1" s="1"/>
  <c r="AL647" i="1" l="1"/>
  <c r="AN646" i="1"/>
  <c r="A646" i="1" s="1"/>
  <c r="AL648" i="1" l="1"/>
  <c r="AN647" i="1"/>
  <c r="A647" i="1" s="1"/>
  <c r="AL649" i="1" l="1"/>
  <c r="AN648" i="1"/>
  <c r="A648" i="1" s="1"/>
  <c r="AL650" i="1" l="1"/>
  <c r="AN649" i="1"/>
  <c r="A649" i="1" s="1"/>
  <c r="AL651" i="1" l="1"/>
  <c r="AN650" i="1"/>
  <c r="A650" i="1" s="1"/>
  <c r="AL652" i="1" l="1"/>
  <c r="AN651" i="1"/>
  <c r="A651" i="1" s="1"/>
  <c r="AL653" i="1" l="1"/>
  <c r="AN652" i="1"/>
  <c r="A652" i="1" s="1"/>
  <c r="AL654" i="1" l="1"/>
  <c r="AN653" i="1"/>
  <c r="A653" i="1" s="1"/>
  <c r="AL655" i="1" l="1"/>
  <c r="AN654" i="1"/>
  <c r="A654" i="1" s="1"/>
  <c r="AL656" i="1" l="1"/>
  <c r="AN655" i="1"/>
  <c r="A655" i="1" s="1"/>
  <c r="AL657" i="1" l="1"/>
  <c r="AN656" i="1"/>
  <c r="A656" i="1" s="1"/>
  <c r="AL658" i="1" l="1"/>
  <c r="AN657" i="1"/>
  <c r="A657" i="1" s="1"/>
  <c r="AL659" i="1" l="1"/>
  <c r="AN658" i="1"/>
  <c r="A658" i="1" s="1"/>
  <c r="AL660" i="1" l="1"/>
  <c r="AN659" i="1"/>
  <c r="A659" i="1" s="1"/>
  <c r="AL661" i="1" l="1"/>
  <c r="AN660" i="1"/>
  <c r="A660" i="1" s="1"/>
  <c r="AL662" i="1" l="1"/>
  <c r="AN661" i="1"/>
  <c r="A661" i="1" s="1"/>
  <c r="AL663" i="1" l="1"/>
  <c r="AN662" i="1"/>
  <c r="A662" i="1" s="1"/>
  <c r="AL664" i="1" l="1"/>
  <c r="AN663" i="1"/>
  <c r="A663" i="1" s="1"/>
  <c r="AL665" i="1" l="1"/>
  <c r="AN664" i="1"/>
  <c r="A664" i="1" s="1"/>
  <c r="AL666" i="1" l="1"/>
  <c r="AN665" i="1"/>
  <c r="A665" i="1" s="1"/>
  <c r="AL667" i="1" l="1"/>
  <c r="AN666" i="1"/>
  <c r="A666" i="1" s="1"/>
  <c r="AL668" i="1" l="1"/>
  <c r="AN667" i="1"/>
  <c r="A667" i="1" s="1"/>
  <c r="AL669" i="1" l="1"/>
  <c r="AN668" i="1"/>
  <c r="A668" i="1" s="1"/>
  <c r="AL670" i="1" l="1"/>
  <c r="AN669" i="1"/>
  <c r="A669" i="1" s="1"/>
  <c r="AL671" i="1" l="1"/>
  <c r="AN670" i="1"/>
  <c r="A670" i="1" s="1"/>
  <c r="AL672" i="1" l="1"/>
  <c r="AN671" i="1"/>
  <c r="A671" i="1" s="1"/>
  <c r="AL673" i="1" l="1"/>
  <c r="AN672" i="1"/>
  <c r="A672" i="1" s="1"/>
  <c r="AL674" i="1" l="1"/>
  <c r="AN673" i="1"/>
  <c r="A673" i="1" s="1"/>
  <c r="AL675" i="1" l="1"/>
  <c r="AN674" i="1"/>
  <c r="A674" i="1" s="1"/>
  <c r="AL676" i="1" l="1"/>
  <c r="AN675" i="1"/>
  <c r="A675" i="1" s="1"/>
  <c r="AL677" i="1" l="1"/>
  <c r="AN676" i="1"/>
  <c r="A676" i="1" s="1"/>
  <c r="AL678" i="1" l="1"/>
  <c r="AN677" i="1"/>
  <c r="A677" i="1" s="1"/>
  <c r="AL679" i="1" l="1"/>
  <c r="AN678" i="1"/>
  <c r="A678" i="1" s="1"/>
  <c r="AL680" i="1" l="1"/>
  <c r="AN679" i="1"/>
  <c r="A679" i="1" s="1"/>
  <c r="AL681" i="1" l="1"/>
  <c r="AN680" i="1"/>
  <c r="A680" i="1" s="1"/>
  <c r="AL682" i="1" l="1"/>
  <c r="AN681" i="1"/>
  <c r="A681" i="1" s="1"/>
  <c r="AL683" i="1" l="1"/>
  <c r="AN682" i="1"/>
  <c r="A682" i="1" s="1"/>
  <c r="AL684" i="1" l="1"/>
  <c r="AN683" i="1"/>
  <c r="A683" i="1" s="1"/>
  <c r="AL685" i="1" l="1"/>
  <c r="AN684" i="1"/>
  <c r="A684" i="1" s="1"/>
  <c r="AL686" i="1" l="1"/>
  <c r="AN685" i="1"/>
  <c r="A685" i="1" s="1"/>
  <c r="AL687" i="1" l="1"/>
  <c r="AN686" i="1"/>
  <c r="A686" i="1" s="1"/>
  <c r="AL688" i="1" l="1"/>
  <c r="AN687" i="1"/>
  <c r="A687" i="1" s="1"/>
  <c r="AL689" i="1" l="1"/>
  <c r="AN688" i="1"/>
  <c r="A688" i="1" s="1"/>
  <c r="AL690" i="1" l="1"/>
  <c r="AN689" i="1"/>
  <c r="A689" i="1" s="1"/>
  <c r="AL691" i="1" l="1"/>
  <c r="AN690" i="1"/>
  <c r="A690" i="1" s="1"/>
  <c r="AL692" i="1" l="1"/>
  <c r="AN691" i="1"/>
  <c r="A691" i="1" s="1"/>
  <c r="AL693" i="1" l="1"/>
  <c r="AN692" i="1"/>
  <c r="A692" i="1" s="1"/>
  <c r="AN693" i="1" l="1"/>
  <c r="A693" i="1" s="1"/>
  <c r="AL696" i="1"/>
  <c r="AN696" i="1" l="1"/>
  <c r="A696" i="1" s="1"/>
  <c r="AL697" i="1"/>
  <c r="AN697" i="1" l="1"/>
  <c r="A697" i="1" s="1"/>
  <c r="AL698" i="1"/>
  <c r="AN698" i="1" l="1"/>
  <c r="A698" i="1" s="1"/>
  <c r="AL699" i="1"/>
  <c r="AN699" i="1" l="1"/>
  <c r="A699" i="1" s="1"/>
  <c r="AL700" i="1"/>
  <c r="AN700" i="1" l="1"/>
  <c r="A700" i="1" s="1"/>
  <c r="AL701" i="1"/>
  <c r="AN701" i="1" l="1"/>
  <c r="A701" i="1" s="1"/>
  <c r="AL702" i="1"/>
  <c r="AN702" i="1" l="1"/>
  <c r="A702" i="1" s="1"/>
  <c r="AL704" i="1"/>
  <c r="AN704" i="1" l="1"/>
  <c r="A704" i="1" s="1"/>
  <c r="AL705" i="1"/>
  <c r="AN705" i="1" l="1"/>
  <c r="A705" i="1" s="1"/>
  <c r="AL706" i="1"/>
  <c r="AN706" i="1" l="1"/>
  <c r="A706" i="1" s="1"/>
  <c r="AL707" i="1"/>
  <c r="AN707" i="1" l="1"/>
  <c r="A707" i="1" s="1"/>
  <c r="AL708" i="1"/>
  <c r="AN708" i="1" l="1"/>
  <c r="A708" i="1" s="1"/>
  <c r="AL709" i="1"/>
  <c r="AN709" i="1" l="1"/>
  <c r="A709" i="1" s="1"/>
  <c r="AL710" i="1"/>
  <c r="AN710" i="1" l="1"/>
  <c r="A710" i="1" s="1"/>
  <c r="AL711" i="1"/>
  <c r="AN711" i="1" l="1"/>
  <c r="A711" i="1" s="1"/>
  <c r="AL712" i="1"/>
  <c r="AN712" i="1" l="1"/>
  <c r="A712" i="1" s="1"/>
  <c r="AL713" i="1"/>
  <c r="AN713" i="1" l="1"/>
  <c r="A713" i="1" s="1"/>
  <c r="AL714" i="1"/>
  <c r="AN714" i="1" l="1"/>
  <c r="A714" i="1" s="1"/>
  <c r="AL715" i="1"/>
  <c r="AN715" i="1" l="1"/>
  <c r="A715" i="1" s="1"/>
  <c r="AL716" i="1"/>
  <c r="AN716" i="1" l="1"/>
  <c r="A716" i="1" s="1"/>
  <c r="AL717" i="1"/>
  <c r="AN717" i="1" l="1"/>
  <c r="A717" i="1" s="1"/>
  <c r="AL718" i="1"/>
  <c r="AN718" i="1" l="1"/>
  <c r="A718" i="1" s="1"/>
  <c r="AL719" i="1"/>
  <c r="AN719" i="1" l="1"/>
  <c r="A719" i="1" s="1"/>
  <c r="AL720" i="1"/>
  <c r="AN720" i="1" l="1"/>
  <c r="A720" i="1" s="1"/>
  <c r="AL721" i="1"/>
  <c r="AN721" i="1" l="1"/>
  <c r="A721" i="1" s="1"/>
  <c r="AL723" i="1"/>
  <c r="AN723" i="1" l="1"/>
  <c r="A723" i="1" s="1"/>
  <c r="AL724" i="1"/>
  <c r="AL725" i="1" s="1"/>
  <c r="AL726" i="1" l="1"/>
  <c r="AN726" i="1" s="1"/>
  <c r="A726" i="1" s="1"/>
  <c r="AN724" i="1"/>
  <c r="A724" i="1" s="1"/>
  <c r="AL727" i="1" l="1"/>
  <c r="AN725" i="1"/>
  <c r="A725" i="1" s="1"/>
  <c r="AN727" i="1" l="1"/>
  <c r="A727" i="1" s="1"/>
  <c r="AL728" i="1"/>
  <c r="AN728" i="1" l="1"/>
  <c r="A728" i="1" s="1"/>
  <c r="AL729" i="1"/>
  <c r="AN729" i="1" l="1"/>
  <c r="A729" i="1" s="1"/>
  <c r="AL730" i="1"/>
  <c r="AN730" i="1" l="1"/>
  <c r="A730" i="1" s="1"/>
  <c r="AL731" i="1"/>
  <c r="AN731" i="1" l="1"/>
  <c r="A731" i="1" s="1"/>
  <c r="AL732" i="1"/>
  <c r="AN732" i="1" l="1"/>
  <c r="A732" i="1" s="1"/>
  <c r="AL733" i="1"/>
  <c r="AL734" i="1" l="1"/>
  <c r="AN733" i="1"/>
  <c r="A733" i="1" s="1"/>
  <c r="AN734" i="1" l="1"/>
  <c r="A734" i="1" s="1"/>
  <c r="AL735" i="1"/>
  <c r="AL736" i="1" l="1"/>
  <c r="AN735" i="1"/>
  <c r="A735" i="1" s="1"/>
  <c r="AN736" i="1" l="1"/>
  <c r="A736" i="1" s="1"/>
  <c r="AL737" i="1"/>
  <c r="AL738" i="1" l="1"/>
  <c r="AN737" i="1"/>
  <c r="A737" i="1" s="1"/>
  <c r="AN738" i="1" l="1"/>
  <c r="A738" i="1" s="1"/>
  <c r="AL739" i="1"/>
  <c r="AN739" i="1" l="1"/>
  <c r="A739" i="1" s="1"/>
  <c r="AL740" i="1"/>
  <c r="AL741" i="1" l="1"/>
  <c r="AN740" i="1"/>
  <c r="A740" i="1" s="1"/>
  <c r="AL742" i="1" l="1"/>
  <c r="AN741" i="1"/>
  <c r="A741" i="1" s="1"/>
  <c r="AL743" i="1" l="1"/>
  <c r="AN742" i="1"/>
  <c r="A742" i="1" s="1"/>
  <c r="AL744" i="1" l="1"/>
  <c r="AN743" i="1"/>
  <c r="A743" i="1" s="1"/>
  <c r="AL745" i="1" l="1"/>
  <c r="AN744" i="1"/>
  <c r="A744" i="1" s="1"/>
  <c r="AL746" i="1" l="1"/>
  <c r="AN745" i="1"/>
  <c r="A745" i="1" s="1"/>
  <c r="AL747" i="1" l="1"/>
  <c r="AN746" i="1"/>
  <c r="A746" i="1" s="1"/>
  <c r="AL748" i="1" l="1"/>
  <c r="AN747" i="1"/>
  <c r="A747" i="1" s="1"/>
  <c r="AL749" i="1" l="1"/>
  <c r="AN748" i="1"/>
  <c r="A748" i="1" s="1"/>
  <c r="AL750" i="1" l="1"/>
  <c r="AN749" i="1"/>
  <c r="A749" i="1" s="1"/>
  <c r="AL751" i="1" l="1"/>
  <c r="AN750" i="1"/>
  <c r="A750" i="1" s="1"/>
  <c r="AL752" i="1" l="1"/>
  <c r="AN751" i="1"/>
  <c r="A751" i="1" s="1"/>
  <c r="AN752" i="1" l="1"/>
  <c r="A752" i="1" s="1"/>
  <c r="AL753" i="1" l="1"/>
  <c r="AN753" i="1" l="1"/>
  <c r="A753" i="1" s="1"/>
  <c r="AL756" i="1"/>
  <c r="AN756" i="1" l="1"/>
  <c r="A756" i="1" s="1"/>
  <c r="AL758" i="1"/>
  <c r="AN758" i="1" l="1"/>
  <c r="A758" i="1" s="1"/>
  <c r="AL759" i="1"/>
  <c r="AN759" i="1" l="1"/>
  <c r="A759" i="1" s="1"/>
  <c r="AL760" i="1"/>
  <c r="AN760" i="1" l="1"/>
  <c r="A760" i="1" s="1"/>
  <c r="AL761" i="1"/>
  <c r="AN761" i="1" l="1"/>
  <c r="A761" i="1" s="1"/>
  <c r="AL763" i="1"/>
  <c r="AN763" i="1" l="1"/>
  <c r="A763" i="1" s="1"/>
  <c r="AL764" i="1"/>
  <c r="AN764" i="1" l="1"/>
  <c r="A764" i="1" s="1"/>
  <c r="AL765" i="1"/>
  <c r="AL766" i="1" l="1"/>
  <c r="AN765" i="1"/>
  <c r="A765" i="1" s="1"/>
  <c r="AN766" i="1" l="1"/>
  <c r="A766" i="1" s="1"/>
  <c r="AL767" i="1"/>
  <c r="AN767" i="1" l="1"/>
  <c r="A767" i="1" s="1"/>
  <c r="AL768" i="1"/>
  <c r="AN768" i="1" l="1"/>
  <c r="A768" i="1" s="1"/>
  <c r="AL769" i="1"/>
  <c r="AN769" i="1" l="1"/>
  <c r="A769" i="1" s="1"/>
  <c r="AL770" i="1"/>
  <c r="AN770" i="1" l="1"/>
  <c r="A770" i="1" s="1"/>
  <c r="AL771" i="1"/>
  <c r="AN771" i="1" l="1"/>
  <c r="A771" i="1" s="1"/>
  <c r="AL772" i="1"/>
  <c r="AN772" i="1" l="1"/>
  <c r="A772" i="1" s="1"/>
  <c r="AL773" i="1"/>
  <c r="AN773" i="1" l="1"/>
  <c r="A773" i="1" s="1"/>
  <c r="AL774" i="1"/>
  <c r="AN774" i="1" l="1"/>
  <c r="A774" i="1" s="1"/>
  <c r="AL775" i="1"/>
  <c r="AN775" i="1" l="1"/>
  <c r="A775" i="1" s="1"/>
  <c r="AL776" i="1"/>
  <c r="AN776" i="1" l="1"/>
  <c r="A776" i="1" s="1"/>
  <c r="AL777" i="1"/>
  <c r="AN777" i="1" l="1"/>
  <c r="A777" i="1" s="1"/>
  <c r="AL778" i="1"/>
  <c r="AN778" i="1" l="1"/>
  <c r="A778" i="1" s="1"/>
  <c r="AL779" i="1"/>
  <c r="AN779" i="1" l="1"/>
  <c r="A779" i="1" s="1"/>
  <c r="AL780" i="1"/>
  <c r="AN780" i="1" l="1"/>
  <c r="A780" i="1" s="1"/>
  <c r="AL781" i="1"/>
  <c r="AN781" i="1" l="1"/>
  <c r="A781" i="1" s="1"/>
  <c r="AL782" i="1"/>
  <c r="AN782" i="1" l="1"/>
  <c r="A782" i="1" s="1"/>
  <c r="AL783" i="1"/>
  <c r="AN783" i="1" l="1"/>
  <c r="A783" i="1" s="1"/>
  <c r="AL784" i="1"/>
  <c r="AL785" i="1" l="1"/>
  <c r="AN784" i="1"/>
  <c r="A784" i="1" s="1"/>
  <c r="AL786" i="1" l="1"/>
  <c r="AN785" i="1"/>
  <c r="A785" i="1" s="1"/>
  <c r="AL787" i="1" l="1"/>
  <c r="AN786" i="1"/>
  <c r="A786" i="1" s="1"/>
  <c r="AL788" i="1" l="1"/>
  <c r="AN787" i="1"/>
  <c r="A787" i="1" s="1"/>
  <c r="AL789" i="1" l="1"/>
  <c r="AN788" i="1"/>
  <c r="A788" i="1" s="1"/>
  <c r="AL790" i="1" l="1"/>
  <c r="AN789" i="1"/>
  <c r="A789" i="1" s="1"/>
  <c r="AL791" i="1" l="1"/>
  <c r="AN790" i="1"/>
  <c r="A790" i="1" s="1"/>
  <c r="AL792" i="1" l="1"/>
  <c r="AN791" i="1"/>
  <c r="A791" i="1" s="1"/>
  <c r="AL793" i="1" l="1"/>
  <c r="AN792" i="1"/>
  <c r="A792" i="1" s="1"/>
  <c r="AL794" i="1" l="1"/>
  <c r="AN793" i="1"/>
  <c r="A793" i="1" s="1"/>
  <c r="AL795" i="1" l="1"/>
  <c r="AN794" i="1"/>
  <c r="A794" i="1" s="1"/>
  <c r="AL796" i="1" l="1"/>
  <c r="AN795" i="1"/>
  <c r="A795" i="1" s="1"/>
  <c r="AL797" i="1" l="1"/>
  <c r="AN796" i="1"/>
  <c r="A796" i="1" s="1"/>
  <c r="AL798" i="1" l="1"/>
  <c r="AN797" i="1"/>
  <c r="A797" i="1" s="1"/>
  <c r="AL799" i="1" l="1"/>
  <c r="AN798" i="1"/>
  <c r="A798" i="1" s="1"/>
  <c r="AN799" i="1" l="1"/>
  <c r="A799" i="1" s="1"/>
  <c r="AL802" i="1"/>
  <c r="AN802" i="1" l="1"/>
  <c r="A802" i="1" s="1"/>
  <c r="AL803" i="1"/>
  <c r="AN803" i="1" l="1"/>
  <c r="A803" i="1" s="1"/>
  <c r="AL804" i="1"/>
  <c r="AL805" i="1" l="1"/>
  <c r="AN804" i="1"/>
  <c r="A804" i="1" s="1"/>
  <c r="AL806" i="1" l="1"/>
  <c r="AN805" i="1"/>
  <c r="A805" i="1" s="1"/>
  <c r="AL807" i="1" l="1"/>
  <c r="AN806" i="1"/>
  <c r="A806" i="1" s="1"/>
  <c r="AL808" i="1" l="1"/>
  <c r="AN807" i="1"/>
  <c r="A807" i="1" s="1"/>
  <c r="AL809" i="1" l="1"/>
  <c r="AN808" i="1"/>
  <c r="A808" i="1" s="1"/>
  <c r="AL810" i="1" l="1"/>
  <c r="AN809" i="1"/>
  <c r="A809" i="1" s="1"/>
  <c r="AL811" i="1" l="1"/>
  <c r="AN810" i="1"/>
  <c r="A810" i="1" s="1"/>
  <c r="AL812" i="1" l="1"/>
  <c r="AN811" i="1"/>
  <c r="A811" i="1" s="1"/>
  <c r="AL813" i="1" l="1"/>
  <c r="AN812" i="1"/>
  <c r="A812" i="1" s="1"/>
  <c r="AL814" i="1" l="1"/>
  <c r="AN813" i="1"/>
  <c r="A813" i="1" s="1"/>
  <c r="AN814" i="1" l="1"/>
  <c r="A814" i="1" s="1"/>
  <c r="AL816" i="1"/>
  <c r="AN816" i="1" l="1"/>
  <c r="A816" i="1" s="1"/>
  <c r="AL817" i="1"/>
  <c r="AN817" i="1" l="1"/>
  <c r="A817" i="1" s="1"/>
  <c r="AL818" i="1"/>
  <c r="AL819" i="1" l="1"/>
  <c r="AN818" i="1"/>
  <c r="A818" i="1" s="1"/>
  <c r="AL820" i="1" l="1"/>
  <c r="AN820" i="1" s="1"/>
  <c r="A820" i="1" s="1"/>
  <c r="AN819" i="1"/>
  <c r="A819" i="1" s="1"/>
  <c r="AL821" i="1" l="1"/>
  <c r="AL822" i="1" l="1"/>
  <c r="AN821" i="1"/>
  <c r="A821" i="1" s="1"/>
  <c r="AL823" i="1" l="1"/>
  <c r="AN822" i="1"/>
  <c r="A822" i="1" s="1"/>
  <c r="AL824" i="1" l="1"/>
  <c r="AN823" i="1"/>
  <c r="A823" i="1" s="1"/>
  <c r="AL825" i="1" l="1"/>
  <c r="AN824" i="1"/>
  <c r="A824" i="1" s="1"/>
  <c r="AL826" i="1" l="1"/>
  <c r="AN825" i="1"/>
  <c r="A825" i="1" s="1"/>
  <c r="AL827" i="1" l="1"/>
  <c r="AN826" i="1"/>
  <c r="A826" i="1" s="1"/>
  <c r="AL828" i="1" l="1"/>
  <c r="AN827" i="1"/>
  <c r="A827" i="1" s="1"/>
  <c r="AL829" i="1" l="1"/>
  <c r="AN828" i="1"/>
  <c r="A828" i="1" s="1"/>
  <c r="AL830" i="1" l="1"/>
  <c r="AN829" i="1"/>
  <c r="A829" i="1" s="1"/>
  <c r="AL831" i="1" l="1"/>
  <c r="AN830" i="1"/>
  <c r="A830" i="1" s="1"/>
  <c r="AL832" i="1" l="1"/>
  <c r="AN831" i="1"/>
  <c r="A831" i="1" s="1"/>
  <c r="AL833" i="1" l="1"/>
  <c r="AN832" i="1"/>
  <c r="A832" i="1" s="1"/>
  <c r="AL834" i="1" l="1"/>
  <c r="AN833" i="1"/>
  <c r="A833" i="1" s="1"/>
  <c r="AN834" i="1" l="1"/>
  <c r="A834" i="1" s="1"/>
  <c r="AL836" i="1"/>
  <c r="AN836" i="1" l="1"/>
  <c r="A836" i="1" s="1"/>
  <c r="AL837" i="1"/>
  <c r="AN837" i="1" l="1"/>
  <c r="A837" i="1" s="1"/>
  <c r="AL838" i="1"/>
  <c r="AL839" i="1" l="1"/>
  <c r="AN838" i="1"/>
  <c r="A838" i="1" s="1"/>
  <c r="AL840" i="1" l="1"/>
  <c r="AN840" i="1" s="1"/>
  <c r="A840" i="1" s="1"/>
  <c r="AN839" i="1"/>
  <c r="A839" i="1" s="1"/>
  <c r="AL841" i="1" l="1"/>
  <c r="AL842" i="1" l="1"/>
  <c r="AN841" i="1"/>
  <c r="A841" i="1" s="1"/>
  <c r="AL843" i="1" l="1"/>
  <c r="AN842" i="1"/>
  <c r="A842" i="1" s="1"/>
  <c r="AL844" i="1" l="1"/>
  <c r="AN843" i="1"/>
  <c r="A843" i="1" s="1"/>
  <c r="AL845" i="1" l="1"/>
  <c r="AN844" i="1"/>
  <c r="A844" i="1" s="1"/>
  <c r="AL846" i="1" l="1"/>
  <c r="AN845" i="1"/>
  <c r="A845" i="1" s="1"/>
  <c r="AL847" i="1" l="1"/>
  <c r="AN846" i="1"/>
  <c r="A846" i="1" s="1"/>
  <c r="AL848" i="1" l="1"/>
  <c r="AN847" i="1"/>
  <c r="A847" i="1" s="1"/>
  <c r="AL849" i="1" l="1"/>
  <c r="AN848" i="1"/>
  <c r="A848" i="1" s="1"/>
  <c r="AL850" i="1" l="1"/>
  <c r="AN849" i="1"/>
  <c r="A849" i="1" s="1"/>
  <c r="AL851" i="1" l="1"/>
  <c r="AN850" i="1"/>
  <c r="A850" i="1" s="1"/>
  <c r="AL852" i="1" l="1"/>
  <c r="AN851" i="1"/>
  <c r="A851" i="1" s="1"/>
  <c r="AL853" i="1" l="1"/>
  <c r="AN852" i="1"/>
  <c r="A852" i="1" s="1"/>
  <c r="AL854" i="1" l="1"/>
  <c r="AN853" i="1"/>
  <c r="A853" i="1" s="1"/>
  <c r="AL855" i="1" l="1"/>
  <c r="AN854" i="1"/>
  <c r="A854" i="1" s="1"/>
  <c r="AL856" i="1" l="1"/>
  <c r="AN855" i="1"/>
  <c r="A855" i="1" s="1"/>
  <c r="AL857" i="1" l="1"/>
  <c r="AN856" i="1"/>
  <c r="A856" i="1" s="1"/>
  <c r="AL858" i="1" l="1"/>
  <c r="AN857" i="1"/>
  <c r="A857" i="1" s="1"/>
  <c r="AL859" i="1" l="1"/>
  <c r="AN858" i="1"/>
  <c r="A858" i="1" s="1"/>
  <c r="AL860" i="1" l="1"/>
  <c r="AN859" i="1"/>
  <c r="A859" i="1" s="1"/>
  <c r="AL861" i="1" l="1"/>
  <c r="AN860" i="1"/>
  <c r="A860" i="1" s="1"/>
  <c r="AL862" i="1" l="1"/>
  <c r="AN861" i="1"/>
  <c r="A861" i="1" s="1"/>
  <c r="AL863" i="1" l="1"/>
  <c r="AN862" i="1"/>
  <c r="A862" i="1" s="1"/>
  <c r="AL864" i="1" l="1"/>
  <c r="AN863" i="1"/>
  <c r="A863" i="1" s="1"/>
  <c r="AL865" i="1" l="1"/>
  <c r="AN864" i="1"/>
  <c r="A864" i="1" s="1"/>
  <c r="AL866" i="1" l="1"/>
  <c r="AN865" i="1"/>
  <c r="A865" i="1" s="1"/>
  <c r="AL867" i="1" l="1"/>
  <c r="AN866" i="1"/>
  <c r="A866" i="1" s="1"/>
  <c r="AL868" i="1" l="1"/>
  <c r="AN867" i="1"/>
  <c r="A867" i="1" s="1"/>
  <c r="AL869" i="1" l="1"/>
  <c r="AN868" i="1"/>
  <c r="A868" i="1" s="1"/>
  <c r="AL870" i="1" l="1"/>
  <c r="AN869" i="1"/>
  <c r="A869" i="1" s="1"/>
  <c r="AL871" i="1" l="1"/>
  <c r="AN870" i="1"/>
  <c r="A870" i="1" s="1"/>
  <c r="AL872" i="1" l="1"/>
  <c r="AN871" i="1"/>
  <c r="A871" i="1" s="1"/>
  <c r="AL873" i="1" l="1"/>
  <c r="AN872" i="1"/>
  <c r="A872" i="1" s="1"/>
  <c r="AL874" i="1" l="1"/>
  <c r="AN873" i="1"/>
  <c r="A873" i="1" s="1"/>
  <c r="AL875" i="1" l="1"/>
  <c r="AN874" i="1"/>
  <c r="A874" i="1" s="1"/>
  <c r="AL876" i="1" l="1"/>
  <c r="AN875" i="1"/>
  <c r="A875" i="1" s="1"/>
  <c r="AL877" i="1" l="1"/>
  <c r="AN876" i="1"/>
  <c r="A876" i="1" s="1"/>
  <c r="AL878" i="1" l="1"/>
  <c r="AN877" i="1"/>
  <c r="A877" i="1" s="1"/>
  <c r="AL879" i="1" l="1"/>
  <c r="AN878" i="1"/>
  <c r="A878" i="1" s="1"/>
  <c r="AL880" i="1" l="1"/>
  <c r="AN879" i="1"/>
  <c r="A879" i="1" s="1"/>
  <c r="AL881" i="1" l="1"/>
  <c r="AN880" i="1"/>
  <c r="A880" i="1" s="1"/>
  <c r="AL882" i="1" l="1"/>
  <c r="AN881" i="1"/>
  <c r="A881" i="1" s="1"/>
  <c r="AL883" i="1" l="1"/>
  <c r="AN882" i="1"/>
  <c r="A882" i="1" s="1"/>
  <c r="AL884" i="1" l="1"/>
  <c r="AN883" i="1"/>
  <c r="A883" i="1" s="1"/>
  <c r="AL885" i="1" l="1"/>
  <c r="AN884" i="1"/>
  <c r="A884" i="1" s="1"/>
  <c r="AL886" i="1" l="1"/>
  <c r="AN885" i="1"/>
  <c r="A885" i="1" s="1"/>
  <c r="AL887" i="1" l="1"/>
  <c r="AN886" i="1"/>
  <c r="A886" i="1" s="1"/>
  <c r="AL888" i="1" l="1"/>
  <c r="AN887" i="1"/>
  <c r="A887" i="1" s="1"/>
  <c r="AL889" i="1" l="1"/>
  <c r="AN888" i="1"/>
  <c r="A888" i="1" s="1"/>
  <c r="AL890" i="1" l="1"/>
  <c r="AN889" i="1"/>
  <c r="A889" i="1" s="1"/>
  <c r="AN890" i="1" l="1"/>
  <c r="A890" i="1" s="1"/>
  <c r="AL893" i="1"/>
  <c r="AN893" i="1" l="1"/>
  <c r="A893" i="1" s="1"/>
  <c r="AL894" i="1"/>
  <c r="AN894" i="1" l="1"/>
  <c r="A894" i="1" s="1"/>
  <c r="AL896" i="1"/>
  <c r="AN896" i="1" l="1"/>
  <c r="A896" i="1" s="1"/>
  <c r="AL897" i="1"/>
  <c r="AN897" i="1" l="1"/>
  <c r="A897" i="1" s="1"/>
  <c r="AL898" i="1"/>
  <c r="AN898" i="1" l="1"/>
  <c r="A898" i="1" s="1"/>
  <c r="AL901" i="1"/>
  <c r="AN901" i="1" l="1"/>
  <c r="A901" i="1" s="1"/>
  <c r="AL902" i="1"/>
  <c r="AN902" i="1" l="1"/>
  <c r="A902" i="1" s="1"/>
  <c r="AL904" i="1"/>
  <c r="AN904" i="1" l="1"/>
  <c r="A904" i="1" s="1"/>
  <c r="AL905" i="1"/>
  <c r="AN905" i="1" l="1"/>
  <c r="A905" i="1" s="1"/>
  <c r="AL906" i="1"/>
  <c r="AN906" i="1" l="1"/>
  <c r="A906" i="1" s="1"/>
  <c r="AL907" i="1"/>
  <c r="AN907" i="1" l="1"/>
  <c r="A907" i="1" s="1"/>
  <c r="AL908" i="1"/>
  <c r="AN908" i="1" l="1"/>
  <c r="A908" i="1" s="1"/>
  <c r="AL909" i="1"/>
  <c r="AN909" i="1" l="1"/>
  <c r="A909" i="1" s="1"/>
  <c r="AL910" i="1"/>
  <c r="AN910" i="1" l="1"/>
  <c r="A910" i="1" s="1"/>
  <c r="AL911" i="1"/>
  <c r="AN911" i="1" l="1"/>
  <c r="A911" i="1" s="1"/>
  <c r="AL912" i="1"/>
  <c r="AN912" i="1" l="1"/>
  <c r="A912" i="1" s="1"/>
  <c r="AL913" i="1"/>
  <c r="AN913" i="1" l="1"/>
  <c r="A913" i="1" s="1"/>
  <c r="AL914" i="1"/>
  <c r="AN914" i="1" l="1"/>
  <c r="A914" i="1" s="1"/>
  <c r="AL915" i="1"/>
  <c r="AN915" i="1" l="1"/>
  <c r="A915" i="1" s="1"/>
  <c r="AL917" i="1"/>
  <c r="AN917" i="1" l="1"/>
  <c r="A917" i="1" s="1"/>
  <c r="AL918" i="1"/>
  <c r="AN918" i="1" l="1"/>
  <c r="A918" i="1" s="1"/>
  <c r="AL919" i="1"/>
  <c r="AN919" i="1" l="1"/>
  <c r="A919" i="1" s="1"/>
  <c r="AL920" i="1"/>
  <c r="AN920" i="1" l="1"/>
  <c r="A920" i="1" s="1"/>
  <c r="AL921" i="1"/>
  <c r="AN921" i="1" l="1"/>
  <c r="A921" i="1" s="1"/>
  <c r="AL922" i="1"/>
  <c r="AN922" i="1" l="1"/>
  <c r="A922" i="1" s="1"/>
  <c r="AL923" i="1"/>
  <c r="AN923" i="1" l="1"/>
  <c r="A923" i="1" s="1"/>
  <c r="AL924" i="1"/>
  <c r="AN924" i="1" l="1"/>
  <c r="A924" i="1" s="1"/>
  <c r="AL925" i="1"/>
  <c r="AN925" i="1" l="1"/>
  <c r="A925" i="1" s="1"/>
  <c r="AL926" i="1"/>
  <c r="AN926" i="1" l="1"/>
  <c r="A926" i="1" s="1"/>
  <c r="AL927" i="1"/>
  <c r="AN927" i="1" l="1"/>
  <c r="A927" i="1" s="1"/>
  <c r="AL928" i="1"/>
  <c r="AN928" i="1" l="1"/>
  <c r="A928" i="1" s="1"/>
  <c r="AL929" i="1"/>
  <c r="AN929" i="1" l="1"/>
  <c r="A929" i="1" s="1"/>
  <c r="AL930" i="1"/>
  <c r="AN930" i="1" l="1"/>
  <c r="A930" i="1" s="1"/>
  <c r="AL931" i="1"/>
  <c r="AN931" i="1" l="1"/>
  <c r="A931" i="1" s="1"/>
  <c r="AL932" i="1"/>
  <c r="AN932" i="1" l="1"/>
  <c r="A932" i="1" s="1"/>
  <c r="AL933" i="1"/>
  <c r="AL934" i="1" l="1"/>
  <c r="AN933" i="1"/>
  <c r="A933" i="1" s="1"/>
  <c r="AN934" i="1" l="1"/>
  <c r="A934" i="1" s="1"/>
  <c r="AL935" i="1"/>
  <c r="AN935" i="1" s="1"/>
  <c r="A935" i="1" s="1"/>
  <c r="AL936" i="1" l="1"/>
  <c r="AN936" i="1" s="1"/>
  <c r="A936" i="1" s="1"/>
  <c r="AL937" i="1" l="1"/>
  <c r="AL938" i="1" s="1"/>
  <c r="AL939" i="1" s="1"/>
  <c r="AN939" i="1" l="1"/>
  <c r="A939" i="1" s="1"/>
  <c r="AL940" i="1"/>
  <c r="AN937" i="1"/>
  <c r="A937" i="1" s="1"/>
  <c r="AN938" i="1"/>
  <c r="A938" i="1" s="1"/>
  <c r="AN940" i="1" l="1"/>
  <c r="AL943" i="1"/>
  <c r="AN943" i="1" l="1"/>
  <c r="A943" i="1" s="1"/>
  <c r="AL944" i="1"/>
  <c r="A940" i="1"/>
  <c r="AN944" i="1" l="1"/>
  <c r="A944" i="1" s="1"/>
  <c r="AL945" i="1"/>
  <c r="AL946" i="1" s="1"/>
  <c r="AN946" i="1" s="1"/>
  <c r="A946" i="1" s="1"/>
  <c r="AN945" i="1" l="1"/>
  <c r="A945" i="1" s="1"/>
  <c r="AL947" i="1"/>
  <c r="AN947" i="1" s="1"/>
  <c r="A947" i="1" s="1"/>
  <c r="AL948" i="1" l="1"/>
  <c r="AN948" i="1" s="1"/>
  <c r="A948" i="1" s="1"/>
  <c r="AL949" i="1" l="1"/>
  <c r="AN949" i="1" s="1"/>
  <c r="A949" i="1" s="1"/>
  <c r="AL950" i="1" l="1"/>
  <c r="AN950" i="1" s="1"/>
  <c r="A950" i="1" s="1"/>
  <c r="AL951" i="1" l="1"/>
  <c r="AL952" i="1" s="1"/>
  <c r="AL953" i="1" s="1"/>
  <c r="AN953" i="1" s="1"/>
  <c r="A953" i="1" s="1"/>
  <c r="AL954" i="1" l="1"/>
  <c r="AN954" i="1" s="1"/>
  <c r="A954" i="1" s="1"/>
  <c r="AN951" i="1"/>
  <c r="A951" i="1" s="1"/>
  <c r="AN952" i="1"/>
  <c r="A952" i="1" s="1"/>
  <c r="AL955" i="1" l="1"/>
  <c r="AL956" i="1" s="1"/>
  <c r="AN956" i="1" s="1"/>
  <c r="A956" i="1" s="1"/>
  <c r="AN955" i="1" l="1"/>
  <c r="A955" i="1" s="1"/>
  <c r="AL958" i="1"/>
  <c r="AN958" i="1" s="1"/>
  <c r="A958" i="1" s="1"/>
  <c r="AL959" i="1" l="1"/>
  <c r="AN959" i="1" s="1"/>
  <c r="A959" i="1" s="1"/>
  <c r="AL960" i="1" l="1"/>
  <c r="AN960" i="1" s="1"/>
  <c r="A960" i="1" s="1"/>
  <c r="AL961" i="1" l="1"/>
  <c r="AN961" i="1" s="1"/>
  <c r="A961" i="1" s="1"/>
  <c r="AL962" i="1" l="1"/>
  <c r="AL963" i="1" s="1"/>
  <c r="AN963" i="1" s="1"/>
  <c r="A963" i="1" s="1"/>
  <c r="AN962" i="1" l="1"/>
  <c r="A962" i="1" s="1"/>
  <c r="AL964" i="1"/>
  <c r="AL965" i="1" l="1"/>
  <c r="AN965" i="1" s="1"/>
  <c r="A965" i="1" s="1"/>
  <c r="AN964" i="1"/>
  <c r="A964" i="1" s="1"/>
  <c r="AL966" i="1" l="1"/>
  <c r="AL967" i="1" s="1"/>
  <c r="AN967" i="1" s="1"/>
  <c r="A967" i="1" s="1"/>
  <c r="AN966" i="1" l="1"/>
  <c r="A966" i="1" s="1"/>
  <c r="AL968" i="1"/>
  <c r="AN968" i="1" s="1"/>
  <c r="A968" i="1" s="1"/>
  <c r="AL969" i="1" l="1"/>
  <c r="AL970" i="1" l="1"/>
  <c r="AN969" i="1"/>
  <c r="A969" i="1" s="1"/>
  <c r="AN970" i="1" l="1"/>
  <c r="A970" i="1" s="1"/>
  <c r="AL971" i="1"/>
  <c r="AL972" i="1" l="1"/>
  <c r="AL973" i="1" s="1"/>
  <c r="AN973" i="1" s="1"/>
  <c r="A973" i="1" s="1"/>
  <c r="AN971" i="1"/>
  <c r="A971" i="1" s="1"/>
  <c r="AN972" i="1" l="1"/>
  <c r="A972" i="1" s="1"/>
  <c r="AL974" i="1"/>
  <c r="AN974" i="1" l="1"/>
  <c r="A974" i="1" s="1"/>
  <c r="AL975" i="1"/>
  <c r="AN975" i="1" s="1"/>
  <c r="A975" i="1" s="1"/>
  <c r="AL976" i="1" l="1"/>
  <c r="AN976" i="1" l="1"/>
  <c r="A976" i="1" s="1"/>
  <c r="AL977" i="1"/>
  <c r="AN977" i="1" s="1"/>
  <c r="A977" i="1" s="1"/>
  <c r="AL978" i="1" l="1"/>
  <c r="AN978" i="1" l="1"/>
  <c r="A978" i="1" s="1"/>
  <c r="AL979" i="1"/>
  <c r="AN979" i="1" s="1"/>
  <c r="A979" i="1" s="1"/>
  <c r="AL980" i="1" l="1"/>
  <c r="AN980" i="1" l="1"/>
  <c r="A980" i="1" s="1"/>
  <c r="AL981" i="1"/>
  <c r="AN981" i="1" s="1"/>
  <c r="A981" i="1" s="1"/>
  <c r="AL982" i="1" l="1"/>
  <c r="AN982" i="1" l="1"/>
  <c r="A982" i="1" s="1"/>
  <c r="AL983" i="1"/>
  <c r="AN983" i="1" s="1"/>
  <c r="A983" i="1" s="1"/>
  <c r="AL985" i="1" l="1"/>
  <c r="AN985" i="1" l="1"/>
  <c r="A985" i="1" s="1"/>
  <c r="AL986" i="1"/>
  <c r="AN986" i="1" s="1"/>
  <c r="A986" i="1" s="1"/>
  <c r="AL987" i="1" l="1"/>
  <c r="AN987" i="1" s="1"/>
  <c r="A987" i="1" s="1"/>
  <c r="AL988" i="1" l="1"/>
  <c r="AN988" i="1" s="1"/>
  <c r="A988" i="1" s="1"/>
  <c r="AL989" i="1" l="1"/>
  <c r="AL990" i="1" s="1"/>
  <c r="AN990" i="1" s="1"/>
  <c r="A990" i="1" s="1"/>
  <c r="AN989" i="1" l="1"/>
  <c r="A989" i="1" s="1"/>
  <c r="AL991" i="1"/>
  <c r="AN991" i="1" s="1"/>
  <c r="A991" i="1" s="1"/>
  <c r="AL992" i="1" l="1"/>
  <c r="AN992" i="1" l="1"/>
  <c r="A992" i="1" s="1"/>
  <c r="AL993" i="1"/>
  <c r="AN993" i="1" l="1"/>
  <c r="A993" i="1" s="1"/>
  <c r="AL994" i="1"/>
  <c r="AN994" i="1" l="1"/>
  <c r="A994" i="1" s="1"/>
  <c r="AL995" i="1"/>
  <c r="AN995" i="1" s="1"/>
  <c r="A995" i="1" s="1"/>
  <c r="AL996" i="1" l="1"/>
  <c r="AN996" i="1" s="1"/>
  <c r="A996" i="1" s="1"/>
  <c r="AL997" i="1" l="1"/>
  <c r="AN997" i="1" s="1"/>
  <c r="A997" i="1" s="1"/>
  <c r="AL998" i="1" l="1"/>
  <c r="AN998" i="1" s="1"/>
  <c r="A998" i="1" s="1"/>
  <c r="AL999" i="1" l="1"/>
  <c r="AN999" i="1" s="1"/>
  <c r="A999" i="1" s="1"/>
  <c r="AL1000" i="1" l="1"/>
  <c r="AN1000" i="1" s="1"/>
  <c r="A1000" i="1" s="1"/>
  <c r="AL1001" i="1" l="1"/>
  <c r="AN1001" i="1" s="1"/>
  <c r="A1001" i="1" s="1"/>
  <c r="AL1002" i="1" l="1"/>
  <c r="AN1002" i="1" s="1"/>
  <c r="A1002" i="1" s="1"/>
  <c r="AL1003" i="1" l="1"/>
  <c r="AN1003" i="1" s="1"/>
  <c r="A1003" i="1" s="1"/>
  <c r="AL1004" i="1" l="1"/>
  <c r="AL1005" i="1" s="1"/>
  <c r="AN1005" i="1" s="1"/>
  <c r="A1005" i="1" s="1"/>
  <c r="AL1006" i="1" l="1"/>
  <c r="AL1007" i="1" s="1"/>
  <c r="AN1007" i="1" s="1"/>
  <c r="A1007" i="1" s="1"/>
  <c r="AN1004" i="1"/>
  <c r="A1004" i="1" s="1"/>
  <c r="AL1008" i="1" l="1"/>
  <c r="AN1008" i="1" s="1"/>
  <c r="A1008" i="1" s="1"/>
  <c r="AN1006" i="1"/>
  <c r="A1006" i="1" s="1"/>
  <c r="AL1009" i="1" l="1"/>
  <c r="AN1009" i="1" s="1"/>
  <c r="A1009" i="1" s="1"/>
  <c r="AL1010" i="1" l="1"/>
  <c r="AN1010" i="1" s="1"/>
  <c r="A1010" i="1" s="1"/>
  <c r="AL1011" i="1" l="1"/>
  <c r="AN1011" i="1" s="1"/>
  <c r="A1011" i="1" s="1"/>
  <c r="AL1012" i="1" l="1"/>
  <c r="AN1012" i="1" s="1"/>
  <c r="A1012" i="1" s="1"/>
  <c r="AL1013" i="1" l="1"/>
  <c r="AN1013" i="1" s="1"/>
  <c r="A1013" i="1" s="1"/>
  <c r="AL1014" i="1" l="1"/>
  <c r="AN1014" i="1" s="1"/>
  <c r="A1014" i="1" s="1"/>
  <c r="AL1015" i="1" l="1"/>
  <c r="AN1015" i="1" s="1"/>
  <c r="A1015" i="1" s="1"/>
  <c r="AL1016" i="1" l="1"/>
  <c r="AN1016" i="1" s="1"/>
  <c r="A1016" i="1" s="1"/>
  <c r="AL1017" i="1" l="1"/>
  <c r="AN1017" i="1" s="1"/>
  <c r="A1017" i="1" s="1"/>
  <c r="AL1018" i="1" l="1"/>
  <c r="AN1018" i="1" s="1"/>
  <c r="A1018" i="1" s="1"/>
  <c r="AL1019" i="1" l="1"/>
  <c r="AN1019" i="1" s="1"/>
  <c r="A1019" i="1" s="1"/>
  <c r="AL1020" i="1" l="1"/>
  <c r="AN1020" i="1" s="1"/>
  <c r="A1020" i="1" s="1"/>
  <c r="AL1021" i="1" l="1"/>
  <c r="AN1021" i="1" s="1"/>
  <c r="A1021" i="1" s="1"/>
  <c r="AL1022" i="1" l="1"/>
  <c r="AN1022" i="1" s="1"/>
  <c r="A1022" i="1" s="1"/>
  <c r="AL1023" i="1" l="1"/>
  <c r="AN1023" i="1" s="1"/>
  <c r="A1023" i="1" s="1"/>
  <c r="AL1024" i="1" l="1"/>
  <c r="AN1024" i="1" s="1"/>
  <c r="A1024" i="1" s="1"/>
  <c r="AL1025" i="1" l="1"/>
  <c r="AN1025" i="1" s="1"/>
  <c r="A1025" i="1" s="1"/>
  <c r="AL1026" i="1" l="1"/>
  <c r="AN1026" i="1" s="1"/>
  <c r="A1026" i="1" s="1"/>
  <c r="AL1027" i="1" l="1"/>
  <c r="AN1027" i="1" s="1"/>
  <c r="A1027" i="1" s="1"/>
  <c r="AL1028" i="1" l="1"/>
  <c r="AN1028" i="1" s="1"/>
  <c r="A1028" i="1" s="1"/>
  <c r="AL1029" i="1" l="1"/>
  <c r="AN1029" i="1" s="1"/>
  <c r="A1029" i="1" s="1"/>
  <c r="AL1030" i="1" l="1"/>
  <c r="AN1030" i="1" s="1"/>
  <c r="A1030" i="1" s="1"/>
  <c r="AL1031" i="1" l="1"/>
  <c r="AN1031" i="1" s="1"/>
  <c r="A1031" i="1" s="1"/>
  <c r="AL1032" i="1" l="1"/>
  <c r="AN1032" i="1" s="1"/>
  <c r="A1032" i="1" s="1"/>
  <c r="AL1033" i="1" l="1"/>
  <c r="AN1033" i="1" s="1"/>
  <c r="A1033" i="1" s="1"/>
  <c r="AL1034" i="1" l="1"/>
  <c r="AN1034" i="1" s="1"/>
  <c r="A1034" i="1" s="1"/>
  <c r="AL1035" i="1" l="1"/>
  <c r="AN1035" i="1" s="1"/>
  <c r="A1035" i="1" s="1"/>
  <c r="AL1036" i="1" l="1"/>
  <c r="AN1036" i="1" s="1"/>
  <c r="A1036" i="1" s="1"/>
  <c r="AL1037" i="1" l="1"/>
  <c r="AN1037" i="1" s="1"/>
  <c r="A1037" i="1" s="1"/>
  <c r="AL1038" i="1" l="1"/>
  <c r="AN1038" i="1" s="1"/>
  <c r="A1038" i="1" s="1"/>
  <c r="AL1039" i="1" l="1"/>
  <c r="AN1039" i="1" s="1"/>
  <c r="A1039" i="1" s="1"/>
  <c r="AL1040" i="1" l="1"/>
  <c r="AN1040" i="1" s="1"/>
  <c r="A1040" i="1" s="1"/>
  <c r="AL1041" i="1" l="1"/>
  <c r="AN1041" i="1" s="1"/>
  <c r="A1041" i="1" s="1"/>
  <c r="AL1042" i="1" l="1"/>
  <c r="AN1042" i="1" s="1"/>
  <c r="A1042" i="1" s="1"/>
  <c r="AL1043" i="1" l="1"/>
  <c r="AN1043" i="1" s="1"/>
  <c r="A1043" i="1" s="1"/>
  <c r="AL1044" i="1" l="1"/>
  <c r="AN1044" i="1" s="1"/>
  <c r="A1044" i="1" s="1"/>
  <c r="AL1045" i="1" l="1"/>
  <c r="AN1045" i="1" s="1"/>
  <c r="A1045" i="1" s="1"/>
  <c r="AL1046" i="1" l="1"/>
  <c r="AN1046" i="1" s="1"/>
  <c r="A1046" i="1" s="1"/>
  <c r="AL1047" i="1" l="1"/>
  <c r="AN1047" i="1" s="1"/>
  <c r="A1047" i="1" s="1"/>
  <c r="AL1048" i="1" l="1"/>
  <c r="AN1048" i="1" s="1"/>
  <c r="A1048" i="1" s="1"/>
  <c r="AL1049" i="1" l="1"/>
  <c r="AN1049" i="1" s="1"/>
  <c r="A1049" i="1" s="1"/>
  <c r="AL1050" i="1" l="1"/>
  <c r="AN1050" i="1" s="1"/>
  <c r="A1050" i="1" s="1"/>
  <c r="AL1051" i="1" l="1"/>
  <c r="AN1051" i="1" s="1"/>
  <c r="A1051" i="1" s="1"/>
  <c r="AL1052" i="1" l="1"/>
  <c r="AN1052" i="1" s="1"/>
  <c r="A1052" i="1" s="1"/>
  <c r="AL1053" i="1" l="1"/>
  <c r="AN1053" i="1" s="1"/>
  <c r="A1053" i="1" s="1"/>
  <c r="AL1054" i="1" l="1"/>
  <c r="AN1054" i="1" s="1"/>
  <c r="A1054" i="1" s="1"/>
  <c r="AL1055" i="1" l="1"/>
  <c r="AN1055" i="1" s="1"/>
  <c r="A1055" i="1" s="1"/>
  <c r="AL1056" i="1" l="1"/>
  <c r="AN1056" i="1" s="1"/>
  <c r="A1056" i="1" s="1"/>
  <c r="AL1057" i="1" l="1"/>
  <c r="AN1057" i="1" s="1"/>
  <c r="A1057" i="1" s="1"/>
  <c r="AL1058" i="1" l="1"/>
  <c r="AN1058" i="1" s="1"/>
  <c r="A1058" i="1" s="1"/>
  <c r="AL1059" i="1" l="1"/>
  <c r="AN1059" i="1" s="1"/>
  <c r="A1059" i="1" s="1"/>
  <c r="AL1060" i="1" l="1"/>
  <c r="AN1060" i="1" s="1"/>
  <c r="A1060" i="1" s="1"/>
  <c r="AL1061" i="1" l="1"/>
  <c r="AN1061" i="1" s="1"/>
  <c r="A1061" i="1" s="1"/>
  <c r="AL1062" i="1" l="1"/>
  <c r="AN1062" i="1" s="1"/>
  <c r="A1062" i="1" s="1"/>
  <c r="AL1063" i="1" l="1"/>
  <c r="AN1063" i="1" s="1"/>
  <c r="A1063" i="1" s="1"/>
  <c r="AL1064" i="1" l="1"/>
  <c r="AN1064" i="1" s="1"/>
  <c r="A1064" i="1" s="1"/>
  <c r="AL1065" i="1" l="1"/>
  <c r="AN1065" i="1" s="1"/>
  <c r="A1065" i="1" s="1"/>
  <c r="AL1066" i="1" l="1"/>
  <c r="AN1066" i="1" s="1"/>
  <c r="A1066" i="1" s="1"/>
  <c r="AL1067" i="1" l="1"/>
  <c r="AN1067" i="1" s="1"/>
  <c r="A1067" i="1" s="1"/>
  <c r="AL1068" i="1" l="1"/>
  <c r="AN1068" i="1" s="1"/>
  <c r="A1068" i="1" s="1"/>
  <c r="AL1069" i="1" l="1"/>
  <c r="AN1069" i="1" s="1"/>
  <c r="A1069" i="1" s="1"/>
  <c r="AL1070" i="1" l="1"/>
  <c r="AN1070" i="1" s="1"/>
  <c r="A1070" i="1" s="1"/>
  <c r="AL1071" i="1" l="1"/>
  <c r="AN1071" i="1" s="1"/>
  <c r="A1071" i="1" s="1"/>
  <c r="AL1072" i="1" l="1"/>
  <c r="AN1072" i="1" s="1"/>
  <c r="A1072" i="1" s="1"/>
  <c r="AL1073" i="1" l="1"/>
  <c r="AN1073" i="1" s="1"/>
  <c r="A1073" i="1" s="1"/>
  <c r="AL1074" i="1" l="1"/>
  <c r="AN1074" i="1" s="1"/>
  <c r="A1074" i="1" s="1"/>
  <c r="AL1075" i="1" l="1"/>
  <c r="AN1075" i="1" s="1"/>
  <c r="A1075" i="1" s="1"/>
  <c r="AL1076" i="1" l="1"/>
  <c r="AN1076" i="1" s="1"/>
  <c r="A1076" i="1" s="1"/>
  <c r="AL1077" i="1" l="1"/>
  <c r="AN1077" i="1" s="1"/>
  <c r="A1077" i="1" s="1"/>
  <c r="AL1078" i="1" l="1"/>
  <c r="AN1078" i="1" s="1"/>
  <c r="A1078" i="1" s="1"/>
  <c r="AL1079" i="1" l="1"/>
  <c r="AN1079" i="1" s="1"/>
  <c r="A1079" i="1" s="1"/>
  <c r="AL1080" i="1" l="1"/>
  <c r="AN1080" i="1" s="1"/>
  <c r="A1080" i="1" s="1"/>
  <c r="AL1081" i="1" l="1"/>
  <c r="AN1081" i="1" s="1"/>
  <c r="A1081" i="1" s="1"/>
  <c r="AL1082" i="1" l="1"/>
  <c r="AN1082" i="1" s="1"/>
  <c r="A1082" i="1" s="1"/>
  <c r="AL1083" i="1" l="1"/>
  <c r="AN1083" i="1" s="1"/>
  <c r="A1083" i="1" s="1"/>
  <c r="AL1084" i="1" l="1"/>
  <c r="AN1084" i="1" s="1"/>
  <c r="A1084" i="1" s="1"/>
  <c r="AL1085" i="1" l="1"/>
  <c r="AN1085" i="1" s="1"/>
  <c r="A1085" i="1" s="1"/>
  <c r="AL1086" i="1" l="1"/>
  <c r="AN1086" i="1" s="1"/>
  <c r="A1086" i="1" s="1"/>
  <c r="AL1087" i="1" l="1"/>
  <c r="AN1087" i="1" s="1"/>
  <c r="A1087" i="1" s="1"/>
  <c r="AL1088" i="1" l="1"/>
  <c r="AN1088" i="1" s="1"/>
  <c r="A1088" i="1" s="1"/>
  <c r="AL1089" i="1" l="1"/>
  <c r="AN1089" i="1" s="1"/>
  <c r="A1089" i="1" s="1"/>
  <c r="AL1090" i="1" l="1"/>
  <c r="AN1090" i="1" s="1"/>
  <c r="A1090" i="1" s="1"/>
  <c r="AL1091" i="1" l="1"/>
  <c r="AN1091" i="1" s="1"/>
  <c r="A1091" i="1" s="1"/>
  <c r="AL1092" i="1" l="1"/>
  <c r="AN1092" i="1" s="1"/>
  <c r="A1092" i="1" s="1"/>
  <c r="AL1093" i="1" l="1"/>
  <c r="AN1093" i="1" s="1"/>
  <c r="A1093" i="1" s="1"/>
  <c r="AL1094" i="1" l="1"/>
  <c r="AN1094" i="1" s="1"/>
  <c r="A1094" i="1" s="1"/>
  <c r="AL1095" i="1" l="1"/>
  <c r="AN1095" i="1" s="1"/>
  <c r="A1095" i="1" s="1"/>
  <c r="AL1096" i="1" l="1"/>
  <c r="AN1096" i="1" s="1"/>
  <c r="A1096" i="1" s="1"/>
  <c r="AL1097" i="1" l="1"/>
  <c r="AN1097" i="1" s="1"/>
  <c r="A1097" i="1" s="1"/>
  <c r="AL1098" i="1" l="1"/>
  <c r="AN1098" i="1" s="1"/>
  <c r="A1098" i="1" s="1"/>
  <c r="AL1099" i="1" l="1"/>
  <c r="AN1099" i="1" s="1"/>
  <c r="A1099" i="1" s="1"/>
  <c r="AL1102" i="1" l="1"/>
  <c r="AN1102" i="1" s="1"/>
  <c r="A1102" i="1" s="1"/>
  <c r="AL1103" i="1" l="1"/>
  <c r="AN1103" i="1" s="1"/>
  <c r="A1103" i="1" s="1"/>
  <c r="AL1104" i="1" l="1"/>
  <c r="AN1104" i="1" s="1"/>
  <c r="A1104" i="1" s="1"/>
  <c r="AL1105" i="1" l="1"/>
  <c r="AN1105" i="1" l="1"/>
  <c r="A1105" i="1" s="1"/>
  <c r="AL1107" i="1"/>
  <c r="AN1107" i="1" l="1"/>
  <c r="A1107" i="1" s="1"/>
  <c r="AL1108" i="1"/>
  <c r="AN1108" i="1" s="1"/>
  <c r="A1108" i="1" s="1"/>
  <c r="AL1109" i="1" l="1"/>
  <c r="AN1109" i="1" s="1"/>
  <c r="A1109" i="1" s="1"/>
  <c r="AL1110" i="1" l="1"/>
  <c r="AN1110" i="1" s="1"/>
  <c r="A1110" i="1" s="1"/>
  <c r="AL1111" i="1" l="1"/>
  <c r="AN1111" i="1" s="1"/>
  <c r="A1111" i="1" s="1"/>
  <c r="AL1113" i="1" l="1"/>
  <c r="AN1113" i="1" s="1"/>
  <c r="A1113" i="1" s="1"/>
  <c r="AL1114" i="1" l="1"/>
  <c r="AN1114" i="1" s="1"/>
  <c r="A1114" i="1" s="1"/>
  <c r="AL1115" i="1" l="1"/>
  <c r="AN1115" i="1" s="1"/>
  <c r="A1115" i="1" s="1"/>
  <c r="AL1116" i="1" l="1"/>
  <c r="AN1116" i="1" s="1"/>
  <c r="A1116" i="1" s="1"/>
  <c r="AL1117" i="1" l="1"/>
  <c r="AN1117" i="1" s="1"/>
  <c r="A1117" i="1" s="1"/>
  <c r="AL1118" i="1" l="1"/>
  <c r="AN1118" i="1" s="1"/>
  <c r="A1118" i="1" s="1"/>
  <c r="AL1119" i="1" l="1"/>
  <c r="AN1119" i="1" s="1"/>
  <c r="A1119" i="1" s="1"/>
  <c r="AL1120" i="1" l="1"/>
  <c r="AN1120" i="1" s="1"/>
  <c r="A1120" i="1" s="1"/>
  <c r="AL1121" i="1" l="1"/>
  <c r="AN1121" i="1" s="1"/>
  <c r="A1121" i="1" s="1"/>
  <c r="AL1124" i="1" l="1"/>
  <c r="AN1124" i="1" s="1"/>
  <c r="A1124" i="1" s="1"/>
  <c r="AL1126" i="1" l="1"/>
  <c r="AN1126" i="1" s="1"/>
  <c r="A1126" i="1" s="1"/>
  <c r="AL1128" i="1" l="1"/>
  <c r="AN1128" i="1" s="1"/>
  <c r="A1128" i="1" s="1"/>
  <c r="AL1129" i="1" l="1"/>
  <c r="AN1129" i="1" s="1"/>
  <c r="A1129" i="1" s="1"/>
  <c r="AL1130" i="1" l="1"/>
  <c r="AN1130" i="1" s="1"/>
  <c r="A1130" i="1" s="1"/>
  <c r="AL1131" i="1" l="1"/>
  <c r="AN1131" i="1" s="1"/>
  <c r="A1131" i="1" s="1"/>
  <c r="AL1134" i="1" l="1"/>
  <c r="AN1134" i="1" s="1"/>
  <c r="A1134" i="1" s="1"/>
  <c r="AL1135" i="1" l="1"/>
  <c r="AN1135" i="1" s="1"/>
  <c r="A1135" i="1" s="1"/>
  <c r="AL1136" i="1" l="1"/>
  <c r="AN1136" i="1" s="1"/>
  <c r="A1136" i="1" s="1"/>
  <c r="AL1137" i="1" l="1"/>
  <c r="AN1137" i="1" s="1"/>
  <c r="A1137" i="1" s="1"/>
  <c r="AL1138" i="1" l="1"/>
  <c r="AN1138" i="1" s="1"/>
  <c r="A1138" i="1" s="1"/>
  <c r="AL1139" i="1" l="1"/>
  <c r="AN1139" i="1" s="1"/>
  <c r="A1139" i="1" s="1"/>
  <c r="AL1140" i="1" l="1"/>
  <c r="AN1140" i="1" s="1"/>
  <c r="A1140" i="1" s="1"/>
  <c r="AL1141" i="1" l="1"/>
  <c r="AN1141" i="1" s="1"/>
  <c r="A1141" i="1" s="1"/>
  <c r="AL1142" i="1" l="1"/>
  <c r="AN1142" i="1" s="1"/>
  <c r="A1142" i="1" s="1"/>
  <c r="AL1143" i="1" l="1"/>
  <c r="AN1143" i="1" s="1"/>
  <c r="A1143" i="1" s="1"/>
  <c r="AL1144" i="1" l="1"/>
  <c r="AN1144" i="1" s="1"/>
  <c r="A1144" i="1" s="1"/>
  <c r="AL1145" i="1" l="1"/>
  <c r="AN1145" i="1" s="1"/>
  <c r="A1145" i="1" s="1"/>
  <c r="AL1147" i="1" l="1"/>
  <c r="AN1147" i="1" s="1"/>
  <c r="A1147" i="1" s="1"/>
  <c r="AL1148" i="1" l="1"/>
  <c r="AN1148" i="1" s="1"/>
  <c r="A1148" i="1" s="1"/>
  <c r="AL1149" i="1" l="1"/>
  <c r="AN1149" i="1" s="1"/>
  <c r="A1149" i="1" s="1"/>
  <c r="AL1150" i="1" l="1"/>
  <c r="AN1150" i="1" s="1"/>
  <c r="A1150" i="1" s="1"/>
  <c r="AL1151" i="1" l="1"/>
  <c r="AN1151" i="1" s="1"/>
  <c r="A1151" i="1" s="1"/>
  <c r="AL1152" i="1" l="1"/>
  <c r="AN1152" i="1" s="1"/>
  <c r="A1152" i="1" s="1"/>
  <c r="AL1153" i="1" l="1"/>
  <c r="AN1153" i="1" s="1"/>
  <c r="A1153" i="1" s="1"/>
  <c r="AL1154" i="1" l="1"/>
  <c r="AN1154" i="1" s="1"/>
  <c r="A1154" i="1" s="1"/>
  <c r="AL1155" i="1" l="1"/>
  <c r="AN1155" i="1" s="1"/>
  <c r="A1155" i="1" s="1"/>
  <c r="AL1156" i="1" l="1"/>
  <c r="AN1156" i="1" s="1"/>
  <c r="A1156" i="1" s="1"/>
  <c r="AL1157" i="1" l="1"/>
  <c r="AN1157" i="1" s="1"/>
  <c r="A1157" i="1" s="1"/>
  <c r="AL1158" i="1" l="1"/>
  <c r="AN1158" i="1" s="1"/>
  <c r="A1158" i="1" s="1"/>
  <c r="AL1159" i="1" l="1"/>
  <c r="AN1159" i="1" s="1"/>
  <c r="A1159" i="1" s="1"/>
  <c r="AL1160" i="1" l="1"/>
  <c r="AN1160" i="1" s="1"/>
  <c r="A1160" i="1" s="1"/>
  <c r="AL1161" i="1" l="1"/>
  <c r="AN1161" i="1" s="1"/>
  <c r="A1161" i="1" s="1"/>
  <c r="AL1162" i="1" l="1"/>
  <c r="AN1162" i="1" s="1"/>
  <c r="A1162" i="1" s="1"/>
  <c r="AL1163" i="1" l="1"/>
  <c r="AN1163" i="1" s="1"/>
  <c r="A1163" i="1" s="1"/>
  <c r="AL1164" i="1" l="1"/>
  <c r="AN1164" i="1" s="1"/>
  <c r="A1164" i="1" s="1"/>
  <c r="AL1165" i="1" l="1"/>
  <c r="AN1165" i="1" s="1"/>
  <c r="A1165" i="1" s="1"/>
  <c r="AL1167" i="1" l="1"/>
  <c r="AN1167" i="1" s="1"/>
  <c r="A1167" i="1" s="1"/>
  <c r="AL1168" i="1" l="1"/>
  <c r="AN1168" i="1" s="1"/>
  <c r="A1168" i="1" s="1"/>
  <c r="AL1169" i="1" l="1"/>
  <c r="AN1169" i="1" s="1"/>
  <c r="A1169" i="1" s="1"/>
  <c r="AL1170" i="1" l="1"/>
  <c r="AN1170" i="1" s="1"/>
  <c r="A1170" i="1" s="1"/>
  <c r="AL1171" i="1" l="1"/>
  <c r="AN1171" i="1" s="1"/>
  <c r="A1171" i="1" s="1"/>
  <c r="AL1172" i="1" l="1"/>
  <c r="AN1172" i="1" s="1"/>
  <c r="A1172" i="1" s="1"/>
  <c r="AL1173" i="1" l="1"/>
  <c r="AN1173" i="1" s="1"/>
  <c r="A1173" i="1" s="1"/>
  <c r="AL1174" i="1" l="1"/>
  <c r="AN1174" i="1" s="1"/>
  <c r="A1174" i="1" s="1"/>
  <c r="AL1175" i="1" l="1"/>
  <c r="AN1175" i="1" s="1"/>
  <c r="A1175" i="1" s="1"/>
  <c r="AL1176" i="1" l="1"/>
  <c r="AN1176" i="1" s="1"/>
  <c r="A1176" i="1" s="1"/>
  <c r="AL1177" i="1" l="1"/>
  <c r="AN1177" i="1" s="1"/>
  <c r="A1177" i="1" s="1"/>
  <c r="AL1178" i="1" l="1"/>
  <c r="AN1178" i="1" s="1"/>
  <c r="A1178" i="1" s="1"/>
  <c r="AL1179" i="1" l="1"/>
  <c r="AN1179" i="1" s="1"/>
  <c r="A1179" i="1" s="1"/>
  <c r="AL1180" i="1" l="1"/>
  <c r="AN1180" i="1" s="1"/>
  <c r="A1180" i="1" s="1"/>
  <c r="AL1181" i="1" l="1"/>
  <c r="AN1181" i="1" s="1"/>
  <c r="A1181" i="1" s="1"/>
  <c r="AL1182" i="1" l="1"/>
  <c r="AN1182" i="1" s="1"/>
  <c r="A1182" i="1" s="1"/>
  <c r="AL1183" i="1" l="1"/>
  <c r="AN1183" i="1" s="1"/>
  <c r="A1183" i="1" s="1"/>
  <c r="AL1184" i="1" l="1"/>
  <c r="AN1184" i="1" s="1"/>
  <c r="A1184" i="1" s="1"/>
  <c r="AL1185" i="1" l="1"/>
  <c r="AN1185" i="1" s="1"/>
  <c r="A1185" i="1" s="1"/>
  <c r="AL1186" i="1" l="1"/>
  <c r="AN1186" i="1" s="1"/>
  <c r="A1186" i="1" s="1"/>
  <c r="AL1187" i="1" l="1"/>
  <c r="AN1187" i="1" s="1"/>
  <c r="A1187" i="1" s="1"/>
  <c r="AL1188" i="1" l="1"/>
  <c r="AN1188" i="1" s="1"/>
  <c r="A1188" i="1" s="1"/>
  <c r="AL1189" i="1" l="1"/>
  <c r="AN1189" i="1" s="1"/>
  <c r="A1189" i="1" s="1"/>
  <c r="AL1190" i="1" l="1"/>
  <c r="AN1190" i="1" s="1"/>
  <c r="A1190" i="1" s="1"/>
  <c r="AL1191" i="1" l="1"/>
  <c r="AN1191" i="1" s="1"/>
  <c r="A1191" i="1" s="1"/>
  <c r="AL1192" i="1" l="1"/>
  <c r="AN1192" i="1" s="1"/>
  <c r="A1192" i="1" s="1"/>
  <c r="AL1193" i="1" l="1"/>
  <c r="AN1193" i="1" s="1"/>
  <c r="A1193" i="1" s="1"/>
  <c r="AL1194" i="1" l="1"/>
  <c r="AN1194" i="1" s="1"/>
  <c r="A1194" i="1" s="1"/>
  <c r="AL1195" i="1" l="1"/>
  <c r="AN1195" i="1" s="1"/>
  <c r="A1195" i="1" s="1"/>
  <c r="AL1196" i="1" l="1"/>
  <c r="AN1196" i="1" s="1"/>
  <c r="A1196" i="1" s="1"/>
  <c r="AL1197" i="1" l="1"/>
  <c r="AN1197" i="1" s="1"/>
  <c r="A1197" i="1" s="1"/>
  <c r="AL1198" i="1" l="1"/>
  <c r="AN1198" i="1" s="1"/>
  <c r="A1198" i="1" s="1"/>
  <c r="AL1199" i="1" l="1"/>
  <c r="AN1199" i="1" s="1"/>
  <c r="A1199" i="1" s="1"/>
  <c r="AL1200" i="1" l="1"/>
  <c r="AN1200" i="1" s="1"/>
  <c r="A1200" i="1" s="1"/>
  <c r="AL1201" i="1" l="1"/>
  <c r="AN1201" i="1" s="1"/>
  <c r="A1201" i="1" s="1"/>
  <c r="AL1202" i="1" l="1"/>
  <c r="AN1202" i="1" s="1"/>
  <c r="A1202" i="1" s="1"/>
  <c r="AL1203" i="1" l="1"/>
  <c r="AN1203" i="1" s="1"/>
  <c r="A1203" i="1" s="1"/>
  <c r="AL1204" i="1" l="1"/>
  <c r="AN1204" i="1" s="1"/>
  <c r="A1204" i="1" s="1"/>
  <c r="AL1205" i="1" l="1"/>
  <c r="AN1205" i="1" s="1"/>
  <c r="A1205" i="1" s="1"/>
  <c r="AL1206" i="1" l="1"/>
  <c r="AN1206" i="1" s="1"/>
  <c r="A1206" i="1" s="1"/>
  <c r="AL1207" i="1" l="1"/>
  <c r="AN1207" i="1" s="1"/>
  <c r="A1207" i="1" s="1"/>
  <c r="AL1208" i="1" l="1"/>
  <c r="AN1208" i="1" s="1"/>
  <c r="A1208" i="1" s="1"/>
  <c r="AL1209" i="1" l="1"/>
  <c r="AN1209" i="1" s="1"/>
  <c r="A1209" i="1" s="1"/>
  <c r="AL1210" i="1" l="1"/>
  <c r="AN1210" i="1" s="1"/>
  <c r="A1210" i="1" s="1"/>
  <c r="AL1211" i="1" l="1"/>
  <c r="AN1211" i="1" s="1"/>
  <c r="A1211" i="1" s="1"/>
  <c r="AL1212" i="1" l="1"/>
  <c r="AN1212" i="1" s="1"/>
  <c r="A1212" i="1" s="1"/>
  <c r="AL1213" i="1" l="1"/>
  <c r="AN1213" i="1" s="1"/>
  <c r="A1213" i="1" s="1"/>
  <c r="AL1214" i="1" l="1"/>
  <c r="AN1214" i="1" s="1"/>
  <c r="A1214" i="1" s="1"/>
  <c r="AL1215" i="1" l="1"/>
  <c r="AN1215" i="1" s="1"/>
  <c r="A1215" i="1" s="1"/>
  <c r="AL1216" i="1" l="1"/>
  <c r="AN1216" i="1" s="1"/>
  <c r="A1216" i="1" s="1"/>
  <c r="AL1217" i="1" l="1"/>
  <c r="AN1217" i="1" s="1"/>
  <c r="A1217" i="1" s="1"/>
  <c r="AL1220" i="1" l="1"/>
  <c r="AN1220" i="1" s="1"/>
  <c r="A1220" i="1" s="1"/>
  <c r="AL1221" i="1" l="1"/>
  <c r="AN1221" i="1" s="1"/>
  <c r="A1221" i="1" s="1"/>
  <c r="AL1223" i="1" l="1"/>
  <c r="AN1223" i="1" s="1"/>
  <c r="A1223" i="1" s="1"/>
  <c r="AL1224" i="1" l="1"/>
  <c r="AN1224" i="1" s="1"/>
  <c r="A1224" i="1" s="1"/>
  <c r="AL1225" i="1" l="1"/>
  <c r="AN1225" i="1" s="1"/>
  <c r="A1225" i="1" s="1"/>
  <c r="AL1226" i="1" l="1"/>
  <c r="AN1226" i="1" s="1"/>
  <c r="A1226" i="1" s="1"/>
  <c r="AL1228" i="1" l="1"/>
  <c r="AN1228" i="1" s="1"/>
  <c r="A1228" i="1" s="1"/>
  <c r="AL1229" i="1" l="1"/>
  <c r="AN1229" i="1" s="1"/>
  <c r="A1229" i="1" s="1"/>
  <c r="AL1230" i="1" l="1"/>
  <c r="AN1230" i="1" s="1"/>
  <c r="A1230" i="1" s="1"/>
  <c r="AL1231" i="1" l="1"/>
  <c r="AN1231" i="1" s="1"/>
  <c r="A1231" i="1" s="1"/>
  <c r="AL1232" i="1" l="1"/>
  <c r="AN1232" i="1" s="1"/>
  <c r="A1232" i="1" s="1"/>
  <c r="AL1233" i="1" l="1"/>
  <c r="AN1233" i="1" s="1"/>
  <c r="A1233" i="1" s="1"/>
  <c r="AL1234" i="1" l="1"/>
  <c r="AN1234" i="1" s="1"/>
  <c r="A1234" i="1" s="1"/>
  <c r="AL1235" i="1" l="1"/>
  <c r="AN1235" i="1" s="1"/>
  <c r="A1235" i="1" s="1"/>
  <c r="AL1236" i="1" l="1"/>
  <c r="AN1236" i="1" s="1"/>
  <c r="A1236" i="1" s="1"/>
  <c r="AL1237" i="1" l="1"/>
  <c r="AN1237" i="1" s="1"/>
  <c r="A1237" i="1" s="1"/>
  <c r="AL1238" i="1" l="1"/>
  <c r="AN1238" i="1" s="1"/>
  <c r="A1238" i="1" s="1"/>
  <c r="AL1239" i="1" l="1"/>
  <c r="AN1239" i="1" s="1"/>
  <c r="A1239" i="1" s="1"/>
  <c r="AL1240" i="1" l="1"/>
  <c r="AN1240" i="1" s="1"/>
  <c r="A1240" i="1" s="1"/>
  <c r="AL1241" i="1" l="1"/>
  <c r="AN1241" i="1" s="1"/>
  <c r="A1241" i="1" s="1"/>
  <c r="AL1242" i="1" l="1"/>
  <c r="AN1242" i="1" s="1"/>
  <c r="A1242" i="1" s="1"/>
  <c r="AL1245" i="1" l="1"/>
  <c r="AN1245" i="1" s="1"/>
  <c r="A1245" i="1" s="1"/>
  <c r="AL1246" i="1" l="1"/>
  <c r="AL1247" i="1" l="1"/>
  <c r="AN1246" i="1"/>
  <c r="A1246" i="1" s="1"/>
  <c r="AL1248" i="1" l="1"/>
  <c r="AN1247" i="1"/>
  <c r="A1247" i="1" s="1"/>
  <c r="AN1248" i="1" l="1"/>
  <c r="A1248" i="1" s="1"/>
  <c r="AL1249" i="1"/>
  <c r="AN1249" i="1" s="1"/>
  <c r="A1249" i="1" s="1"/>
  <c r="AL1250" i="1" l="1"/>
  <c r="AL1251" i="1" l="1"/>
  <c r="AN1250" i="1"/>
  <c r="A1250" i="1" s="1"/>
  <c r="AL1252" i="1" l="1"/>
  <c r="AN1251" i="1"/>
  <c r="A1251" i="1" s="1"/>
  <c r="AL1253" i="1" l="1"/>
  <c r="AN1252" i="1"/>
  <c r="A1252" i="1" s="1"/>
  <c r="AL1254" i="1" l="1"/>
  <c r="AN1253" i="1"/>
  <c r="A1253" i="1" s="1"/>
  <c r="AL1255" i="1" l="1"/>
  <c r="AN1254" i="1"/>
  <c r="A1254" i="1" s="1"/>
  <c r="AL1256" i="1" l="1"/>
  <c r="AN1255" i="1"/>
  <c r="A1255" i="1" s="1"/>
  <c r="AL1257" i="1" l="1"/>
  <c r="AN1256" i="1"/>
  <c r="A1256" i="1" s="1"/>
  <c r="AL1258" i="1" l="1"/>
  <c r="AN1257" i="1"/>
  <c r="A1257" i="1" s="1"/>
  <c r="AL1259" i="1" l="1"/>
  <c r="AN1258" i="1"/>
  <c r="A1258" i="1" s="1"/>
  <c r="AL1260" i="1" l="1"/>
  <c r="AN1259" i="1"/>
  <c r="A1259" i="1" s="1"/>
  <c r="AL1261" i="1" l="1"/>
  <c r="AN1260" i="1"/>
  <c r="A1260" i="1" s="1"/>
  <c r="AL1262" i="1" l="1"/>
  <c r="AN1261" i="1"/>
  <c r="A1261" i="1" s="1"/>
  <c r="AL1263" i="1" l="1"/>
  <c r="AN1262" i="1"/>
  <c r="A1262" i="1" s="1"/>
  <c r="AL1264" i="1" l="1"/>
  <c r="AN1263" i="1"/>
  <c r="A1263" i="1" s="1"/>
  <c r="AL1265" i="1" l="1"/>
  <c r="AN1264" i="1"/>
  <c r="A1264" i="1" s="1"/>
  <c r="AL1266" i="1" l="1"/>
  <c r="AN1265" i="1"/>
  <c r="A1265" i="1" s="1"/>
  <c r="AL1267" i="1" l="1"/>
  <c r="AN1266" i="1"/>
  <c r="A1266" i="1" s="1"/>
  <c r="AL1268" i="1" l="1"/>
  <c r="AN1267" i="1"/>
  <c r="A1267" i="1" s="1"/>
  <c r="AL1269" i="1" l="1"/>
  <c r="AN1268" i="1"/>
  <c r="A1268" i="1" s="1"/>
  <c r="AL1270" i="1" l="1"/>
  <c r="AN1269" i="1"/>
  <c r="A1269" i="1" s="1"/>
  <c r="AL1271" i="1" l="1"/>
  <c r="AN1270" i="1"/>
  <c r="A1270" i="1" s="1"/>
  <c r="AL1272" i="1" l="1"/>
  <c r="AN1271" i="1"/>
  <c r="A1271" i="1" s="1"/>
  <c r="AL1273" i="1" l="1"/>
  <c r="AN1272" i="1"/>
  <c r="A1272" i="1" s="1"/>
  <c r="AL1274" i="1" l="1"/>
  <c r="AN1273" i="1"/>
  <c r="A1273" i="1" s="1"/>
  <c r="AL1275" i="1" l="1"/>
  <c r="AN1274" i="1"/>
  <c r="A1274" i="1" s="1"/>
  <c r="AL1276" i="1" l="1"/>
  <c r="AN1275" i="1"/>
  <c r="A1275" i="1" s="1"/>
  <c r="AL1277" i="1" l="1"/>
  <c r="AN1276" i="1"/>
  <c r="A1276" i="1" s="1"/>
  <c r="AL1278" i="1" l="1"/>
  <c r="AN1277" i="1"/>
  <c r="A1277" i="1" s="1"/>
  <c r="AL1279" i="1" l="1"/>
  <c r="AN1278" i="1"/>
  <c r="A1278" i="1" s="1"/>
  <c r="AL1280" i="1" l="1"/>
  <c r="AN1279" i="1"/>
  <c r="A1279" i="1" s="1"/>
  <c r="AL1281" i="1" l="1"/>
  <c r="AN1280" i="1"/>
  <c r="A1280" i="1" s="1"/>
  <c r="AL1282" i="1" l="1"/>
  <c r="AN1281" i="1"/>
  <c r="A1281" i="1" s="1"/>
  <c r="AL1283" i="1" l="1"/>
  <c r="AN1282" i="1"/>
  <c r="A1282" i="1" s="1"/>
  <c r="AL1284" i="1" l="1"/>
  <c r="AN1283" i="1"/>
  <c r="A1283" i="1" s="1"/>
  <c r="AL1285" i="1" l="1"/>
  <c r="AN1284" i="1"/>
  <c r="A1284" i="1" s="1"/>
  <c r="AL1286" i="1" l="1"/>
  <c r="AN1285" i="1"/>
  <c r="A1285" i="1" s="1"/>
  <c r="AL1287" i="1" l="1"/>
  <c r="AN1286" i="1"/>
  <c r="A1286" i="1" s="1"/>
  <c r="AL1288" i="1" l="1"/>
  <c r="AN1287" i="1"/>
  <c r="A1287" i="1" s="1"/>
  <c r="AL1289" i="1" l="1"/>
  <c r="AN1288" i="1"/>
  <c r="A1288" i="1" s="1"/>
  <c r="AL1290" i="1" l="1"/>
  <c r="AN1289" i="1"/>
  <c r="A1289" i="1" s="1"/>
  <c r="AL1291" i="1" l="1"/>
  <c r="AN1290" i="1"/>
  <c r="A1290" i="1" s="1"/>
  <c r="AL1292" i="1" l="1"/>
  <c r="AN1291" i="1"/>
  <c r="A1291" i="1" s="1"/>
  <c r="AL1293" i="1" l="1"/>
  <c r="AN1292" i="1"/>
  <c r="A1292" i="1" s="1"/>
  <c r="AL1294" i="1" l="1"/>
  <c r="AN1293" i="1"/>
  <c r="A1293" i="1" s="1"/>
  <c r="AL1295" i="1" l="1"/>
  <c r="AN1294" i="1"/>
  <c r="A1294" i="1" s="1"/>
  <c r="AL1296" i="1" l="1"/>
  <c r="AN1295" i="1"/>
  <c r="A1295" i="1" s="1"/>
  <c r="AL1297" i="1" l="1"/>
  <c r="AN1296" i="1"/>
  <c r="A1296" i="1" s="1"/>
  <c r="AL1298" i="1" l="1"/>
  <c r="AN1297" i="1"/>
  <c r="A1297" i="1" s="1"/>
  <c r="AL1299" i="1" l="1"/>
  <c r="AN1298" i="1"/>
  <c r="A1298" i="1" s="1"/>
  <c r="AL1300" i="1" l="1"/>
  <c r="AN1299" i="1"/>
  <c r="A1299" i="1" s="1"/>
  <c r="AL1301" i="1" l="1"/>
  <c r="AN1300" i="1"/>
  <c r="A1300" i="1" s="1"/>
  <c r="AL1302" i="1" l="1"/>
  <c r="AN1301" i="1"/>
  <c r="A1301" i="1" s="1"/>
  <c r="AL1303" i="1" l="1"/>
  <c r="AN1302" i="1"/>
  <c r="A1302" i="1" s="1"/>
  <c r="AL1304" i="1" l="1"/>
  <c r="AN1303" i="1"/>
  <c r="A1303" i="1" s="1"/>
  <c r="AL1305" i="1" l="1"/>
  <c r="AN1304" i="1"/>
  <c r="A1304" i="1" s="1"/>
  <c r="AL1306" i="1" l="1"/>
  <c r="AN1305" i="1"/>
  <c r="A1305" i="1" s="1"/>
  <c r="AL1307" i="1" l="1"/>
  <c r="AN1306" i="1"/>
  <c r="A1306" i="1" s="1"/>
  <c r="AL1308" i="1" l="1"/>
  <c r="AN1307" i="1"/>
  <c r="A1307" i="1" s="1"/>
  <c r="AL1309" i="1" l="1"/>
  <c r="AN1308" i="1"/>
  <c r="A1308" i="1" s="1"/>
  <c r="AL1310" i="1" l="1"/>
  <c r="AN1309" i="1"/>
  <c r="A1309" i="1" s="1"/>
  <c r="AL1311" i="1" l="1"/>
  <c r="AN1310" i="1"/>
  <c r="A1310" i="1" s="1"/>
  <c r="AL1312" i="1" l="1"/>
  <c r="AN1311" i="1"/>
  <c r="A1311" i="1" s="1"/>
  <c r="AL1313" i="1" l="1"/>
  <c r="AN1312" i="1"/>
  <c r="A1312" i="1" s="1"/>
  <c r="AL1314" i="1" l="1"/>
  <c r="AN1313" i="1"/>
  <c r="A1313" i="1" s="1"/>
  <c r="AL1315" i="1" l="1"/>
  <c r="AN1314" i="1"/>
  <c r="A1314" i="1" s="1"/>
  <c r="AL1316" i="1" l="1"/>
  <c r="AN1315" i="1"/>
  <c r="A1315" i="1" s="1"/>
  <c r="AL1317" i="1" l="1"/>
  <c r="AN1316" i="1"/>
  <c r="A1316" i="1" s="1"/>
  <c r="AL1318" i="1" l="1"/>
  <c r="AN1317" i="1"/>
  <c r="A1317" i="1" s="1"/>
  <c r="AL1319" i="1" l="1"/>
  <c r="AN1318" i="1"/>
  <c r="A1318" i="1" s="1"/>
  <c r="AL1320" i="1" l="1"/>
  <c r="AN1319" i="1"/>
  <c r="A1319" i="1" s="1"/>
  <c r="AL1321" i="1" l="1"/>
  <c r="AN1320" i="1"/>
  <c r="A1320" i="1" s="1"/>
  <c r="AL1322" i="1" l="1"/>
  <c r="AN1321" i="1"/>
  <c r="A1321" i="1" s="1"/>
  <c r="AL1323" i="1" l="1"/>
  <c r="AN1322" i="1"/>
  <c r="A1322" i="1" s="1"/>
  <c r="AL1324" i="1" l="1"/>
  <c r="AN1323" i="1"/>
  <c r="A1323" i="1" s="1"/>
  <c r="AL1325" i="1" l="1"/>
  <c r="AN1324" i="1"/>
  <c r="A1324" i="1" s="1"/>
  <c r="AL1326" i="1" l="1"/>
  <c r="AN1325" i="1"/>
  <c r="A1325" i="1" s="1"/>
  <c r="AL1327" i="1" l="1"/>
  <c r="AN1326" i="1"/>
  <c r="A1326" i="1" s="1"/>
  <c r="AL1328" i="1" l="1"/>
  <c r="AN1327" i="1"/>
  <c r="A1327" i="1" s="1"/>
  <c r="AL1329" i="1" l="1"/>
  <c r="AN1328" i="1"/>
  <c r="A1328" i="1" s="1"/>
  <c r="AL1330" i="1" l="1"/>
  <c r="AN1329" i="1"/>
  <c r="A1329" i="1" s="1"/>
  <c r="AL1331" i="1" l="1"/>
  <c r="AN1330" i="1"/>
  <c r="A1330" i="1" s="1"/>
  <c r="AL1332" i="1" l="1"/>
  <c r="AN1331" i="1"/>
  <c r="A1331" i="1" s="1"/>
  <c r="AL1333" i="1" l="1"/>
  <c r="AN1333" i="1" s="1"/>
  <c r="A1333" i="1" s="1"/>
  <c r="AN1332" i="1"/>
  <c r="A1332" i="1" s="1"/>
  <c r="AL1335" i="1" l="1"/>
  <c r="AN1335" i="1" s="1"/>
  <c r="A1335" i="1" s="1"/>
  <c r="AL1336" i="1" l="1"/>
  <c r="AL1337" i="1" l="1"/>
  <c r="AN1336" i="1"/>
  <c r="A1336" i="1" s="1"/>
  <c r="AL1338" i="1" l="1"/>
  <c r="AN1337" i="1"/>
  <c r="A1337" i="1" s="1"/>
  <c r="AN1338" i="1" l="1"/>
  <c r="A1338" i="1" s="1"/>
  <c r="AL1339" i="1"/>
  <c r="AN1339" i="1" s="1"/>
  <c r="A1339" i="1" s="1"/>
  <c r="AL1340" i="1" l="1"/>
  <c r="AL1341" i="1" l="1"/>
  <c r="AN1340" i="1"/>
  <c r="A1340" i="1" s="1"/>
  <c r="AL1342" i="1" l="1"/>
  <c r="AN1341" i="1"/>
  <c r="A1341" i="1" s="1"/>
  <c r="AL1343" i="1" l="1"/>
  <c r="AN1342" i="1"/>
  <c r="A1342" i="1" s="1"/>
  <c r="AL1344" i="1" l="1"/>
  <c r="AN1343" i="1"/>
  <c r="A1343" i="1" s="1"/>
  <c r="AL1345" i="1" l="1"/>
  <c r="AL1346" i="1" s="1"/>
  <c r="AL1347" i="1" s="1"/>
  <c r="AL1348" i="1" s="1"/>
  <c r="AN1344" i="1"/>
  <c r="A1344" i="1" s="1"/>
  <c r="AL1349" i="1" l="1"/>
  <c r="AN1345" i="1"/>
  <c r="A1345" i="1" s="1"/>
  <c r="AN1349" i="1" l="1"/>
  <c r="A1349" i="1" s="1"/>
  <c r="AL1350" i="1"/>
  <c r="AN1346" i="1"/>
  <c r="A1346" i="1" s="1"/>
  <c r="AN1350" i="1" l="1"/>
  <c r="A1350" i="1" s="1"/>
  <c r="AL1351" i="1"/>
  <c r="AN1347" i="1"/>
  <c r="A1347" i="1" s="1"/>
  <c r="AN1351" i="1" l="1"/>
  <c r="A1351" i="1" s="1"/>
  <c r="AL1352" i="1"/>
  <c r="AN1352" i="1" s="1"/>
  <c r="AN1348" i="1"/>
  <c r="A1348" i="1" s="1"/>
  <c r="AL1353" i="1" l="1"/>
  <c r="A1352" i="1"/>
  <c r="AL1354" i="1" l="1"/>
  <c r="AN1353" i="1"/>
  <c r="A1353" i="1" s="1"/>
  <c r="AL1355" i="1" l="1"/>
  <c r="AN1354" i="1"/>
  <c r="A1354" i="1" s="1"/>
  <c r="AL1356" i="1" l="1"/>
  <c r="AN1355" i="1"/>
  <c r="A1355" i="1" s="1"/>
  <c r="AL1357" i="1" l="1"/>
  <c r="AN1356" i="1"/>
  <c r="A1356" i="1" s="1"/>
  <c r="AL1358" i="1" l="1"/>
  <c r="AN1357" i="1"/>
  <c r="A1357" i="1" s="1"/>
  <c r="AL1359" i="1" l="1"/>
  <c r="AN1358" i="1"/>
  <c r="A1358" i="1" s="1"/>
  <c r="AL1360" i="1" l="1"/>
  <c r="AN1359" i="1"/>
  <c r="A1359" i="1" s="1"/>
  <c r="AL1361" i="1" l="1"/>
  <c r="AN1360" i="1"/>
  <c r="A1360" i="1" s="1"/>
  <c r="AL1362" i="1" l="1"/>
  <c r="AN1361" i="1"/>
  <c r="A1361" i="1" s="1"/>
  <c r="AL1363" i="1" l="1"/>
  <c r="AN1362" i="1"/>
  <c r="A1362" i="1" s="1"/>
  <c r="AL1364" i="1" l="1"/>
  <c r="AN1363" i="1"/>
  <c r="A1363" i="1" s="1"/>
  <c r="AL1365" i="1" l="1"/>
  <c r="AN1364" i="1"/>
  <c r="A1364" i="1" s="1"/>
  <c r="AL1366" i="1" l="1"/>
  <c r="AN1365" i="1"/>
  <c r="A1365" i="1" s="1"/>
  <c r="AL1367" i="1" l="1"/>
  <c r="AN1366" i="1"/>
  <c r="A1366" i="1" s="1"/>
  <c r="AL1368" i="1" l="1"/>
  <c r="AN1367" i="1"/>
  <c r="A1367" i="1" s="1"/>
  <c r="AL1369" i="1" l="1"/>
  <c r="AN1368" i="1"/>
  <c r="A1368" i="1" s="1"/>
  <c r="AL1370" i="1" l="1"/>
  <c r="AN1369" i="1"/>
  <c r="A1369" i="1" s="1"/>
  <c r="AL1371" i="1" l="1"/>
  <c r="AN1370" i="1"/>
  <c r="A1370" i="1" s="1"/>
  <c r="AL1372" i="1" l="1"/>
  <c r="AN1371" i="1"/>
  <c r="A1371" i="1" s="1"/>
  <c r="AL1373" i="1" l="1"/>
  <c r="AN1372" i="1"/>
  <c r="A1372" i="1" s="1"/>
  <c r="AL1374" i="1" l="1"/>
  <c r="AN1373" i="1"/>
  <c r="A1373" i="1" s="1"/>
  <c r="AL1375" i="1" l="1"/>
  <c r="AN1374" i="1"/>
  <c r="A1374" i="1" s="1"/>
  <c r="AL1376" i="1" l="1"/>
  <c r="AN1375" i="1"/>
  <c r="A1375" i="1" s="1"/>
  <c r="AL1377" i="1" l="1"/>
  <c r="AN1376" i="1"/>
  <c r="A1376" i="1" s="1"/>
  <c r="AL1378" i="1" l="1"/>
  <c r="AN1377" i="1"/>
  <c r="A1377" i="1" s="1"/>
  <c r="AL1379" i="1" l="1"/>
  <c r="AN1378" i="1"/>
  <c r="A1378" i="1" s="1"/>
  <c r="AL1380" i="1" l="1"/>
  <c r="AN1379" i="1"/>
  <c r="A1379" i="1" s="1"/>
  <c r="AL1381" i="1" l="1"/>
  <c r="AN1380" i="1"/>
  <c r="A1380" i="1" s="1"/>
  <c r="AL1382" i="1" l="1"/>
  <c r="AN1381" i="1"/>
  <c r="A1381" i="1" s="1"/>
  <c r="AL1383" i="1" l="1"/>
  <c r="AN1382" i="1"/>
  <c r="A1382" i="1" s="1"/>
  <c r="AL1384" i="1" l="1"/>
  <c r="AN1383" i="1"/>
  <c r="A1383" i="1" s="1"/>
  <c r="AL1385" i="1" l="1"/>
  <c r="AN1384" i="1"/>
  <c r="A1384" i="1" s="1"/>
  <c r="AL1386" i="1" l="1"/>
  <c r="AN1385" i="1"/>
  <c r="A1385" i="1" s="1"/>
  <c r="AL1387" i="1" l="1"/>
  <c r="AN1386" i="1"/>
  <c r="A1386" i="1" s="1"/>
  <c r="AL1388" i="1" l="1"/>
  <c r="AN1387" i="1"/>
  <c r="A1387" i="1" s="1"/>
  <c r="AL1389" i="1" l="1"/>
  <c r="AN1388" i="1"/>
  <c r="A1388" i="1" s="1"/>
  <c r="AL1390" i="1" l="1"/>
  <c r="AN1389" i="1"/>
  <c r="A1389" i="1" s="1"/>
  <c r="AL1391" i="1" l="1"/>
  <c r="AN1390" i="1"/>
  <c r="A1390" i="1" s="1"/>
  <c r="AL1392" i="1" l="1"/>
  <c r="AN1391" i="1"/>
  <c r="A1391" i="1" s="1"/>
  <c r="AL1393" i="1" l="1"/>
  <c r="AN1392" i="1"/>
  <c r="A1392" i="1" s="1"/>
  <c r="AL1394" i="1" l="1"/>
  <c r="AN1393" i="1"/>
  <c r="A1393" i="1" s="1"/>
  <c r="AL1395" i="1" l="1"/>
  <c r="AN1394" i="1"/>
  <c r="A1394" i="1" s="1"/>
  <c r="AL1396" i="1" l="1"/>
  <c r="AN1395" i="1"/>
  <c r="A1395" i="1" s="1"/>
  <c r="AL1397" i="1" l="1"/>
  <c r="AN1396" i="1"/>
  <c r="A1396" i="1" s="1"/>
  <c r="AL1398" i="1" l="1"/>
  <c r="AN1397" i="1"/>
  <c r="A1397" i="1" s="1"/>
  <c r="AL1399" i="1" l="1"/>
  <c r="AN1398" i="1"/>
  <c r="A1398" i="1" s="1"/>
  <c r="AL1400" i="1" l="1"/>
  <c r="AN1399" i="1"/>
  <c r="A1399" i="1" s="1"/>
  <c r="AL1401" i="1" l="1"/>
  <c r="AN1400" i="1"/>
  <c r="A1400" i="1" s="1"/>
  <c r="AL1402" i="1" l="1"/>
  <c r="AN1401" i="1"/>
  <c r="A1401" i="1" s="1"/>
  <c r="AL1403" i="1" l="1"/>
  <c r="AN1402" i="1"/>
  <c r="A1402" i="1" s="1"/>
  <c r="AL1404" i="1" l="1"/>
  <c r="AN1403" i="1"/>
  <c r="A1403" i="1" s="1"/>
  <c r="AL1405" i="1" l="1"/>
  <c r="AN1404" i="1"/>
  <c r="A1404" i="1" s="1"/>
  <c r="AL1406" i="1" l="1"/>
  <c r="AN1405" i="1"/>
  <c r="A1405" i="1" s="1"/>
  <c r="AL1407" i="1" l="1"/>
  <c r="AN1406" i="1"/>
  <c r="A1406" i="1" s="1"/>
  <c r="AL1408" i="1" l="1"/>
  <c r="AN1407" i="1"/>
  <c r="A1407" i="1" s="1"/>
  <c r="AL1409" i="1" l="1"/>
  <c r="AN1408" i="1"/>
  <c r="A1408" i="1" s="1"/>
  <c r="AL1410" i="1" l="1"/>
  <c r="AN1409" i="1"/>
  <c r="A1409" i="1" s="1"/>
  <c r="AL1411" i="1" l="1"/>
  <c r="AN1410" i="1"/>
  <c r="A1410" i="1" s="1"/>
  <c r="AL1412" i="1" l="1"/>
  <c r="AN1411" i="1"/>
  <c r="A1411" i="1" s="1"/>
  <c r="AN1412" i="1" l="1"/>
  <c r="A1412" i="1" s="1"/>
  <c r="AL1414" i="1"/>
  <c r="AN1414" i="1" l="1"/>
  <c r="A1414" i="1" s="1"/>
  <c r="AL1415" i="1"/>
  <c r="AL1416" i="1" l="1"/>
  <c r="AN1415" i="1"/>
  <c r="A1415" i="1" s="1"/>
  <c r="AN1416" i="1" l="1"/>
  <c r="A1416" i="1" s="1"/>
  <c r="AL1417" i="1"/>
  <c r="AN1417" i="1" l="1"/>
  <c r="A1417" i="1" s="1"/>
  <c r="AL1418" i="1"/>
  <c r="AN1418" i="1" l="1"/>
  <c r="A1418" i="1" s="1"/>
  <c r="AL1419" i="1"/>
  <c r="AN1419" i="1" l="1"/>
  <c r="A1419" i="1" s="1"/>
  <c r="AL1420" i="1"/>
  <c r="AN1420" i="1" l="1"/>
  <c r="A1420" i="1" s="1"/>
  <c r="AL1421" i="1"/>
  <c r="AN1421" i="1" l="1"/>
  <c r="A1421" i="1" s="1"/>
  <c r="AL1422" i="1"/>
  <c r="AN1422" i="1" l="1"/>
  <c r="A1422" i="1" s="1"/>
  <c r="AL1423" i="1"/>
  <c r="AN1423" i="1" l="1"/>
  <c r="A1423" i="1" s="1"/>
  <c r="AL1424" i="1"/>
  <c r="AN1424" i="1" l="1"/>
  <c r="A1424" i="1" s="1"/>
  <c r="AL1425" i="1"/>
  <c r="AN1425" i="1" l="1"/>
  <c r="A1425" i="1" s="1"/>
  <c r="AL1426" i="1"/>
  <c r="AN1426" i="1" l="1"/>
  <c r="A1426" i="1" s="1"/>
  <c r="AL1427" i="1"/>
  <c r="AN1427" i="1" l="1"/>
  <c r="A1427" i="1" s="1"/>
  <c r="AL1428" i="1"/>
  <c r="AN1428" i="1" l="1"/>
  <c r="A1428" i="1" s="1"/>
  <c r="AL1429" i="1"/>
  <c r="AN1429" i="1" l="1"/>
  <c r="A1429" i="1" s="1"/>
  <c r="AL1430" i="1"/>
  <c r="AN1430" i="1" l="1"/>
  <c r="A1430" i="1" s="1"/>
  <c r="AL1431" i="1"/>
  <c r="AN1431" i="1" l="1"/>
  <c r="A1431" i="1" s="1"/>
  <c r="AL1432" i="1"/>
  <c r="AN1432" i="1" l="1"/>
  <c r="A1432" i="1" s="1"/>
  <c r="AL1433" i="1"/>
  <c r="AN1433" i="1" l="1"/>
  <c r="A1433" i="1" s="1"/>
  <c r="AL1434" i="1"/>
  <c r="AN1434" i="1" l="1"/>
  <c r="A1434" i="1" s="1"/>
  <c r="AL1435" i="1"/>
  <c r="AN1435" i="1" l="1"/>
  <c r="A1435" i="1" s="1"/>
  <c r="AL1436" i="1"/>
  <c r="AN1436" i="1" l="1"/>
  <c r="A1436" i="1" s="1"/>
  <c r="AL1437" i="1"/>
  <c r="AN1437" i="1" l="1"/>
  <c r="A1437" i="1" s="1"/>
  <c r="AL1438" i="1"/>
  <c r="AN1438" i="1" l="1"/>
  <c r="A1438" i="1" s="1"/>
  <c r="AL1439" i="1"/>
  <c r="AN1439" i="1" l="1"/>
  <c r="A1439" i="1" s="1"/>
  <c r="AL1440" i="1"/>
  <c r="AN1440" i="1" l="1"/>
  <c r="A1440" i="1" s="1"/>
  <c r="AL1441" i="1"/>
  <c r="AN1441" i="1" l="1"/>
  <c r="A1441" i="1" s="1"/>
  <c r="AL1442" i="1"/>
  <c r="AN1442" i="1" l="1"/>
  <c r="A1442" i="1" s="1"/>
  <c r="AL1443" i="1"/>
  <c r="AN1443" i="1" l="1"/>
  <c r="A1443" i="1" s="1"/>
  <c r="AL1444" i="1"/>
  <c r="AN1444" i="1" l="1"/>
  <c r="A1444" i="1" s="1"/>
  <c r="AL1445" i="1"/>
  <c r="AN1445" i="1" l="1"/>
  <c r="A1445" i="1" s="1"/>
  <c r="AL1446" i="1"/>
  <c r="AN1446" i="1" l="1"/>
  <c r="A1446" i="1" s="1"/>
  <c r="AL1447" i="1"/>
  <c r="AN1447" i="1" l="1"/>
  <c r="A1447" i="1" s="1"/>
  <c r="AL1448" i="1"/>
  <c r="AN1448" i="1" l="1"/>
  <c r="A1448" i="1" s="1"/>
  <c r="AL1449" i="1"/>
  <c r="AN1449" i="1" l="1"/>
  <c r="A1449" i="1" s="1"/>
  <c r="AL1450" i="1"/>
  <c r="AN1450" i="1" l="1"/>
  <c r="A1450" i="1" s="1"/>
  <c r="AL1451" i="1"/>
  <c r="AN1451" i="1" l="1"/>
  <c r="A1451" i="1" s="1"/>
  <c r="AL1452" i="1"/>
  <c r="AN1452" i="1" l="1"/>
  <c r="A1452" i="1" s="1"/>
  <c r="AL1453" i="1"/>
  <c r="AN1453" i="1" l="1"/>
  <c r="A1453" i="1" s="1"/>
  <c r="AL1454" i="1"/>
  <c r="AN1454" i="1" l="1"/>
  <c r="A1454" i="1" s="1"/>
  <c r="AL1455" i="1"/>
  <c r="AN1455" i="1" l="1"/>
  <c r="A1455" i="1" s="1"/>
  <c r="AL1456" i="1"/>
  <c r="AN1456" i="1" l="1"/>
  <c r="A1456" i="1" s="1"/>
  <c r="AL1457" i="1"/>
  <c r="AN1457" i="1" l="1"/>
  <c r="A1457" i="1" s="1"/>
  <c r="AL1458" i="1"/>
  <c r="AN1458" i="1" l="1"/>
  <c r="A1458" i="1" s="1"/>
  <c r="AL1459" i="1"/>
  <c r="AN1459" i="1" l="1"/>
  <c r="A1459" i="1" s="1"/>
  <c r="AL1460" i="1"/>
  <c r="AN1460" i="1" l="1"/>
  <c r="A1460" i="1" s="1"/>
  <c r="AL1461" i="1"/>
  <c r="AN1461" i="1" l="1"/>
  <c r="A1461" i="1" s="1"/>
  <c r="AL1462" i="1"/>
  <c r="AN1462" i="1" l="1"/>
  <c r="A1462" i="1" s="1"/>
  <c r="AL1463" i="1"/>
  <c r="AN1463" i="1" l="1"/>
  <c r="A1463" i="1" s="1"/>
  <c r="AL1464" i="1"/>
  <c r="AN1464" i="1" l="1"/>
  <c r="A1464" i="1" s="1"/>
  <c r="AL1465" i="1"/>
  <c r="AN1465" i="1" l="1"/>
  <c r="A1465" i="1" s="1"/>
  <c r="AL1466" i="1"/>
  <c r="AN1466" i="1" l="1"/>
  <c r="A1466" i="1" s="1"/>
  <c r="AL1467" i="1"/>
  <c r="AN1467" i="1" l="1"/>
  <c r="A1467" i="1" s="1"/>
  <c r="AL1468" i="1"/>
  <c r="AN1468" i="1" l="1"/>
  <c r="A1468" i="1" s="1"/>
  <c r="AL1469" i="1"/>
  <c r="AN1469" i="1" l="1"/>
  <c r="A1469" i="1" s="1"/>
  <c r="AL1470" i="1"/>
  <c r="AN1470" i="1" l="1"/>
  <c r="A1470" i="1" s="1"/>
  <c r="AL1471" i="1"/>
  <c r="AN1471" i="1" l="1"/>
  <c r="A1471" i="1" s="1"/>
  <c r="AL1472" i="1"/>
  <c r="AN1472" i="1" l="1"/>
  <c r="A1472" i="1" s="1"/>
  <c r="AL1473" i="1"/>
  <c r="AN1473" i="1" l="1"/>
  <c r="A1473" i="1" s="1"/>
  <c r="AL1474" i="1"/>
  <c r="AN1474" i="1" l="1"/>
  <c r="A1474" i="1" s="1"/>
  <c r="AL1475" i="1"/>
  <c r="AN1475" i="1" l="1"/>
  <c r="A1475" i="1" s="1"/>
  <c r="AL1476" i="1"/>
  <c r="AN1476" i="1" l="1"/>
  <c r="A1476" i="1" s="1"/>
  <c r="AL1477" i="1"/>
  <c r="AN1477" i="1" l="1"/>
  <c r="A1477" i="1" s="1"/>
  <c r="AL1478" i="1"/>
  <c r="AN1478" i="1" l="1"/>
  <c r="A1478" i="1" s="1"/>
  <c r="AL1479" i="1"/>
  <c r="AN1479" i="1" l="1"/>
  <c r="A1479" i="1" s="1"/>
  <c r="AL1480" i="1"/>
  <c r="AN1480" i="1" l="1"/>
  <c r="A1480" i="1" s="1"/>
  <c r="AL1481" i="1"/>
  <c r="AN1481" i="1" l="1"/>
  <c r="A1481" i="1" s="1"/>
  <c r="AL1482" i="1"/>
  <c r="AN1482" i="1" l="1"/>
  <c r="A1482" i="1" s="1"/>
  <c r="AL1483" i="1"/>
  <c r="AN1483" i="1" l="1"/>
  <c r="A1483" i="1" s="1"/>
  <c r="AL1484" i="1"/>
  <c r="AN1484" i="1" l="1"/>
  <c r="A1484" i="1" s="1"/>
  <c r="AL1485" i="1"/>
  <c r="AN1485" i="1" l="1"/>
  <c r="A1485" i="1" s="1"/>
  <c r="AL1486" i="1"/>
  <c r="AN1486" i="1" l="1"/>
  <c r="A1486" i="1" s="1"/>
  <c r="AL1487" i="1"/>
  <c r="AN1487" i="1" l="1"/>
  <c r="A1487" i="1" s="1"/>
  <c r="AL1488" i="1"/>
  <c r="AN1488" i="1" l="1"/>
  <c r="A1488" i="1" s="1"/>
  <c r="AL1489" i="1"/>
  <c r="AN1489" i="1" l="1"/>
  <c r="A1489" i="1" s="1"/>
  <c r="AL1490" i="1"/>
  <c r="AN1490" i="1" l="1"/>
  <c r="A1490" i="1" s="1"/>
  <c r="AL1491" i="1"/>
  <c r="AN1491" i="1" l="1"/>
  <c r="A1491" i="1" s="1"/>
  <c r="AL1492" i="1"/>
  <c r="AN1492" i="1" l="1"/>
  <c r="A1492" i="1" s="1"/>
  <c r="AL1493" i="1"/>
  <c r="AN1493" i="1" l="1"/>
  <c r="A1493" i="1" s="1"/>
  <c r="AL1494" i="1"/>
  <c r="AN1494" i="1" l="1"/>
  <c r="A1494" i="1" s="1"/>
  <c r="AL1495" i="1"/>
  <c r="AN1495" i="1" l="1"/>
  <c r="A1495" i="1" s="1"/>
  <c r="AL1496" i="1"/>
  <c r="AN1496" i="1" l="1"/>
  <c r="A1496" i="1" s="1"/>
  <c r="AL1497" i="1"/>
  <c r="AN1497" i="1" l="1"/>
  <c r="A1497" i="1" s="1"/>
  <c r="AL1498" i="1"/>
  <c r="AN1498" i="1" l="1"/>
  <c r="A1498" i="1" s="1"/>
  <c r="AL1499" i="1"/>
  <c r="AN1499" i="1" l="1"/>
  <c r="A1499" i="1" s="1"/>
  <c r="AL1500" i="1"/>
  <c r="AN1500" i="1" l="1"/>
  <c r="A1500" i="1" s="1"/>
  <c r="AL1501" i="1"/>
  <c r="AN1501" i="1" l="1"/>
  <c r="A1501" i="1" s="1"/>
  <c r="AL1502" i="1"/>
  <c r="AN1502" i="1" l="1"/>
  <c r="A1502" i="1" s="1"/>
  <c r="AL1503" i="1"/>
  <c r="AN1503" i="1" l="1"/>
  <c r="A1503" i="1" s="1"/>
  <c r="AL1504" i="1"/>
  <c r="AN1504" i="1" l="1"/>
  <c r="A1504" i="1" s="1"/>
  <c r="AL1505" i="1"/>
  <c r="AN1505" i="1" l="1"/>
  <c r="A1505" i="1" s="1"/>
  <c r="AL1506" i="1"/>
  <c r="AN1506" i="1" l="1"/>
  <c r="A1506" i="1" s="1"/>
  <c r="AL1507" i="1"/>
  <c r="AN1507" i="1" l="1"/>
  <c r="A1507" i="1" s="1"/>
  <c r="AL1508" i="1"/>
  <c r="AN1508" i="1" l="1"/>
  <c r="A1508" i="1" s="1"/>
  <c r="AL1509" i="1"/>
  <c r="AN1509" i="1" l="1"/>
  <c r="A1509" i="1" s="1"/>
  <c r="AL1510" i="1"/>
  <c r="AN1510" i="1" l="1"/>
  <c r="A1510" i="1" s="1"/>
  <c r="AL1511" i="1"/>
  <c r="AN1511" i="1" l="1"/>
  <c r="A1511" i="1" s="1"/>
  <c r="AL1512" i="1"/>
  <c r="AN1512" i="1" l="1"/>
  <c r="A1512" i="1" s="1"/>
  <c r="AL1513" i="1"/>
  <c r="AN1513" i="1" l="1"/>
  <c r="A1513" i="1" s="1"/>
  <c r="AL1514" i="1"/>
  <c r="AN1514" i="1" l="1"/>
  <c r="A1514" i="1" s="1"/>
  <c r="AL1515" i="1"/>
  <c r="AN1515" i="1" l="1"/>
  <c r="A1515" i="1" s="1"/>
  <c r="AL1516" i="1"/>
  <c r="AN1516" i="1" l="1"/>
  <c r="A1516" i="1" s="1"/>
  <c r="AL1517" i="1"/>
  <c r="AN1517" i="1" l="1"/>
  <c r="A1517" i="1" s="1"/>
  <c r="AL1518" i="1"/>
  <c r="AN1518" i="1" l="1"/>
  <c r="A1518" i="1" s="1"/>
  <c r="AL1519" i="1"/>
  <c r="AN1519" i="1" l="1"/>
  <c r="A1519" i="1" s="1"/>
  <c r="AL1520" i="1"/>
  <c r="AN1520" i="1" l="1"/>
  <c r="A1520" i="1" s="1"/>
  <c r="AL1521" i="1"/>
  <c r="AN1521" i="1" l="1"/>
  <c r="A1521" i="1" s="1"/>
  <c r="AL1522" i="1"/>
  <c r="AN1522" i="1" l="1"/>
  <c r="A1522" i="1" s="1"/>
  <c r="AL1523" i="1"/>
  <c r="AN1523" i="1" l="1"/>
  <c r="A1523" i="1" s="1"/>
  <c r="AL1524" i="1"/>
  <c r="AN1524" i="1" l="1"/>
  <c r="A1524" i="1" s="1"/>
  <c r="AL1525" i="1"/>
  <c r="AN1525" i="1" l="1"/>
  <c r="A1525" i="1" s="1"/>
  <c r="AL1526" i="1"/>
  <c r="AN1526" i="1" l="1"/>
  <c r="A1526" i="1" s="1"/>
  <c r="AL1527" i="1"/>
  <c r="AN1527" i="1" l="1"/>
  <c r="A1527" i="1" s="1"/>
  <c r="AL1528" i="1"/>
  <c r="AN1528" i="1" l="1"/>
  <c r="A1528" i="1" s="1"/>
  <c r="AL1529" i="1"/>
  <c r="AN1529" i="1" l="1"/>
  <c r="A1529" i="1" s="1"/>
  <c r="AL1530" i="1"/>
  <c r="AN1530" i="1" l="1"/>
  <c r="A1530" i="1" s="1"/>
  <c r="AL1531" i="1"/>
  <c r="AN1531" i="1" l="1"/>
  <c r="A1531" i="1" s="1"/>
  <c r="AL1532" i="1"/>
  <c r="AN1532" i="1" l="1"/>
  <c r="A1532" i="1" s="1"/>
  <c r="AL1533" i="1"/>
  <c r="AN1533" i="1" l="1"/>
  <c r="A1533" i="1" s="1"/>
  <c r="AL1534" i="1"/>
  <c r="AN1534" i="1" l="1"/>
  <c r="A1534" i="1" s="1"/>
  <c r="AL1535" i="1"/>
  <c r="AN1535" i="1" l="1"/>
  <c r="A1535" i="1" s="1"/>
  <c r="AL1536" i="1"/>
  <c r="AN1536" i="1" l="1"/>
  <c r="A1536" i="1" s="1"/>
  <c r="AL1537" i="1"/>
  <c r="AN1537" i="1" l="1"/>
  <c r="A1537" i="1" s="1"/>
  <c r="AL1538" i="1"/>
  <c r="AN1538" i="1" l="1"/>
  <c r="A1538" i="1" s="1"/>
  <c r="AL1539" i="1"/>
  <c r="AN1539" i="1" l="1"/>
  <c r="A1539" i="1" s="1"/>
  <c r="AL1540" i="1"/>
  <c r="AN1540" i="1" l="1"/>
  <c r="A1540" i="1" s="1"/>
  <c r="AL1541" i="1"/>
  <c r="AN1541" i="1" l="1"/>
  <c r="A1541" i="1" s="1"/>
  <c r="AL1542" i="1"/>
  <c r="AN1542" i="1" l="1"/>
  <c r="A1542" i="1" s="1"/>
  <c r="AL1543" i="1"/>
  <c r="AN1543" i="1" l="1"/>
  <c r="A1543" i="1" s="1"/>
  <c r="AL1544" i="1"/>
  <c r="AN1544" i="1" l="1"/>
  <c r="A1544" i="1" s="1"/>
  <c r="AL1545" i="1"/>
  <c r="AN1545" i="1" l="1"/>
  <c r="A1545" i="1" s="1"/>
  <c r="AL1546" i="1"/>
  <c r="AN1546" i="1" l="1"/>
  <c r="A1546" i="1" s="1"/>
  <c r="AL1547" i="1"/>
  <c r="AN1547" i="1" l="1"/>
  <c r="A1547" i="1" s="1"/>
  <c r="AL1548" i="1"/>
  <c r="AN1548" i="1" l="1"/>
  <c r="A1548" i="1" s="1"/>
  <c r="AL1549" i="1"/>
  <c r="AN1549" i="1" l="1"/>
  <c r="A1549" i="1" s="1"/>
  <c r="AL1550" i="1"/>
  <c r="AN1550" i="1" l="1"/>
  <c r="A1550" i="1" s="1"/>
  <c r="AL1551" i="1"/>
  <c r="AN1551" i="1" l="1"/>
  <c r="A1551" i="1" s="1"/>
  <c r="AL1552" i="1"/>
  <c r="AN1552" i="1" l="1"/>
  <c r="A1552" i="1" s="1"/>
  <c r="AL1553" i="1"/>
  <c r="AN1553" i="1" l="1"/>
  <c r="A1553" i="1" s="1"/>
  <c r="AL1554" i="1"/>
  <c r="AN1554" i="1" l="1"/>
  <c r="A1554" i="1" s="1"/>
  <c r="AL1555" i="1"/>
  <c r="AN1555" i="1" l="1"/>
  <c r="A1555" i="1" s="1"/>
  <c r="AL1556" i="1"/>
  <c r="AN1556" i="1" l="1"/>
  <c r="A1556" i="1" s="1"/>
  <c r="AL1557" i="1"/>
  <c r="AN1557" i="1" l="1"/>
  <c r="A1557" i="1" s="1"/>
  <c r="AL1558" i="1"/>
  <c r="AN1558" i="1" l="1"/>
  <c r="A1558" i="1" s="1"/>
  <c r="AL1559" i="1"/>
  <c r="AN1559" i="1" l="1"/>
  <c r="A1559" i="1" s="1"/>
  <c r="AL1560" i="1"/>
  <c r="AN1560" i="1" l="1"/>
  <c r="A1560" i="1" s="1"/>
  <c r="AL1561" i="1"/>
  <c r="AN1561" i="1" l="1"/>
  <c r="A1561" i="1" s="1"/>
  <c r="AL1562" i="1"/>
  <c r="AN1562" i="1" l="1"/>
  <c r="A1562" i="1" s="1"/>
  <c r="AL1563" i="1"/>
  <c r="AN1563" i="1" l="1"/>
  <c r="A1563" i="1" s="1"/>
  <c r="AL1564" i="1"/>
  <c r="AN1564" i="1" l="1"/>
  <c r="A1564" i="1" s="1"/>
  <c r="AL1565" i="1"/>
  <c r="AN1565" i="1" l="1"/>
  <c r="A1565" i="1" s="1"/>
  <c r="AL1566" i="1"/>
  <c r="AN1566" i="1" l="1"/>
  <c r="A1566" i="1" s="1"/>
  <c r="AL1567" i="1"/>
  <c r="AN1567" i="1" l="1"/>
  <c r="A1567" i="1" s="1"/>
  <c r="AL1568" i="1"/>
  <c r="AN1568" i="1" l="1"/>
  <c r="A1568" i="1" s="1"/>
  <c r="AL1569" i="1"/>
  <c r="AN1569" i="1" l="1"/>
  <c r="A1569" i="1" s="1"/>
  <c r="AL1570" i="1"/>
  <c r="AN1570" i="1" l="1"/>
  <c r="A1570" i="1" s="1"/>
  <c r="AL1571" i="1"/>
  <c r="AN1571" i="1" l="1"/>
  <c r="A1571" i="1" s="1"/>
  <c r="AL1572" i="1"/>
  <c r="AN1572" i="1" l="1"/>
  <c r="A1572" i="1" s="1"/>
  <c r="AL1573" i="1"/>
  <c r="AN1573" i="1" l="1"/>
  <c r="A1573" i="1" s="1"/>
  <c r="AL1574" i="1"/>
  <c r="AN1574" i="1" l="1"/>
  <c r="A1574" i="1" s="1"/>
  <c r="AL1575" i="1"/>
  <c r="AN1575" i="1" l="1"/>
  <c r="A1575" i="1" s="1"/>
  <c r="AL1576" i="1"/>
  <c r="AN1576" i="1" l="1"/>
  <c r="A1576" i="1" s="1"/>
  <c r="AL1577" i="1"/>
  <c r="AN1577" i="1" l="1"/>
  <c r="A1577" i="1" s="1"/>
  <c r="AL1578" i="1"/>
  <c r="AN1578" i="1" l="1"/>
  <c r="A1578" i="1" s="1"/>
  <c r="AL1579" i="1"/>
  <c r="AN1579" i="1" l="1"/>
  <c r="A1579" i="1" s="1"/>
  <c r="AL1580" i="1"/>
  <c r="AN1580" i="1" l="1"/>
  <c r="A1580" i="1" s="1"/>
  <c r="AL1581" i="1"/>
  <c r="AN1581" i="1" l="1"/>
  <c r="A1581" i="1" s="1"/>
  <c r="AL1582" i="1"/>
  <c r="AN1582" i="1" l="1"/>
  <c r="A1582" i="1" s="1"/>
  <c r="AL1583" i="1"/>
  <c r="AN1583" i="1" l="1"/>
  <c r="A1583" i="1" s="1"/>
  <c r="AL1584" i="1"/>
  <c r="AN1584" i="1" l="1"/>
  <c r="A1584" i="1" s="1"/>
  <c r="AL1585" i="1"/>
  <c r="AN1585" i="1" l="1"/>
  <c r="A1585" i="1" s="1"/>
  <c r="AL1586" i="1"/>
  <c r="AN1586" i="1" l="1"/>
  <c r="A1586" i="1" s="1"/>
  <c r="AL1587" i="1"/>
  <c r="AN1587" i="1" l="1"/>
  <c r="A1587" i="1" s="1"/>
  <c r="AL1588" i="1"/>
  <c r="AN1588" i="1" l="1"/>
  <c r="A1588" i="1" s="1"/>
  <c r="AL1589" i="1"/>
  <c r="AN1589" i="1" l="1"/>
  <c r="A1589" i="1" s="1"/>
  <c r="AL1590" i="1"/>
  <c r="AN1590" i="1" l="1"/>
  <c r="A1590" i="1" s="1"/>
  <c r="AL1591" i="1"/>
  <c r="AN1591" i="1" l="1"/>
  <c r="A1591" i="1" s="1"/>
  <c r="AL1592" i="1"/>
  <c r="AN1592" i="1" l="1"/>
  <c r="A1592" i="1" s="1"/>
  <c r="AL1593" i="1"/>
  <c r="AN1593" i="1" l="1"/>
  <c r="A1593" i="1" s="1"/>
  <c r="AL1594" i="1"/>
  <c r="AN1594" i="1" l="1"/>
  <c r="A1594" i="1" s="1"/>
  <c r="AL1595" i="1"/>
  <c r="AN1595" i="1" l="1"/>
  <c r="A1595" i="1" s="1"/>
  <c r="AL1596" i="1"/>
  <c r="AN1596" i="1" l="1"/>
  <c r="A1596" i="1" s="1"/>
  <c r="AL1597" i="1"/>
  <c r="AN1597" i="1" l="1"/>
  <c r="A1597" i="1" s="1"/>
  <c r="AL1598" i="1"/>
  <c r="AN1598" i="1" l="1"/>
  <c r="A1598" i="1" s="1"/>
  <c r="AL1599" i="1"/>
  <c r="AN1599" i="1" l="1"/>
  <c r="A1599" i="1" s="1"/>
  <c r="AL1600" i="1"/>
  <c r="AN1600" i="1" l="1"/>
  <c r="A1600" i="1" s="1"/>
  <c r="AL1601" i="1"/>
  <c r="AN1601" i="1" l="1"/>
  <c r="A1601" i="1" s="1"/>
  <c r="AL1602" i="1"/>
  <c r="AN1602" i="1" l="1"/>
  <c r="A1602" i="1" s="1"/>
  <c r="AL1603" i="1"/>
  <c r="AN1603" i="1" l="1"/>
  <c r="A1603" i="1" s="1"/>
  <c r="AL1604" i="1"/>
  <c r="AN1604" i="1" l="1"/>
  <c r="A1604" i="1" s="1"/>
  <c r="AL1605" i="1"/>
  <c r="AN1605" i="1" l="1"/>
  <c r="A1605" i="1" s="1"/>
  <c r="AL1606" i="1"/>
  <c r="AN1606" i="1" l="1"/>
  <c r="A1606" i="1" s="1"/>
  <c r="AL1607" i="1"/>
  <c r="AN1607" i="1" l="1"/>
  <c r="A1607" i="1" s="1"/>
  <c r="AL1608" i="1"/>
  <c r="AN1608" i="1" l="1"/>
  <c r="A1608" i="1" s="1"/>
  <c r="AL1609" i="1"/>
  <c r="AN1609" i="1" l="1"/>
  <c r="A1609" i="1" s="1"/>
  <c r="AL1610" i="1"/>
  <c r="AN1610" i="1" l="1"/>
  <c r="A1610" i="1" s="1"/>
  <c r="AL1611" i="1"/>
  <c r="AN1611" i="1" l="1"/>
  <c r="A1611" i="1" s="1"/>
  <c r="AL1612" i="1"/>
  <c r="AN1612" i="1" l="1"/>
  <c r="A1612" i="1" s="1"/>
  <c r="AL1613" i="1"/>
  <c r="AN1613" i="1" l="1"/>
  <c r="A1613" i="1" s="1"/>
  <c r="AL1614" i="1"/>
  <c r="AN1614" i="1" l="1"/>
  <c r="A1614" i="1" s="1"/>
  <c r="AL1615" i="1"/>
  <c r="AN1615" i="1" l="1"/>
  <c r="A1615" i="1" s="1"/>
  <c r="AL1616" i="1"/>
  <c r="AN1616" i="1" l="1"/>
  <c r="A1616" i="1" s="1"/>
  <c r="AL1617" i="1"/>
  <c r="AN1617" i="1" l="1"/>
  <c r="A1617" i="1" s="1"/>
  <c r="AL1618" i="1"/>
  <c r="AN1618" i="1" l="1"/>
  <c r="A1618" i="1" s="1"/>
  <c r="AL1619" i="1"/>
  <c r="AN1619" i="1" l="1"/>
  <c r="A1619" i="1" s="1"/>
  <c r="AL1620" i="1"/>
  <c r="AN1620" i="1" l="1"/>
  <c r="A1620" i="1" s="1"/>
  <c r="AL1621" i="1"/>
  <c r="AN1621" i="1" l="1"/>
  <c r="A1621" i="1" s="1"/>
  <c r="AL1622" i="1"/>
  <c r="AN1622" i="1" l="1"/>
  <c r="A1622" i="1" s="1"/>
  <c r="AL1623" i="1"/>
  <c r="AN1623" i="1" l="1"/>
  <c r="A1623" i="1" s="1"/>
  <c r="AL1624" i="1"/>
  <c r="AN1624" i="1" l="1"/>
  <c r="A1624" i="1" s="1"/>
  <c r="AL1625" i="1"/>
  <c r="AN1625" i="1" l="1"/>
  <c r="A1625" i="1" s="1"/>
  <c r="AL1626" i="1"/>
  <c r="AN1626" i="1" l="1"/>
  <c r="A1626" i="1" s="1"/>
  <c r="AL1627" i="1"/>
  <c r="AN1627" i="1" l="1"/>
  <c r="A1627" i="1" s="1"/>
  <c r="AL1628" i="1"/>
  <c r="AN1628" i="1" l="1"/>
  <c r="A1628" i="1" s="1"/>
  <c r="AL1629" i="1"/>
  <c r="AN1629" i="1" l="1"/>
  <c r="A1629" i="1" s="1"/>
  <c r="AL1630" i="1"/>
  <c r="AN1630" i="1" l="1"/>
  <c r="A1630" i="1" s="1"/>
  <c r="AL1631" i="1"/>
  <c r="AN1631" i="1" l="1"/>
  <c r="A1631" i="1" s="1"/>
  <c r="AL1632" i="1"/>
  <c r="AN1632" i="1" l="1"/>
  <c r="A1632" i="1" s="1"/>
  <c r="AL1633" i="1"/>
  <c r="AN1633" i="1" l="1"/>
  <c r="A1633" i="1" s="1"/>
  <c r="AL1634" i="1"/>
  <c r="AN1634" i="1" l="1"/>
  <c r="A1634" i="1" s="1"/>
  <c r="AL1635" i="1"/>
  <c r="AN1635" i="1" l="1"/>
  <c r="A1635" i="1" s="1"/>
  <c r="AL1636" i="1"/>
  <c r="AN1636" i="1" l="1"/>
  <c r="A1636" i="1" s="1"/>
  <c r="AL1637" i="1"/>
  <c r="AN1637" i="1" l="1"/>
  <c r="A1637" i="1" s="1"/>
  <c r="AL1638" i="1"/>
  <c r="AN1638" i="1" l="1"/>
  <c r="A1638" i="1" s="1"/>
  <c r="AL1639" i="1"/>
  <c r="AN1639" i="1" l="1"/>
  <c r="A1639" i="1" s="1"/>
  <c r="AL1640" i="1"/>
  <c r="AN1640" i="1" l="1"/>
  <c r="A1640" i="1" s="1"/>
  <c r="AL1641" i="1"/>
  <c r="AN1641" i="1" l="1"/>
  <c r="A1641" i="1" s="1"/>
  <c r="AL1642" i="1"/>
  <c r="AN1642" i="1" l="1"/>
  <c r="A1642" i="1" s="1"/>
  <c r="AL1643" i="1"/>
  <c r="AN1643" i="1" l="1"/>
  <c r="A1643" i="1" s="1"/>
  <c r="AL1644" i="1"/>
  <c r="AN1644" i="1" l="1"/>
  <c r="A1644" i="1" s="1"/>
  <c r="AL1645" i="1"/>
  <c r="AN1645" i="1" l="1"/>
  <c r="A1645" i="1" s="1"/>
  <c r="AL1646" i="1"/>
  <c r="AN1646" i="1" l="1"/>
  <c r="A1646" i="1" s="1"/>
  <c r="AL1647" i="1"/>
  <c r="AN1647" i="1" l="1"/>
  <c r="A1647" i="1" s="1"/>
  <c r="AL1648" i="1"/>
  <c r="AN1648" i="1" l="1"/>
  <c r="A1648" i="1" s="1"/>
  <c r="AL1649" i="1"/>
  <c r="AN1649" i="1" l="1"/>
  <c r="A1649" i="1" s="1"/>
  <c r="AL1650" i="1"/>
  <c r="AN1650" i="1" l="1"/>
  <c r="A1650" i="1" s="1"/>
  <c r="AL1651" i="1"/>
  <c r="AN1651" i="1" l="1"/>
  <c r="A1651" i="1" s="1"/>
  <c r="AL1652" i="1"/>
  <c r="AN1652" i="1" l="1"/>
  <c r="A1652" i="1" s="1"/>
  <c r="AL1653" i="1"/>
  <c r="AN1653" i="1" l="1"/>
  <c r="A1653" i="1" s="1"/>
  <c r="AL1654" i="1"/>
  <c r="AN1654" i="1" l="1"/>
  <c r="A1654" i="1" s="1"/>
  <c r="AL1655" i="1"/>
  <c r="AN1655" i="1" l="1"/>
  <c r="A1655" i="1" s="1"/>
  <c r="AL1656" i="1"/>
  <c r="AN1656" i="1" l="1"/>
  <c r="A1656" i="1" s="1"/>
  <c r="AL1657" i="1"/>
  <c r="AN1657" i="1" l="1"/>
  <c r="A1657" i="1" s="1"/>
  <c r="AL1658" i="1"/>
  <c r="AN1658" i="1" l="1"/>
  <c r="A1658" i="1" s="1"/>
  <c r="AL1659" i="1"/>
  <c r="AN1659" i="1" l="1"/>
  <c r="A1659" i="1" s="1"/>
  <c r="AL1660" i="1"/>
  <c r="AN1660" i="1" l="1"/>
  <c r="A1660" i="1" s="1"/>
  <c r="AL1661" i="1"/>
  <c r="AN1661" i="1" l="1"/>
  <c r="A1661" i="1" s="1"/>
  <c r="AL1662" i="1"/>
  <c r="AN1662" i="1" l="1"/>
  <c r="A1662" i="1" s="1"/>
  <c r="AL1663" i="1"/>
  <c r="AN1663" i="1" l="1"/>
  <c r="A1663" i="1" s="1"/>
  <c r="AL1664" i="1"/>
  <c r="AN1664" i="1" l="1"/>
  <c r="A1664" i="1" s="1"/>
  <c r="AL1665" i="1"/>
  <c r="AN1665" i="1" l="1"/>
  <c r="A1665" i="1" s="1"/>
  <c r="AL1666" i="1"/>
  <c r="AN1666" i="1" l="1"/>
  <c r="A1666" i="1" s="1"/>
  <c r="AL1667" i="1"/>
  <c r="AN1667" i="1" l="1"/>
  <c r="A1667" i="1" s="1"/>
  <c r="AL1668" i="1"/>
  <c r="AN1668" i="1" l="1"/>
  <c r="A1668" i="1" s="1"/>
  <c r="AL1669" i="1"/>
  <c r="AN1669" i="1" l="1"/>
  <c r="A1669" i="1" s="1"/>
  <c r="AL1670" i="1"/>
  <c r="AN1670" i="1" l="1"/>
  <c r="A1670" i="1" s="1"/>
  <c r="AL1671" i="1"/>
  <c r="AN1671" i="1" l="1"/>
  <c r="A1671" i="1" s="1"/>
  <c r="AL1672" i="1"/>
  <c r="AN1672" i="1" l="1"/>
  <c r="A1672" i="1" s="1"/>
  <c r="AL1673" i="1"/>
  <c r="AN1673" i="1" l="1"/>
  <c r="A1673" i="1" s="1"/>
  <c r="AL1674" i="1"/>
  <c r="AN1674" i="1" l="1"/>
  <c r="A1674" i="1" s="1"/>
  <c r="AL1675" i="1"/>
  <c r="AN1675" i="1" l="1"/>
  <c r="A1675" i="1" s="1"/>
  <c r="AL1676" i="1"/>
  <c r="AN1676" i="1" l="1"/>
  <c r="A1676" i="1" s="1"/>
  <c r="AL1677" i="1"/>
  <c r="AN1677" i="1" l="1"/>
  <c r="A1677" i="1" s="1"/>
  <c r="AL1678" i="1"/>
  <c r="AN1678" i="1" l="1"/>
  <c r="A1678" i="1" s="1"/>
  <c r="AL1679" i="1"/>
  <c r="AN1679" i="1" l="1"/>
  <c r="A1679" i="1" s="1"/>
  <c r="AL1680" i="1"/>
  <c r="AN1680" i="1" l="1"/>
  <c r="A1680" i="1" s="1"/>
  <c r="AL1681" i="1"/>
  <c r="AN1681" i="1" l="1"/>
  <c r="A1681" i="1" s="1"/>
  <c r="AL1682" i="1"/>
  <c r="AN1682" i="1" l="1"/>
  <c r="A1682" i="1" s="1"/>
  <c r="AL1683" i="1"/>
  <c r="AN1683" i="1" l="1"/>
  <c r="A1683" i="1" s="1"/>
  <c r="AL1684" i="1"/>
  <c r="AN1684" i="1" l="1"/>
  <c r="A1684" i="1" s="1"/>
  <c r="AL1685" i="1"/>
  <c r="AN1685" i="1" l="1"/>
  <c r="A1685" i="1" s="1"/>
  <c r="AL1686" i="1"/>
  <c r="AN1686" i="1" l="1"/>
  <c r="A1686" i="1" s="1"/>
  <c r="AL1687" i="1"/>
  <c r="AN1687" i="1" l="1"/>
  <c r="A1687" i="1" s="1"/>
  <c r="AL1688" i="1"/>
  <c r="AN1688" i="1" l="1"/>
  <c r="A1688" i="1" s="1"/>
  <c r="AL1689" i="1"/>
  <c r="AN1689" i="1" l="1"/>
  <c r="A1689" i="1" s="1"/>
  <c r="AL1690" i="1"/>
  <c r="AN1690" i="1" l="1"/>
  <c r="A1690" i="1" s="1"/>
  <c r="AL1691" i="1"/>
  <c r="AN1691" i="1" l="1"/>
  <c r="A1691" i="1" s="1"/>
  <c r="AL1692" i="1"/>
  <c r="AN1692" i="1" l="1"/>
  <c r="A1692" i="1" s="1"/>
  <c r="AL1693" i="1"/>
  <c r="AN1693" i="1" l="1"/>
  <c r="A1693" i="1" s="1"/>
  <c r="AL1694" i="1"/>
  <c r="AN1694" i="1" l="1"/>
  <c r="A1694" i="1" s="1"/>
  <c r="AL1695" i="1"/>
  <c r="AN1695" i="1" l="1"/>
  <c r="A1695" i="1" s="1"/>
  <c r="AL1696" i="1"/>
  <c r="AN1696" i="1" l="1"/>
  <c r="A1696" i="1" s="1"/>
  <c r="AL1697" i="1"/>
  <c r="AN1697" i="1" l="1"/>
  <c r="A1697" i="1" s="1"/>
  <c r="AL1698" i="1"/>
  <c r="AN1698" i="1" l="1"/>
  <c r="A1698" i="1" s="1"/>
  <c r="AL1699" i="1"/>
  <c r="AN1699" i="1" l="1"/>
  <c r="A1699" i="1" s="1"/>
  <c r="AL1700" i="1"/>
  <c r="AN1700" i="1" l="1"/>
  <c r="A1700" i="1" s="1"/>
  <c r="AL1701" i="1"/>
  <c r="AN1701" i="1" l="1"/>
  <c r="A1701" i="1" s="1"/>
  <c r="AL1702" i="1"/>
  <c r="AN1702" i="1" l="1"/>
  <c r="A1702" i="1" s="1"/>
  <c r="AL1703" i="1"/>
  <c r="AN1703" i="1" l="1"/>
  <c r="A1703" i="1" s="1"/>
  <c r="AL1704" i="1"/>
  <c r="AN1704" i="1" l="1"/>
  <c r="A1704" i="1" s="1"/>
  <c r="AL1705" i="1"/>
  <c r="AN1705" i="1" l="1"/>
  <c r="A1705" i="1" s="1"/>
  <c r="AL1706" i="1"/>
  <c r="AN1706" i="1" l="1"/>
  <c r="A1706" i="1" s="1"/>
  <c r="AL1707" i="1"/>
  <c r="AN1707" i="1" l="1"/>
  <c r="A1707" i="1" s="1"/>
  <c r="AL1708" i="1"/>
  <c r="AN1708" i="1" l="1"/>
  <c r="A1708" i="1" s="1"/>
  <c r="AL1709" i="1"/>
  <c r="AN1709" i="1" l="1"/>
  <c r="A1709" i="1" s="1"/>
  <c r="AL1710" i="1"/>
  <c r="AN1710" i="1" l="1"/>
  <c r="A1710" i="1" s="1"/>
  <c r="AL1711" i="1"/>
  <c r="AN1711" i="1" l="1"/>
  <c r="A1711" i="1" s="1"/>
  <c r="AL1712" i="1"/>
  <c r="AN1712" i="1" l="1"/>
  <c r="A1712" i="1" s="1"/>
  <c r="AL1713" i="1"/>
  <c r="AN1713" i="1" l="1"/>
  <c r="A1713" i="1" s="1"/>
  <c r="AL1714" i="1"/>
  <c r="AN1714" i="1" l="1"/>
  <c r="A1714" i="1" s="1"/>
  <c r="AL1715" i="1"/>
  <c r="AN1715" i="1" l="1"/>
  <c r="A1715" i="1" s="1"/>
  <c r="AL1716" i="1"/>
  <c r="AN1716" i="1" l="1"/>
  <c r="A1716" i="1" s="1"/>
  <c r="AL1717" i="1"/>
  <c r="AN1717" i="1" l="1"/>
  <c r="A1717" i="1" s="1"/>
  <c r="AL1718" i="1"/>
  <c r="AN1718" i="1" l="1"/>
  <c r="A1718" i="1" s="1"/>
  <c r="AL1719" i="1"/>
  <c r="AN1719" i="1" l="1"/>
  <c r="A1719" i="1" s="1"/>
  <c r="AL1720" i="1"/>
  <c r="AN1720" i="1" l="1"/>
  <c r="A1720" i="1" s="1"/>
  <c r="AL1721" i="1"/>
  <c r="AN1721" i="1" l="1"/>
  <c r="A1721" i="1" s="1"/>
  <c r="AL1722" i="1"/>
  <c r="AN1722" i="1" l="1"/>
  <c r="A1722" i="1" s="1"/>
  <c r="AL1723" i="1"/>
  <c r="AN1723" i="1" l="1"/>
  <c r="A1723" i="1" s="1"/>
  <c r="AL1724" i="1"/>
  <c r="AN1724" i="1" l="1"/>
  <c r="A1724" i="1" s="1"/>
  <c r="AL1725" i="1"/>
  <c r="AN1725" i="1" l="1"/>
  <c r="A1725" i="1" s="1"/>
  <c r="AL1726" i="1"/>
  <c r="AN1726" i="1" l="1"/>
  <c r="A1726" i="1" s="1"/>
  <c r="AL1727" i="1"/>
  <c r="AN1727" i="1" l="1"/>
  <c r="A1727" i="1" s="1"/>
  <c r="AL1728" i="1"/>
  <c r="AN1728" i="1" l="1"/>
  <c r="A1728" i="1" s="1"/>
  <c r="AL1729" i="1"/>
  <c r="AN1729" i="1" l="1"/>
  <c r="A1729" i="1" s="1"/>
  <c r="AL1730" i="1"/>
  <c r="AN1730" i="1" l="1"/>
  <c r="A1730" i="1" s="1"/>
  <c r="AL1731" i="1"/>
  <c r="AN1731" i="1" l="1"/>
  <c r="A1731" i="1" s="1"/>
  <c r="AL1732" i="1"/>
  <c r="AN1732" i="1" l="1"/>
  <c r="A1732" i="1" s="1"/>
  <c r="AL1733" i="1"/>
  <c r="AN1733" i="1" l="1"/>
  <c r="A1733" i="1" s="1"/>
  <c r="AL1734" i="1"/>
  <c r="AN1734" i="1" l="1"/>
  <c r="A1734" i="1" s="1"/>
  <c r="AL1735" i="1"/>
  <c r="AN1735" i="1" l="1"/>
  <c r="A1735" i="1" s="1"/>
  <c r="AL1736" i="1"/>
  <c r="AN1736" i="1" l="1"/>
  <c r="A1736" i="1" s="1"/>
  <c r="AL1737" i="1"/>
  <c r="AN1737" i="1" l="1"/>
  <c r="A1737" i="1" s="1"/>
  <c r="AL1738" i="1"/>
  <c r="AN1738" i="1" l="1"/>
  <c r="A1738" i="1" s="1"/>
  <c r="AL1739" i="1"/>
  <c r="AN1739" i="1" l="1"/>
  <c r="A1739" i="1" s="1"/>
  <c r="AL1740" i="1"/>
  <c r="AN1740" i="1" l="1"/>
  <c r="A1740" i="1" s="1"/>
  <c r="AL1741" i="1"/>
  <c r="AN1741" i="1" l="1"/>
  <c r="A1741" i="1" s="1"/>
  <c r="AL1742" i="1"/>
  <c r="AN1742" i="1" l="1"/>
  <c r="A1742" i="1" s="1"/>
  <c r="AL1743" i="1"/>
  <c r="AN1743" i="1" l="1"/>
  <c r="A1743" i="1" s="1"/>
  <c r="AL1744" i="1"/>
  <c r="AN1744" i="1" l="1"/>
  <c r="A1744" i="1" s="1"/>
  <c r="AL1745" i="1"/>
  <c r="AN1745" i="1" l="1"/>
  <c r="A1745" i="1" s="1"/>
  <c r="AL1746" i="1"/>
  <c r="AN1746" i="1" l="1"/>
  <c r="A1746" i="1" s="1"/>
  <c r="AL1747" i="1"/>
  <c r="AN1747" i="1" l="1"/>
  <c r="A1747" i="1" s="1"/>
  <c r="AL1748" i="1"/>
  <c r="AN1748" i="1" l="1"/>
  <c r="A1748" i="1" s="1"/>
  <c r="AL1749" i="1"/>
  <c r="AN1749" i="1" l="1"/>
  <c r="A1749" i="1" s="1"/>
  <c r="AL1750" i="1"/>
  <c r="AN1750" i="1" l="1"/>
  <c r="A1750" i="1" s="1"/>
  <c r="AL1751" i="1"/>
  <c r="AN1751" i="1" l="1"/>
  <c r="A1751" i="1" s="1"/>
  <c r="AL1752" i="1"/>
  <c r="AN1752" i="1" l="1"/>
  <c r="A1752" i="1" s="1"/>
  <c r="AL1753" i="1"/>
  <c r="AN1753" i="1" l="1"/>
  <c r="A1753" i="1" s="1"/>
  <c r="AL1754" i="1"/>
  <c r="AN1754" i="1" l="1"/>
  <c r="A1754" i="1" s="1"/>
  <c r="AL1755" i="1"/>
  <c r="AN1755" i="1" l="1"/>
  <c r="A1755" i="1" s="1"/>
  <c r="AL1756" i="1"/>
  <c r="AN1756" i="1" l="1"/>
  <c r="A1756" i="1" s="1"/>
  <c r="AL1757" i="1"/>
  <c r="AN1757" i="1" l="1"/>
  <c r="A1757" i="1" s="1"/>
  <c r="AL1758" i="1"/>
  <c r="AN1758" i="1" l="1"/>
  <c r="A1758" i="1" s="1"/>
  <c r="AL1759" i="1"/>
  <c r="AN1759" i="1" l="1"/>
  <c r="A1759" i="1" s="1"/>
  <c r="AL1760" i="1"/>
  <c r="AN1760" i="1" l="1"/>
  <c r="A1760" i="1" s="1"/>
  <c r="AL1761" i="1"/>
  <c r="AN1761" i="1" l="1"/>
  <c r="A1761" i="1" s="1"/>
  <c r="AL1762" i="1"/>
  <c r="AN1762" i="1" l="1"/>
  <c r="A1762" i="1" s="1"/>
  <c r="AL1763" i="1"/>
  <c r="AN1763" i="1" l="1"/>
  <c r="A1763" i="1" s="1"/>
  <c r="AL1764" i="1"/>
  <c r="AN1764" i="1" l="1"/>
  <c r="A1764" i="1" s="1"/>
  <c r="AL1765" i="1"/>
  <c r="AN1765" i="1" l="1"/>
  <c r="A1765" i="1" s="1"/>
  <c r="AL1766" i="1"/>
  <c r="AN1766" i="1" l="1"/>
  <c r="A1766" i="1" s="1"/>
  <c r="AL1767" i="1"/>
  <c r="AN1767" i="1" l="1"/>
  <c r="A1767" i="1" s="1"/>
  <c r="AL1768" i="1"/>
  <c r="AN1768" i="1" l="1"/>
  <c r="A1768" i="1" s="1"/>
  <c r="AL1769" i="1"/>
  <c r="AN1769" i="1" l="1"/>
  <c r="A1769" i="1" s="1"/>
  <c r="AL1770" i="1"/>
  <c r="AN1770" i="1" l="1"/>
  <c r="A1770" i="1" s="1"/>
  <c r="AL1771" i="1"/>
  <c r="AN1771" i="1" l="1"/>
  <c r="A1771" i="1" s="1"/>
  <c r="AL1772" i="1"/>
  <c r="AN1772" i="1" l="1"/>
  <c r="A1772" i="1" s="1"/>
  <c r="AL1773" i="1"/>
  <c r="AN1773" i="1" l="1"/>
  <c r="A1773" i="1" s="1"/>
  <c r="AL1774" i="1"/>
  <c r="AN1774" i="1" l="1"/>
  <c r="A1774" i="1" s="1"/>
  <c r="AL1775" i="1"/>
  <c r="AN1775" i="1" l="1"/>
  <c r="A1775" i="1" s="1"/>
  <c r="AL1776" i="1"/>
  <c r="AN1776" i="1" l="1"/>
  <c r="A1776" i="1" s="1"/>
  <c r="AL1777" i="1"/>
  <c r="AN1777" i="1" l="1"/>
  <c r="A1777" i="1" s="1"/>
  <c r="AL1778" i="1"/>
  <c r="AN1778" i="1" l="1"/>
  <c r="A1778" i="1" s="1"/>
  <c r="AL1779" i="1"/>
  <c r="AN1779" i="1" l="1"/>
  <c r="A1779" i="1" s="1"/>
  <c r="AL1780" i="1"/>
  <c r="AN1780" i="1" l="1"/>
  <c r="A1780" i="1" s="1"/>
  <c r="AL1781" i="1"/>
  <c r="AN1781" i="1" l="1"/>
  <c r="A1781" i="1" s="1"/>
  <c r="AL1782" i="1"/>
  <c r="AN1782" i="1" l="1"/>
  <c r="A1782" i="1" s="1"/>
  <c r="AL1783" i="1"/>
  <c r="AN1783" i="1" l="1"/>
  <c r="A1783" i="1" s="1"/>
  <c r="AL1784" i="1"/>
  <c r="AN1784" i="1" l="1"/>
  <c r="A1784" i="1" s="1"/>
  <c r="AL1785" i="1"/>
  <c r="AN1785" i="1" l="1"/>
  <c r="A1785" i="1" s="1"/>
  <c r="AL1786" i="1"/>
  <c r="AN1786" i="1" l="1"/>
  <c r="A1786" i="1" s="1"/>
  <c r="AL1787" i="1"/>
  <c r="AN1787" i="1" l="1"/>
  <c r="A1787" i="1" s="1"/>
  <c r="AL1788" i="1"/>
  <c r="AN1788" i="1" l="1"/>
  <c r="A1788" i="1" s="1"/>
  <c r="AL1789" i="1"/>
  <c r="AN1789" i="1" l="1"/>
  <c r="A1789" i="1" s="1"/>
  <c r="AL1790" i="1"/>
  <c r="AN1790" i="1" l="1"/>
  <c r="A1790" i="1" s="1"/>
  <c r="AL1791" i="1"/>
  <c r="AN1791" i="1" l="1"/>
  <c r="A1791" i="1" s="1"/>
  <c r="AL1792" i="1"/>
  <c r="AN1792" i="1" l="1"/>
  <c r="A1792" i="1" s="1"/>
  <c r="AL1793" i="1"/>
  <c r="AN1793" i="1" l="1"/>
  <c r="A1793" i="1" s="1"/>
  <c r="AL1794" i="1"/>
  <c r="AN1794" i="1" l="1"/>
  <c r="A1794" i="1" s="1"/>
  <c r="AL1795" i="1"/>
  <c r="AN1795" i="1" l="1"/>
  <c r="A1795" i="1" s="1"/>
  <c r="AL1796" i="1"/>
  <c r="AN1796" i="1" l="1"/>
  <c r="A1796" i="1" s="1"/>
  <c r="AL1797" i="1"/>
  <c r="AN1797" i="1" l="1"/>
  <c r="A1797" i="1" s="1"/>
  <c r="AL1798" i="1"/>
  <c r="AN1798" i="1" l="1"/>
  <c r="A1798" i="1" s="1"/>
  <c r="AL1799" i="1"/>
  <c r="AN1799" i="1" l="1"/>
  <c r="A1799" i="1" s="1"/>
  <c r="AL1800" i="1"/>
  <c r="AN1800" i="1" l="1"/>
  <c r="A1800" i="1" s="1"/>
  <c r="AL1801" i="1"/>
  <c r="AN1801" i="1" l="1"/>
  <c r="A1801" i="1" s="1"/>
  <c r="AL1802" i="1"/>
  <c r="AN1802" i="1" l="1"/>
  <c r="A1802" i="1" s="1"/>
  <c r="AL1803" i="1"/>
  <c r="AN1803" i="1" l="1"/>
  <c r="A1803" i="1" s="1"/>
  <c r="AL1804" i="1"/>
  <c r="AN1804" i="1" l="1"/>
  <c r="A1804" i="1" s="1"/>
  <c r="AL1805" i="1"/>
  <c r="AN1805" i="1" l="1"/>
  <c r="A1805" i="1" s="1"/>
  <c r="AL1806" i="1"/>
  <c r="AN1806" i="1" l="1"/>
  <c r="A1806" i="1" s="1"/>
  <c r="AL1807" i="1"/>
  <c r="AN1807" i="1" l="1"/>
  <c r="A1807" i="1" s="1"/>
  <c r="AL1808" i="1"/>
  <c r="AN1808" i="1" l="1"/>
  <c r="A1808" i="1" s="1"/>
  <c r="AL1809" i="1"/>
  <c r="AN1809" i="1" l="1"/>
  <c r="A1809" i="1" s="1"/>
  <c r="AL1810" i="1"/>
  <c r="AN1810" i="1" l="1"/>
  <c r="A1810" i="1" s="1"/>
  <c r="AL1811" i="1"/>
  <c r="AN1811" i="1" l="1"/>
  <c r="A1811" i="1" s="1"/>
  <c r="AL1812" i="1"/>
  <c r="AN1812" i="1" l="1"/>
  <c r="A1812" i="1" s="1"/>
  <c r="AL1813" i="1"/>
  <c r="AN1813" i="1" l="1"/>
  <c r="A1813" i="1" s="1"/>
  <c r="AL1814" i="1"/>
  <c r="AN1814" i="1" l="1"/>
  <c r="A1814" i="1" s="1"/>
  <c r="AL1815" i="1"/>
  <c r="AN1815" i="1" l="1"/>
  <c r="A1815" i="1" s="1"/>
  <c r="AL1816" i="1"/>
  <c r="AN1816" i="1" l="1"/>
  <c r="A1816" i="1" s="1"/>
  <c r="AL1817" i="1"/>
  <c r="AN1817" i="1" l="1"/>
  <c r="A1817" i="1" s="1"/>
  <c r="AL1818" i="1"/>
  <c r="AN1818" i="1" l="1"/>
  <c r="A1818" i="1" s="1"/>
  <c r="AL1819" i="1"/>
  <c r="AN1819" i="1" l="1"/>
  <c r="A1819" i="1" s="1"/>
  <c r="AL1820" i="1"/>
  <c r="AN1820" i="1" l="1"/>
  <c r="A1820" i="1" s="1"/>
  <c r="AL1821" i="1"/>
  <c r="AN1821" i="1" l="1"/>
  <c r="A1821" i="1" s="1"/>
  <c r="AL1822" i="1"/>
  <c r="AN1822" i="1" l="1"/>
  <c r="A1822" i="1" s="1"/>
  <c r="AL1823" i="1"/>
  <c r="AN1823" i="1" l="1"/>
  <c r="A1823" i="1" s="1"/>
  <c r="AL1824" i="1"/>
  <c r="AN1824" i="1" l="1"/>
  <c r="A1824" i="1" s="1"/>
  <c r="AL1825" i="1"/>
  <c r="AN1825" i="1" l="1"/>
  <c r="A1825" i="1" s="1"/>
  <c r="AL1826" i="1"/>
  <c r="AN1826" i="1" l="1"/>
  <c r="A1826" i="1" s="1"/>
  <c r="AL1827" i="1"/>
  <c r="AN1827" i="1" l="1"/>
  <c r="A1827" i="1" s="1"/>
  <c r="AL1828" i="1"/>
  <c r="AN1828" i="1" l="1"/>
  <c r="A1828" i="1" s="1"/>
  <c r="AL1829" i="1"/>
  <c r="AN1829" i="1" l="1"/>
  <c r="A1829" i="1" s="1"/>
  <c r="AL1830" i="1"/>
  <c r="AN1830" i="1" l="1"/>
  <c r="A1830" i="1" s="1"/>
  <c r="AL1831" i="1"/>
  <c r="AN1831" i="1" l="1"/>
  <c r="A1831" i="1" s="1"/>
  <c r="AL1832" i="1"/>
  <c r="AN1832" i="1" l="1"/>
  <c r="A1832" i="1" s="1"/>
  <c r="AL1833" i="1"/>
  <c r="AN1833" i="1" l="1"/>
  <c r="A1833" i="1" s="1"/>
  <c r="AL1834" i="1"/>
  <c r="AN1834" i="1" l="1"/>
  <c r="A1834" i="1" s="1"/>
  <c r="AL1835" i="1"/>
  <c r="AN1835" i="1" l="1"/>
  <c r="A1835" i="1" s="1"/>
  <c r="AL1836" i="1"/>
  <c r="AN1836" i="1" l="1"/>
  <c r="A1836" i="1" s="1"/>
  <c r="AL1837" i="1"/>
  <c r="AN1837" i="1" l="1"/>
  <c r="A1837" i="1" s="1"/>
  <c r="AL1838" i="1"/>
  <c r="AN1838" i="1" l="1"/>
  <c r="A1838" i="1" s="1"/>
  <c r="AL1839" i="1"/>
  <c r="AN1839" i="1" l="1"/>
  <c r="A1839" i="1" s="1"/>
  <c r="AL1840" i="1"/>
  <c r="AN1840" i="1" l="1"/>
  <c r="A1840" i="1" s="1"/>
  <c r="AL1841" i="1"/>
  <c r="AN1841" i="1" l="1"/>
  <c r="A1841" i="1" s="1"/>
  <c r="AL1842" i="1"/>
  <c r="AN1842" i="1" l="1"/>
  <c r="A1842" i="1" s="1"/>
  <c r="AL1843" i="1"/>
  <c r="AN1843" i="1" l="1"/>
  <c r="A1843" i="1" s="1"/>
  <c r="AL1844" i="1"/>
  <c r="AN1844" i="1" l="1"/>
  <c r="A1844" i="1" s="1"/>
  <c r="AL1845" i="1"/>
  <c r="AN1845" i="1" l="1"/>
  <c r="A1845" i="1" s="1"/>
  <c r="AL1846" i="1"/>
  <c r="AN1846" i="1" l="1"/>
  <c r="A1846" i="1" s="1"/>
  <c r="AL1847" i="1"/>
  <c r="AN1847" i="1" l="1"/>
  <c r="A1847" i="1" s="1"/>
  <c r="AL1848" i="1"/>
  <c r="AN1848" i="1" l="1"/>
  <c r="A1848" i="1" s="1"/>
  <c r="AL1849" i="1"/>
  <c r="AN1849" i="1" l="1"/>
  <c r="A1849" i="1" s="1"/>
  <c r="AL1850" i="1"/>
  <c r="AL1851" i="1" s="1"/>
  <c r="AL1852" i="1" s="1"/>
  <c r="AL1853" i="1" s="1"/>
  <c r="AL1854" i="1" s="1"/>
  <c r="AN1850" i="1" l="1"/>
  <c r="A1850" i="1" s="1"/>
  <c r="AN1852" i="1" l="1"/>
  <c r="A1852" i="1" s="1"/>
  <c r="AN1851" i="1"/>
  <c r="A1851" i="1" s="1"/>
  <c r="AN1853" i="1"/>
  <c r="A1853" i="1" l="1"/>
  <c r="AN1854" i="1"/>
  <c r="A1854" i="1" s="1"/>
</calcChain>
</file>

<file path=xl/sharedStrings.xml><?xml version="1.0" encoding="utf-8"?>
<sst xmlns="http://schemas.openxmlformats.org/spreadsheetml/2006/main" count="10017" uniqueCount="1812">
  <si>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</si>
  <si>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</si>
  <si>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</si>
  <si>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</si>
  <si>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</si>
  <si>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</si>
  <si>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</si>
  <si>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</si>
  <si>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</si>
  <si>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</si>
  <si>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</si>
  <si>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</si>
  <si>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</si>
  <si>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</si>
  <si>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</si>
  <si>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</si>
  <si>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</si>
  <si>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</si>
  <si>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</si>
  <si>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</si>
  <si>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</si>
  <si>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</si>
  <si>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</si>
  <si>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</si>
  <si>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</si>
  <si>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</si>
  <si>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</si>
  <si>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</si>
  <si>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</si>
  <si>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</si>
  <si>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</si>
  <si>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</si>
  <si>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</si>
  <si>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</si>
  <si>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</si>
  <si>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</si>
  <si>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</si>
  <si>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</si>
  <si>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</si>
  <si>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</si>
  <si>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</si>
  <si>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</si>
  <si>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</si>
  <si>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</si>
  <si>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</si>
  <si>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</si>
  <si>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</si>
  <si>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</si>
  <si>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</si>
  <si>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</si>
  <si>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</si>
  <si>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ул.Дзержинского, д.31/53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</si>
  <si>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</si>
  <si>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</si>
  <si>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</si>
  <si>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</si>
  <si>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</si>
  <si>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</si>
  <si>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</si>
  <si>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</si>
  <si>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</si>
  <si>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</si>
  <si>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</si>
  <si>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</si>
  <si>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</si>
  <si>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</si>
  <si>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</si>
  <si>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</si>
  <si>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</si>
  <si>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</si>
  <si>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</si>
  <si>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</si>
  <si>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</si>
  <si>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</si>
  <si>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</si>
  <si>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</si>
  <si>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</si>
  <si>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</si>
  <si>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</si>
  <si>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</si>
  <si>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</si>
  <si>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</si>
  <si>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</si>
  <si>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</si>
  <si>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</si>
  <si>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</si>
  <si>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</si>
  <si>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</si>
  <si>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</si>
  <si>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</si>
  <si>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Демянский муниципальный район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</si>
  <si>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</si>
  <si>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</si>
  <si>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</si>
  <si>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</si>
  <si>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д.139</t>
  </si>
  <si>
    <t>Маловишерский муниципальный район</t>
  </si>
  <si>
    <t>г.Малая Вишера, ул.Лесная, д.30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</si>
  <si>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</si>
  <si>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</si>
  <si>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</si>
  <si>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</si>
  <si>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</si>
  <si>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</si>
  <si>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</si>
  <si>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</si>
  <si>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Парфинский муниципальный район</t>
  </si>
  <si>
    <t>Пестовский муниципальный район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</si>
  <si>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</si>
  <si>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</si>
  <si>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</si>
  <si>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Старорусский муниципальный район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</si>
  <si>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</si>
  <si>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</si>
  <si>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</si>
  <si>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</si>
  <si>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</si>
  <si>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</si>
  <si>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</si>
  <si>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</si>
  <si>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Советская набережная, д.18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</si>
  <si>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</si>
  <si>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</si>
  <si>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</si>
  <si>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ул.Латышских Гвардейцев, д.13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</si>
  <si>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</si>
  <si>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</si>
  <si>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</si>
  <si>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р.п.Хвойная, ул.Мира, д.4</t>
  </si>
  <si>
    <t>Холмский муниципальный район</t>
  </si>
  <si>
    <t>Чудовский муниципальный район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</si>
  <si>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</si>
  <si>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</si>
  <si>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</si>
  <si>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</si>
  <si>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</si>
  <si>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</si>
  <si>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</si>
  <si>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</si>
  <si>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д.Карловка, ул.Центральная, д.7</t>
  </si>
  <si>
    <t>Шимский муниципальный район</t>
  </si>
  <si>
    <t>р.п.Шимск, ул.Новгородская, д.35</t>
  </si>
  <si>
    <t>Бульвар Лёни Голикова, д.6</t>
  </si>
  <si>
    <t>ул.Ломоносова, д.6/2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</si>
  <si>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</si>
  <si>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</si>
  <si>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</si>
  <si>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</si>
  <si>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</si>
  <si>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</si>
  <si>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</si>
  <si>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</si>
  <si>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</si>
  <si>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</si>
  <si>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</si>
  <si>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</si>
  <si>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</si>
  <si>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</si>
  <si>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</si>
  <si>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</si>
  <si>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</si>
  <si>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</si>
  <si>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</si>
  <si>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</si>
  <si>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</si>
  <si>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</si>
  <si>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</si>
  <si>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</si>
  <si>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</si>
  <si>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</si>
  <si>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</si>
  <si>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</si>
  <si>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</si>
  <si>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</si>
  <si>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</si>
  <si>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</si>
  <si>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</si>
  <si>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</si>
  <si>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</si>
  <si>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</si>
  <si>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</si>
  <si>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</si>
  <si>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</si>
  <si>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</si>
  <si>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</si>
  <si>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</si>
  <si>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</si>
  <si>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</si>
  <si>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</si>
  <si>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</si>
  <si>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</si>
  <si>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</si>
  <si>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</si>
  <si>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Крестецкий муниципальный район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</si>
  <si>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</si>
  <si>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</si>
  <si>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</si>
  <si>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</si>
  <si>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</si>
  <si>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</si>
  <si>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</si>
  <si>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</si>
  <si>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</si>
  <si>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</si>
  <si>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</si>
  <si>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Ремонт внутридомовых инженерных систем</t>
  </si>
  <si>
    <t>д.Ермолино, д.23</t>
  </si>
  <si>
    <t>в многоквартирных домах, расположенных  на территории Новгородской области, на 2014-2043 годы, на период 2020-2022 годов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</si>
  <si>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</si>
  <si>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</si>
  <si>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</si>
  <si>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</si>
  <si>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</si>
  <si>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</si>
  <si>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</si>
  <si>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</si>
  <si>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</si>
  <si>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</si>
  <si>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</si>
  <si>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</si>
  <si>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</si>
  <si>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</si>
  <si>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</si>
  <si>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</si>
  <si>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</si>
  <si>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</si>
  <si>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</si>
  <si>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</si>
  <si>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</si>
  <si>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</si>
  <si>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</si>
  <si>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</si>
  <si>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</si>
  <si>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</si>
  <si>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д.15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</si>
  <si>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</si>
  <si>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</si>
  <si>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</si>
  <si>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</si>
  <si>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</si>
  <si>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</si>
  <si>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</si>
  <si>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</si>
  <si>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</si>
  <si>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</si>
  <si>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</si>
  <si>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</si>
  <si>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ул.Советская, д.39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</si>
  <si>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</si>
  <si>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</si>
  <si>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</si>
  <si>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</si>
  <si>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</si>
  <si>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</si>
  <si>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</si>
  <si>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</si>
  <si>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</si>
  <si>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</si>
  <si>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</si>
  <si>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</si>
  <si>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ул.9 Января, д.22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</si>
  <si>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</si>
  <si>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</si>
  <si>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</si>
  <si>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</si>
  <si>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д.Перелучи, ул.Новая, д.4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</si>
  <si>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</si>
  <si>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</si>
  <si>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</si>
  <si>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</si>
  <si>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</si>
  <si>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</si>
  <si>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</si>
  <si>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</si>
  <si>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наб.Октябрьской революции, д.20</t>
  </si>
  <si>
    <t>г.Боровичи, пер.Реппо, д.6</t>
  </si>
  <si>
    <t>г.Боровичи, пер.Чайковского, д.10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</si>
  <si>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</si>
  <si>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</si>
  <si>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</si>
  <si>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</si>
  <si>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</si>
  <si>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</si>
  <si>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д.109а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</si>
  <si>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</si>
  <si>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</si>
  <si>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</si>
  <si>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</si>
  <si>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</si>
  <si>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ул.Ленинградская, д.2а</t>
  </si>
  <si>
    <t>г.Боровичи, ул.Московская, д.73</t>
  </si>
  <si>
    <t>г.Боровичи, наб.60 лет Октября, д.6</t>
  </si>
  <si>
    <t>г.Боровичи, ул.Обжигальщиков, д.22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</si>
  <si>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</si>
  <si>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</si>
  <si>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</si>
  <si>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</si>
  <si>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</si>
  <si>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</si>
  <si>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</si>
  <si>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</si>
  <si>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</si>
  <si>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</si>
  <si>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</si>
  <si>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ул.Гоголя, д.164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</si>
  <si>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</si>
  <si>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</si>
  <si>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</si>
  <si>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</si>
  <si>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</si>
  <si>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</si>
  <si>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</si>
  <si>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</si>
  <si>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</si>
  <si>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</si>
  <si>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</si>
  <si>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</si>
  <si>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ул.Ботаническая, д.3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</si>
  <si>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</si>
  <si>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</si>
  <si>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</si>
  <si>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</si>
  <si>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</si>
  <si>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</si>
  <si>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</si>
  <si>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</si>
  <si>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</si>
  <si>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</si>
  <si>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</si>
  <si>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</si>
  <si>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</si>
  <si>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</si>
  <si>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</si>
  <si>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</si>
  <si>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</si>
  <si>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</si>
  <si>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ул.Сушанская, д.4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</si>
  <si>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</si>
  <si>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</si>
  <si>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</si>
  <si>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</si>
  <si>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</si>
  <si>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</si>
  <si>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</si>
  <si>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</si>
  <si>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</si>
  <si>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</si>
  <si>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г.Боровичи, ул.Л. Толстого, д.46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</si>
  <si>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</si>
  <si>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</si>
  <si>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</si>
  <si>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</si>
  <si>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</si>
  <si>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</si>
  <si>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</si>
  <si>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</si>
  <si>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</si>
  <si>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</si>
  <si>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</si>
  <si>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</si>
  <si>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ул.А. Кузнецова, д.93а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</si>
  <si>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</si>
  <si>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</si>
  <si>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</si>
  <si>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</si>
  <si>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</si>
  <si>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</si>
  <si>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</si>
  <si>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</si>
  <si>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</si>
  <si>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</si>
  <si>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</si>
  <si>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</si>
  <si>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</si>
  <si>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</si>
  <si>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</si>
  <si>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</si>
  <si>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</si>
  <si>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</si>
  <si>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</si>
  <si>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</si>
  <si>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</si>
  <si>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</si>
  <si>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</si>
  <si>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</si>
  <si>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</si>
  <si>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</si>
  <si>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</si>
  <si>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</si>
  <si>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</si>
  <si>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</si>
  <si>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</si>
  <si>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</si>
  <si>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</si>
  <si>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</si>
  <si>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</si>
  <si>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</si>
  <si>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</si>
  <si>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</si>
  <si>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</si>
  <si>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</si>
  <si>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</si>
  <si>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</si>
  <si>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</si>
  <si>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</si>
  <si>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</si>
  <si>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</si>
  <si>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</si>
  <si>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</si>
  <si>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</si>
  <si>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</si>
  <si>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</si>
  <si>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</si>
  <si>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д.15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</si>
  <si>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</si>
  <si>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</si>
  <si>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</si>
  <si>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</si>
  <si>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</si>
  <si>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</si>
  <si>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</si>
  <si>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</si>
  <si>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</si>
  <si>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</si>
  <si>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</si>
  <si>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</si>
  <si>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</si>
  <si>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</si>
  <si>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</si>
  <si>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</si>
  <si>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</si>
  <si>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</si>
  <si>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</si>
  <si>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</si>
  <si>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</si>
  <si>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</si>
  <si>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</si>
  <si>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</si>
  <si>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</si>
  <si>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</si>
  <si>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</si>
  <si>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</si>
  <si>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</si>
  <si>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</si>
  <si>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</si>
  <si>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</si>
  <si>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</si>
  <si>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</si>
  <si>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</si>
  <si>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</si>
  <si>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</si>
  <si>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</si>
  <si>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</si>
  <si>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</si>
  <si>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</si>
  <si>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</si>
  <si>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</si>
  <si>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</si>
  <si>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</si>
  <si>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</si>
  <si>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</si>
  <si>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</si>
  <si>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</si>
  <si>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</si>
  <si>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</si>
  <si>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</si>
  <si>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</si>
  <si>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</si>
  <si>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</si>
  <si>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</si>
  <si>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</si>
  <si>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</si>
  <si>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</si>
  <si>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</si>
  <si>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д.4а</t>
  </si>
  <si>
    <t>р.п.Крестцы, ул.Васильчикова, д.6б</t>
  </si>
  <si>
    <t>р.п.Крестцы, ул.Лесная, д.24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</si>
  <si>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</si>
  <si>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</si>
  <si>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</si>
  <si>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</si>
  <si>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</si>
  <si>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</si>
  <si>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</si>
  <si>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</si>
  <si>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</si>
  <si>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</si>
  <si>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</si>
  <si>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</si>
  <si>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</si>
  <si>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</si>
  <si>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</si>
  <si>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</si>
  <si>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</si>
  <si>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</si>
  <si>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</si>
  <si>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</si>
  <si>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</si>
  <si>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</si>
  <si>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</si>
  <si>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</si>
  <si>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</si>
  <si>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</si>
  <si>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</si>
  <si>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</si>
  <si>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</si>
  <si>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</si>
  <si>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</si>
  <si>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</si>
  <si>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</si>
  <si>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</si>
  <si>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</si>
  <si>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</si>
  <si>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</si>
  <si>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ул.Мерецкова, д.14</t>
  </si>
  <si>
    <t>г.Малая Вишера, ул.Мира, д.1</t>
  </si>
  <si>
    <t>г.Малая Вишера, ул.Некрасова, д.50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</si>
  <si>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</si>
  <si>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</si>
  <si>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</si>
  <si>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</si>
  <si>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</si>
  <si>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</si>
  <si>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</si>
  <si>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</si>
  <si>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</si>
  <si>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</si>
  <si>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</si>
  <si>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</si>
  <si>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</si>
  <si>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</si>
  <si>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</si>
  <si>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</si>
  <si>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</si>
  <si>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</si>
  <si>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</si>
  <si>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</si>
  <si>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</si>
  <si>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</si>
  <si>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д.Борки, ул.Парковая, д.7</t>
  </si>
  <si>
    <t>д.Григорово, ул.Центральная, д.13</t>
  </si>
  <si>
    <t>д.Ермолино, д.27</t>
  </si>
  <si>
    <t>д.Ермолино, д.59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</si>
  <si>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</si>
  <si>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</si>
  <si>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</si>
  <si>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</si>
  <si>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</si>
  <si>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</si>
  <si>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</si>
  <si>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</si>
  <si>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</si>
  <si>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</si>
  <si>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</si>
  <si>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</si>
  <si>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</si>
  <si>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</si>
  <si>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</si>
  <si>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</si>
  <si>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</si>
  <si>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</si>
  <si>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</si>
  <si>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</si>
  <si>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</si>
  <si>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</si>
  <si>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</si>
  <si>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</si>
  <si>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</si>
  <si>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</si>
  <si>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</si>
  <si>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</si>
  <si>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</si>
  <si>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д.6</t>
  </si>
  <si>
    <t>р.п.Пролетарий, ул.Ленина, д.7</t>
  </si>
  <si>
    <t>р.п.Пролетарий, ул.Ленина, д.8</t>
  </si>
  <si>
    <t>р.п.Пролетарий, ул.Пролетарская, д.11</t>
  </si>
  <si>
    <t>с.Бронница, ул.Боровская, д.2</t>
  </si>
  <si>
    <t>с.Бронница, ул.Мелиораторов, д.6</t>
  </si>
  <si>
    <t>с.Бронница, ул.Молодежная, д.7</t>
  </si>
  <si>
    <t>д.Божонка, ул.Новая, д.13</t>
  </si>
  <si>
    <t>д.Борки, ул.Заверяжская, д.4</t>
  </si>
  <si>
    <t>д.Борки, ул.Покровского, д.2</t>
  </si>
  <si>
    <t>д.Григорово, ул.Центральная, д.1</t>
  </si>
  <si>
    <t>д.Григорово, ул.Центральная, д.12</t>
  </si>
  <si>
    <t>д.Ермолино, д.17</t>
  </si>
  <si>
    <t>д.Ермолино, д.57а</t>
  </si>
  <si>
    <t>д.Ермолино, д.61а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</si>
  <si>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</si>
  <si>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</si>
  <si>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</si>
  <si>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</si>
  <si>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</si>
  <si>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д.Село-Гора, д.2</t>
  </si>
  <si>
    <t>д.Сырково, пер.Технический, д.2</t>
  </si>
  <si>
    <t>д.Сырково, ул.Лесная, д.1</t>
  </si>
  <si>
    <t>д.Сырково, ул.Лесная, д.3</t>
  </si>
  <si>
    <t>д.Сырково, ул.Лесная, д.4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</si>
  <si>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</si>
  <si>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</si>
  <si>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</si>
  <si>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</si>
  <si>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</si>
  <si>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</si>
  <si>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</si>
  <si>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</si>
  <si>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</si>
  <si>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</si>
  <si>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</si>
  <si>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</si>
  <si>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</si>
  <si>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</si>
  <si>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</si>
  <si>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</si>
  <si>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</si>
  <si>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</si>
  <si>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</si>
  <si>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</si>
  <si>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</si>
  <si>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</si>
  <si>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</si>
  <si>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</si>
  <si>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д.5</t>
  </si>
  <si>
    <t>с.Бронница, ул.Мелиораторов, д.8</t>
  </si>
  <si>
    <t>с.Бронница, ул.Молодежная, д.1</t>
  </si>
  <si>
    <t>с.Бронница, ул.Молодежная, д.6</t>
  </si>
  <si>
    <t>д.Борки, пер.Борковский, д.1</t>
  </si>
  <si>
    <t>д.Борки, ул.Школьная, д.1</t>
  </si>
  <si>
    <t>д.Григорово, ул.Центральная, д.3</t>
  </si>
  <si>
    <t>д.Ермолино, д.25а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</si>
  <si>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</si>
  <si>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</si>
  <si>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</si>
  <si>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ул.Новая, д.4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</si>
  <si>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</si>
  <si>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</si>
  <si>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</si>
  <si>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</si>
  <si>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</si>
  <si>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</si>
  <si>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</si>
  <si>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п.Тёсовский, ул.Пионерская, д.13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</si>
  <si>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</si>
  <si>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</si>
  <si>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</si>
  <si>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</si>
  <si>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</si>
  <si>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</si>
  <si>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</si>
  <si>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</si>
  <si>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</si>
  <si>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</si>
  <si>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</si>
  <si>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</si>
  <si>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</si>
  <si>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</si>
  <si>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</si>
  <si>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</si>
  <si>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д.42, корп.2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</si>
  <si>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</si>
  <si>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</si>
  <si>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</si>
  <si>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</si>
  <si>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</si>
  <si>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</si>
  <si>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</si>
  <si>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</si>
  <si>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</si>
  <si>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</si>
  <si>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</si>
  <si>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</si>
  <si>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</si>
  <si>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</si>
  <si>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</si>
  <si>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</si>
  <si>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</si>
  <si>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</si>
  <si>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</si>
  <si>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</si>
  <si>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</si>
  <si>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</si>
  <si>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</si>
  <si>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</si>
  <si>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</si>
  <si>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</si>
  <si>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</si>
  <si>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</si>
  <si>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</si>
  <si>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</si>
  <si>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</si>
  <si>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ул.Ленина, д.19а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</si>
  <si>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</si>
  <si>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</si>
  <si>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</si>
  <si>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</si>
  <si>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д.Федорково, ул.Лесная, д.3</t>
  </si>
  <si>
    <t>д.Федорково, ул.Лесная, д.7</t>
  </si>
  <si>
    <t>д.Федорково, ул.Советская, д.52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</si>
  <si>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</si>
  <si>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</si>
  <si>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</si>
  <si>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д.38</t>
  </si>
  <si>
    <t>р.п.Парфино, ул.Карла Маркса, д.51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</si>
  <si>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</si>
  <si>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</si>
  <si>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</si>
  <si>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</si>
  <si>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р.п.Парфино, ул.Чапаева, д.2</t>
  </si>
  <si>
    <t>д.Федорково, ул.Советская, д.51</t>
  </si>
  <si>
    <t>п.Пола, ул.Каштановая, д.6</t>
  </si>
  <si>
    <t>п.Пола, ул.Мира, д.6</t>
  </si>
  <si>
    <t>р.п.Парфино, ул.Карла Маркса, д.98</t>
  </si>
  <si>
    <t xml:space="preserve">р.п.Парфино, ул.Мира, д.15а </t>
  </si>
  <si>
    <t>р.п.Парфино, ул.Мира, д.3</t>
  </si>
  <si>
    <t xml:space="preserve">р.п.Парфино, ул.Мира, д.3а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</si>
  <si>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</si>
  <si>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</si>
  <si>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</si>
  <si>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</si>
  <si>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р.п.Парфино, ул.Чапаева, д.10</t>
  </si>
  <si>
    <t>д.Федорково, ул.Старорусская, д.11</t>
  </si>
  <si>
    <t>д.Федорково, ул.Старорусская, д.13</t>
  </si>
  <si>
    <t>п.Пола, ул.Каштановая, д.7</t>
  </si>
  <si>
    <t>п.Пола, ул.Мира, д.8</t>
  </si>
  <si>
    <t>п.Пола, ул.Пионерская, д.50</t>
  </si>
  <si>
    <t>р.п.Парфино, пер.Партизанский, д.15</t>
  </si>
  <si>
    <t>р.п.Парфино, ул.Карла Маркса, д.111</t>
  </si>
  <si>
    <t>р.п.Парфино, ул.Космонавтов, д.6а</t>
  </si>
  <si>
    <t>р.п.Парфино, ул.Мира, д.43а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</si>
  <si>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</si>
  <si>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</si>
  <si>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</si>
  <si>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</si>
  <si>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</si>
  <si>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</si>
  <si>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</si>
  <si>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</si>
  <si>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</si>
  <si>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д.18а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</si>
  <si>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</si>
  <si>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</si>
  <si>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</si>
  <si>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</si>
  <si>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</si>
  <si>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</si>
  <si>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</si>
  <si>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</si>
  <si>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</si>
  <si>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</si>
  <si>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</si>
  <si>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</si>
  <si>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</si>
  <si>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</si>
  <si>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</si>
  <si>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</si>
  <si>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</si>
  <si>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</si>
  <si>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</si>
  <si>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</si>
  <si>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</si>
  <si>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</si>
  <si>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</si>
  <si>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</si>
  <si>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</si>
  <si>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</si>
  <si>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</si>
  <si>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</si>
  <si>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</si>
  <si>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</si>
  <si>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</si>
  <si>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</si>
  <si>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</si>
  <si>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</si>
  <si>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</si>
  <si>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</si>
  <si>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</si>
  <si>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</si>
  <si>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</si>
  <si>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</si>
  <si>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</si>
  <si>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</si>
  <si>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</si>
  <si>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</si>
  <si>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</si>
  <si>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д.13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</si>
  <si>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</si>
  <si>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</si>
  <si>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</si>
  <si>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д.11а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</si>
  <si>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</si>
  <si>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</si>
  <si>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</si>
  <si>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</si>
  <si>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д.105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</si>
  <si>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</si>
  <si>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</si>
  <si>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</si>
  <si>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</si>
  <si>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</si>
  <si>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</si>
  <si>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</si>
  <si>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</si>
  <si>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</si>
  <si>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д.Быково, ул.Нефтянников, д.2 </t>
  </si>
  <si>
    <t>д.Быково, ул.Нефтянников, д.3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</si>
  <si>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</si>
  <si>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</si>
  <si>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</si>
  <si>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</si>
  <si>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</si>
  <si>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</si>
  <si>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</si>
  <si>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</si>
  <si>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</si>
  <si>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</si>
  <si>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</si>
  <si>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</si>
  <si>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</si>
  <si>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</si>
  <si>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</si>
  <si>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</si>
  <si>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</si>
  <si>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ул.Заречная, д.58а</t>
  </si>
  <si>
    <t>г.Сольцы, ул.Красных партизан, д.2а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</si>
  <si>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</si>
  <si>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</si>
  <si>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</si>
  <si>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</si>
  <si>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г.Сольцы-2, ДОС 172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</si>
  <si>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</si>
  <si>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</si>
  <si>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</si>
  <si>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</si>
  <si>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г.Сольцы, ул.Новгородская, д.62</t>
  </si>
  <si>
    <t>г.Сольцы, ул.Новгородская, д.64</t>
  </si>
  <si>
    <t>г.Сольцы-2, ДОС 170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</si>
  <si>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</si>
  <si>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</si>
  <si>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</si>
  <si>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</si>
  <si>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</si>
  <si>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</si>
  <si>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</si>
  <si>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</si>
  <si>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</si>
  <si>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</si>
  <si>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</si>
  <si>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</si>
  <si>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д.17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</si>
  <si>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</si>
  <si>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</si>
  <si>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</si>
  <si>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</si>
  <si>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</si>
  <si>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</si>
  <si>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</si>
  <si>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</si>
  <si>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</si>
  <si>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</si>
  <si>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</si>
  <si>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</si>
  <si>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</si>
  <si>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</si>
  <si>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</si>
  <si>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</si>
  <si>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</si>
  <si>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</si>
  <si>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</si>
  <si>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</si>
  <si>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</si>
  <si>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</si>
  <si>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</si>
  <si>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д.7б</t>
  </si>
  <si>
    <t>г.Старая Русса, ул.Введенская, д.9</t>
  </si>
  <si>
    <t>г.Старая Русса, ул.Якутских Стрелков, д.41</t>
  </si>
  <si>
    <t>г.Старая Русса, ул.Якутских Стрелков, д.55</t>
  </si>
  <si>
    <t>д.Великое Село, д.1</t>
  </si>
  <si>
    <t>д.Давыдово, д.42</t>
  </si>
  <si>
    <t>д.Ивановское, ул.Центральная, д.1</t>
  </si>
  <si>
    <t>д.Пинаевы Горки, ул.Центральная, д.24</t>
  </si>
  <si>
    <t>с.Залучье, ул.Победы, д.18</t>
  </si>
  <si>
    <t>г.Старая Русса, микрорайон Городок, д.12</t>
  </si>
  <si>
    <t>г.Старая Русса, наб.Достоевского, д.6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</si>
  <si>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</si>
  <si>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</si>
  <si>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</si>
  <si>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</si>
  <si>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</si>
  <si>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</si>
  <si>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</si>
  <si>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</si>
  <si>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</si>
  <si>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д.4</t>
  </si>
  <si>
    <t>с.Песь, ул.Спорта, д.6</t>
  </si>
  <si>
    <t>г.Холм, ул.Профсоюзная, д.5</t>
  </si>
  <si>
    <t>д.Красный Бор, ул.Центральная, д.2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</si>
  <si>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</si>
  <si>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</si>
  <si>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</si>
  <si>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</si>
  <si>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</si>
  <si>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</si>
  <si>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</si>
  <si>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</si>
  <si>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</si>
  <si>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</si>
  <si>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</si>
  <si>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</si>
  <si>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</si>
  <si>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</si>
  <si>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</si>
  <si>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</si>
  <si>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</si>
  <si>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</si>
  <si>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</si>
  <si>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</si>
  <si>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г.Чудово, ул.Титова, д.17</t>
  </si>
  <si>
    <t>д.Корпово, ул.Парковая, д.13</t>
  </si>
  <si>
    <t>ж/д.ст.Чудово-3, ул.Чудовская, д.5</t>
  </si>
  <si>
    <t>п.Краснофарфорный, пл.Ленина, д.7</t>
  </si>
  <si>
    <t>п.Краснофарфорный, ул.Пятилетка, д.6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</si>
  <si>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</si>
  <si>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</si>
  <si>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</si>
  <si>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</si>
  <si>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</si>
  <si>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</si>
  <si>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</si>
  <si>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</si>
  <si>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р.п.Шимск, ул.Ташкентская, д.6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</si>
  <si>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</si>
  <si>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</si>
  <si>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</si>
  <si>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</si>
  <si>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просп.Александра Корсунова, д.47, корп.2</t>
  </si>
  <si>
    <t>просп.Мира, д.21, корп.2</t>
  </si>
  <si>
    <t>просп.Мира, д.23/9</t>
  </si>
  <si>
    <t>просп.Мира, д.26, корп.4</t>
  </si>
  <si>
    <t>просп.Мира, д.26, корп.2</t>
  </si>
  <si>
    <t>просп.Мира, д.28, корп.4</t>
  </si>
  <si>
    <t>просп.Мира, д.3, корп.4</t>
  </si>
  <si>
    <t>просп.Мира, д.31,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</si>
  <si>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</si>
  <si>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</si>
  <si>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</si>
  <si>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</si>
  <si>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д.23/7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</si>
  <si>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</si>
  <si>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</si>
  <si>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</si>
  <si>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</si>
  <si>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</si>
  <si>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</si>
  <si>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д.82/2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</si>
  <si>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</si>
  <si>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</si>
  <si>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</si>
  <si>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</si>
  <si>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</si>
  <si>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</si>
  <si>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д.12</t>
  </si>
  <si>
    <t>Великолукская ул., д.14/9</t>
  </si>
  <si>
    <t>ул.Германа, д.10</t>
  </si>
  <si>
    <t>ул.Германа, д.4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</si>
  <si>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</si>
  <si>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</si>
  <si>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</si>
  <si>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</si>
  <si>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</si>
  <si>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д.22/42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</si>
  <si>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</si>
  <si>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</si>
  <si>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</si>
  <si>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</si>
  <si>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</si>
  <si>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</si>
  <si>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</si>
  <si>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</si>
  <si>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</si>
  <si>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</si>
  <si>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Локомотивная ул., д.5</t>
  </si>
  <si>
    <t>ул.Ломоносова, д.10</t>
  </si>
  <si>
    <t>ул.Ломоносова, д.18, корп.3</t>
  </si>
  <si>
    <t>ул.Ломоносова, д.20, корп.2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</si>
  <si>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</si>
  <si>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</si>
  <si>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</si>
  <si>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</si>
  <si>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</si>
  <si>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</si>
  <si>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Молотковская ул., д.10</t>
  </si>
  <si>
    <t>Московская ул., д.22, корп.1</t>
  </si>
  <si>
    <t>Московская ул., д.28, корп.4</t>
  </si>
  <si>
    <t>Московская ул., д.30, корп.1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</si>
  <si>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</si>
  <si>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</si>
  <si>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</si>
  <si>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ул.Возрождения, д.166б</t>
  </si>
  <si>
    <t>г.Старая Русса, ул.Восстания, д.4</t>
  </si>
  <si>
    <t>г.Старая Русса, ул.Гостинодворская, д.30/12</t>
  </si>
  <si>
    <t>г.Старая Русса, ул.Красных Зорь, д.12</t>
  </si>
  <si>
    <t>г.Старая Русса, ул.Красных Зорь, д.3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</si>
  <si>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</si>
  <si>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</si>
  <si>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</si>
  <si>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</si>
  <si>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</si>
  <si>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</si>
  <si>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д.10</t>
  </si>
  <si>
    <t>г.Старая Русса, ул.Профсоюзная, д.12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</si>
  <si>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</si>
  <si>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</si>
  <si>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</si>
  <si>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</si>
  <si>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д.Давыдово, д.40</t>
  </si>
  <si>
    <t>д.Дубовицы, ул.Школьная, д.5</t>
  </si>
  <si>
    <t>п.Новосельский, ул.Алексеева, д.7</t>
  </si>
  <si>
    <t>п.Новосельский, ул.Алексеева, д.9</t>
  </si>
  <si>
    <t>г.Старая Русса, ул.Александровская, д.47</t>
  </si>
  <si>
    <t>г.Старая Русса, микрорайон Городок, д.16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</si>
  <si>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</si>
  <si>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</si>
  <si>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д.33</t>
  </si>
  <si>
    <t>г.Старая Русса, ул.Александровская, д.36/10</t>
  </si>
  <si>
    <t>г.Старая Русса, ул.Александровская, д.45</t>
  </si>
  <si>
    <t>г.Старая Русса, ул.Александровская, д.9</t>
  </si>
  <si>
    <t>г.Старая Русса, ул.Возрождения, д.166а</t>
  </si>
  <si>
    <t>г.Старая Русса, ул.Возрождения, д.178</t>
  </si>
  <si>
    <t>г.Старая Русса, ул.Гостинодворская, д.27</t>
  </si>
  <si>
    <t>г.Старая Русса, ул.Красных Командиров, д.86</t>
  </si>
  <si>
    <t>г.Старая Русса, ул.Красных Командиров, д.90</t>
  </si>
  <si>
    <t>г.Старая Русса, ул.Крестецкая, д.11</t>
  </si>
  <si>
    <t>г.Старая Русса, ул.Крестецкая, д.9а</t>
  </si>
  <si>
    <t>г.Старая Русса, ул.Латышских Гвардейцев, д.12</t>
  </si>
  <si>
    <t>г.Старая Русса, ул.Лермонтова, д.17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</si>
  <si>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</si>
  <si>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</si>
  <si>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</si>
  <si>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д.15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</si>
  <si>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</si>
  <si>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</si>
  <si>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</si>
  <si>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</si>
  <si>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</si>
  <si>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</si>
  <si>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</si>
  <si>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</si>
  <si>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</si>
  <si>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</si>
  <si>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</si>
  <si>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д.39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</si>
  <si>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</si>
  <si>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</si>
  <si>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</si>
  <si>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</si>
  <si>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</si>
  <si>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</si>
  <si>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</si>
  <si>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</si>
  <si>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</si>
  <si>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</si>
  <si>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</si>
  <si>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</si>
  <si>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</si>
  <si>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пер.Малый, д.7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</si>
  <si>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</si>
  <si>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</si>
  <si>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</si>
  <si>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ул.Парайненская, д.13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</si>
  <si>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</si>
  <si>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</si>
  <si>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</si>
  <si>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</si>
  <si>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п.Краснофарфорный, ул.Октябрьская, д.6</t>
  </si>
  <si>
    <t>п.Краснофарфорный, ул.Пятилетка, д.9</t>
  </si>
  <si>
    <t>г.Чудово, пер.Малый, д.5</t>
  </si>
  <si>
    <t>г.Чудово, ул.Большевиков, д.30</t>
  </si>
  <si>
    <t>г.Чудово, ул.Гречишникова, д.2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</si>
  <si>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</si>
  <si>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</si>
  <si>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</si>
  <si>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</si>
  <si>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</si>
  <si>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</si>
  <si>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</si>
  <si>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</si>
  <si>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с.Оскуй, ул.имени Тони Михеевой, д.9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</si>
  <si>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</si>
  <si>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</si>
  <si>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</si>
  <si>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ул.Шелонская, д.11</t>
  </si>
  <si>
    <t>с.Медведь, ул.Путриса, д.31а</t>
  </si>
  <si>
    <t>р.п.Шимск, ул.Наманганская, д.1а</t>
  </si>
  <si>
    <t>р.п.Шимск, ул.Ташкентская, д.1</t>
  </si>
  <si>
    <t>р.п.Шимск, ул.Ташкентская, д.3</t>
  </si>
  <si>
    <t>Андреевская ул., д.11/16</t>
  </si>
  <si>
    <t>Нехинская ул., д.22, корп.2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</si>
  <si>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</si>
  <si>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</si>
  <si>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</si>
  <si>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</si>
  <si>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д.38</t>
  </si>
  <si>
    <t>Новолучанская ул., д.39</t>
  </si>
  <si>
    <t>Новолучанская ул., д.4</t>
  </si>
  <si>
    <t>Новолучанская ул., д.40</t>
  </si>
  <si>
    <t>Октябрьская ул., д.12, корп.2</t>
  </si>
  <si>
    <t>Октябрьская ул., д.16, корп.2</t>
  </si>
  <si>
    <t>Октябрьская ул., д.20</t>
  </si>
  <si>
    <t>Октябрьская ул., д.32</t>
  </si>
  <si>
    <t>Октябрьская ул., д.42,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</si>
  <si>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</si>
  <si>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</si>
  <si>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</si>
  <si>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</si>
  <si>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</si>
  <si>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</si>
  <si>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</si>
  <si>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</si>
  <si>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</si>
  <si>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</si>
  <si>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</si>
  <si>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</si>
  <si>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</si>
  <si>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д.42, корп.5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</si>
  <si>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</si>
  <si>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</si>
  <si>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</si>
  <si>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</si>
  <si>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</si>
  <si>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д.15</t>
  </si>
  <si>
    <t>ул.Свободы, д.27, корп.1</t>
  </si>
  <si>
    <t>ул.Связи, д.3</t>
  </si>
  <si>
    <t>ул.Связи, д.5</t>
  </si>
  <si>
    <t>Славная ул., д.35/20</t>
  </si>
  <si>
    <t>Славная ул., д.39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</si>
  <si>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</si>
  <si>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</si>
  <si>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</si>
  <si>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</si>
  <si>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</si>
  <si>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</si>
  <si>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</si>
  <si>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</si>
  <si>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ул.Химиков, д.14, корп.1</t>
  </si>
  <si>
    <t>Хутынская ул., д.21, корп.3</t>
  </si>
  <si>
    <t>Хутынская ул., д.6а</t>
  </si>
  <si>
    <t>ул.Черемнова-Конюхова, д.15</t>
  </si>
  <si>
    <t>ул.Черняховского, д.42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</si>
  <si>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</si>
  <si>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</si>
  <si>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</si>
  <si>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</si>
  <si>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</si>
  <si>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</si>
  <si>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</si>
  <si>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Яковлева ул., д.5</t>
  </si>
  <si>
    <t>Сырковское шоссе, д.2</t>
  </si>
  <si>
    <t>Сырковское шоссе, д.32</t>
  </si>
  <si>
    <t>Бульвар Лёни Голикова, д.4, корп.2</t>
  </si>
  <si>
    <t>Бульвар Лёни Голикова, д.4, корп.4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</si>
  <si>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</si>
  <si>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</si>
  <si>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</si>
  <si>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</si>
  <si>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</si>
  <si>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</si>
  <si>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</si>
  <si>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</si>
  <si>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</si>
  <si>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</si>
  <si>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</si>
  <si>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Промышленный пер., д.6</t>
  </si>
  <si>
    <t>просп.Александра Корсунова, д.39</t>
  </si>
  <si>
    <t>просп.Александра Корсунова, д.11</t>
  </si>
  <si>
    <t>просп.Александра Корсунова, д.26а</t>
  </si>
  <si>
    <t>просп.Александра Корсунова, д.29, корп.1</t>
  </si>
  <si>
    <t>просп.Александра Корсунова, д.36, корп.7</t>
  </si>
  <si>
    <t>просп.Александра Корсунова, д.5</t>
  </si>
  <si>
    <t>просп.Александра Корсунова, д.57</t>
  </si>
  <si>
    <t>просп.Мира, д.17</t>
  </si>
  <si>
    <t>просп.Мира, д.18</t>
  </si>
  <si>
    <t>просп.Мира, д.25, корп.4</t>
  </si>
  <si>
    <t>просп.Мира, д.26, корп.3</t>
  </si>
  <si>
    <t>просп.Мира, д.27</t>
  </si>
  <si>
    <t>просп.Мира, д.3, корп.1</t>
  </si>
  <si>
    <t>просп.Мира, д.30, корп.1</t>
  </si>
  <si>
    <t>просп.Мира, д.34, корп.2</t>
  </si>
  <si>
    <t>просп.Мира, д.40, корп.2</t>
  </si>
  <si>
    <t>просп.Мира, д.7,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</si>
  <si>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</si>
  <si>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</si>
  <si>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</si>
  <si>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</si>
  <si>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просп.Александра Корсунова, д.35, корп.3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</si>
  <si>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</si>
  <si>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</si>
  <si>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</si>
  <si>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</si>
  <si>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</si>
  <si>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</si>
  <si>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д.46/13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</si>
  <si>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</si>
  <si>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</si>
  <si>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</si>
  <si>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д.59, корп.2</t>
  </si>
  <si>
    <t>Большая Московская ул., д.64/11</t>
  </si>
  <si>
    <t>Большая Московская ул., д.88</t>
  </si>
  <si>
    <t>Большая Московская ул., д.98/19</t>
  </si>
  <si>
    <t>Большая Санкт-Петербургская ул., д.11/1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</si>
  <si>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</si>
  <si>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</si>
  <si>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</si>
  <si>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</si>
  <si>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д.16</t>
  </si>
  <si>
    <t>Большая Санкт-Петербургская ул., д.19</t>
  </si>
  <si>
    <t>Большая Санкт-Петербургская ул., д.28, корп.3</t>
  </si>
  <si>
    <t>Большая Санкт-Петербургская ул., д.28, корп.4</t>
  </si>
  <si>
    <t>Большая Санкт-Петербургская ул., д.42</t>
  </si>
  <si>
    <t>Большая Санкт-Петербургская ул., д.7/2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</si>
  <si>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</si>
  <si>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</si>
  <si>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</si>
  <si>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</si>
  <si>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</si>
  <si>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</si>
  <si>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</si>
  <si>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Великая ул., д.9/3</t>
  </si>
  <si>
    <t>Великолукская ул., д.10</t>
  </si>
  <si>
    <t>ул.Германа, д.24</t>
  </si>
  <si>
    <t>ул.Германа, д.28</t>
  </si>
  <si>
    <t>ул.Германа, д.34</t>
  </si>
  <si>
    <t>ул.Германа, д.9</t>
  </si>
  <si>
    <t>ул.Даньславля, д.11</t>
  </si>
  <si>
    <t>ул.Державина, д.8, корп.3</t>
  </si>
  <si>
    <t>Десятинная ул., д.14</t>
  </si>
  <si>
    <t>Десятинная ул., д.2</t>
  </si>
  <si>
    <t>Заставная ул., д.2, корп.2</t>
  </si>
  <si>
    <t>Заставная ул., д.2, корп.4</t>
  </si>
  <si>
    <t>ул.Зелинского, д.10</t>
  </si>
  <si>
    <t>ул.Зелинского, д.22, корп.2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</si>
  <si>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</si>
  <si>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</si>
  <si>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</si>
  <si>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</si>
  <si>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</si>
  <si>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</si>
  <si>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</si>
  <si>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</si>
  <si>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</si>
  <si>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</si>
  <si>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ул.Кочетова, д.41</t>
  </si>
  <si>
    <t>ул.Кочетова, д.45, корп.1</t>
  </si>
  <si>
    <t>ул.Красилова, д.41/23</t>
  </si>
  <si>
    <t>ул.Красилова, д.42/25</t>
  </si>
  <si>
    <t>ул.Красилова, д.51/28</t>
  </si>
  <si>
    <t>Локомотивная ул., д.1, корп.1</t>
  </si>
  <si>
    <t>Локомотивная ул., д.3</t>
  </si>
  <si>
    <t>ул.Ломоносова, д.12</t>
  </si>
  <si>
    <t>ул.Ломоносова, д.14/20</t>
  </si>
  <si>
    <t>ул.Ломоносова, д.18, корп.2</t>
  </si>
  <si>
    <t>ул.Ломоносова, д.2</t>
  </si>
  <si>
    <t>ул.Ломоносова, д.20, корп.1</t>
  </si>
  <si>
    <t>ул.Ломоносова, д.32, корп.1</t>
  </si>
  <si>
    <t>ул.Ломоносова, д.5</t>
  </si>
  <si>
    <t>ул.Ломоносова, д.7</t>
  </si>
  <si>
    <t>ул.Ломоносова, д.9а</t>
  </si>
  <si>
    <t>ул.Людогоща, д.8</t>
  </si>
  <si>
    <t>ул.Менделеева, д.16</t>
  </si>
  <si>
    <t>ул.Менделеева, д.6/1</t>
  </si>
  <si>
    <t>Михайлова ул., д.11</t>
  </si>
  <si>
    <t>Михайлова ул., д.32</t>
  </si>
  <si>
    <t>Михайлова ул., д.34</t>
  </si>
  <si>
    <t>Московская ул., д.4</t>
  </si>
  <si>
    <t>Новолучанская ул., д.3</t>
  </si>
  <si>
    <t>Новолучанская ул., д.6/5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</si>
  <si>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</si>
  <si>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</si>
  <si>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</si>
  <si>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</si>
  <si>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</si>
  <si>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</si>
  <si>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</si>
  <si>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</si>
  <si>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</si>
  <si>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ул.Павла Левитта, д.4</t>
  </si>
  <si>
    <t>Парковая ул., д.15а</t>
  </si>
  <si>
    <t>Парковая ул., д.15, корп.1</t>
  </si>
  <si>
    <t>Парковая ул., д.18, корп.2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</si>
  <si>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</si>
  <si>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</si>
  <si>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</si>
  <si>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</si>
  <si>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д.16/5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</si>
  <si>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</si>
  <si>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</si>
  <si>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</si>
  <si>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</si>
  <si>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</si>
  <si>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</si>
  <si>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</si>
  <si>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ул.Радистов, д.2</t>
  </si>
  <si>
    <t>ул.Радистов, д.27</t>
  </si>
  <si>
    <t>ул.Радистов, д.3</t>
  </si>
  <si>
    <t>ул.Рахманинова, д.5а</t>
  </si>
  <si>
    <t>ул.Рахманинова, д.9</t>
  </si>
  <si>
    <t>ул.Рогатица, д.17</t>
  </si>
  <si>
    <t>ул.Рогатица, д.20</t>
  </si>
  <si>
    <t>ул.Рогатица, д.26</t>
  </si>
  <si>
    <t>ул.Рогатица, д.26а</t>
  </si>
  <si>
    <t>ул.Свободы, д.17</t>
  </si>
  <si>
    <t>ул.Свободы, д.9</t>
  </si>
  <si>
    <t>ул.Связи, д.7</t>
  </si>
  <si>
    <t>Славная ул., д.26</t>
  </si>
  <si>
    <t>ул.Советской Армии, д.36, корп.3</t>
  </si>
  <si>
    <t>ул.Строителей, д.8</t>
  </si>
  <si>
    <t>Студенческая ул., д.11</t>
  </si>
  <si>
    <t>Студенческая ул., д.13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</si>
  <si>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</si>
  <si>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</si>
  <si>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</si>
  <si>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</si>
  <si>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</si>
  <si>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</si>
  <si>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Хутынская ул., д.4</t>
  </si>
  <si>
    <t>ул.Черняховского, д.16</t>
  </si>
  <si>
    <t>ул.Черняховского, д.60</t>
  </si>
  <si>
    <t>ул.Черняховского, д.72</t>
  </si>
  <si>
    <t>ул.Черняховского, д.84</t>
  </si>
  <si>
    <t>ул.Черняховского, д.86</t>
  </si>
  <si>
    <t>Чудинцева ул., д.2</t>
  </si>
  <si>
    <t>Яковлева ул., д.14</t>
  </si>
  <si>
    <t>Бульвар Лёни Голикова, д.4, корп.3</t>
  </si>
  <si>
    <t>микрорайон Кречевицы, д.163</t>
  </si>
  <si>
    <t>микрорайон Кречевицы, д.83</t>
  </si>
  <si>
    <t>Знаменский пер., д.5</t>
  </si>
  <si>
    <t>просп.Александра Корсунова, д.37</t>
  </si>
  <si>
    <t>просп.Александра Корсунова, д.17</t>
  </si>
  <si>
    <t>просп.Александра Корсунова, д.29, корп.2</t>
  </si>
  <si>
    <t>просп.Александра Корсунова, д.35, корп.1</t>
  </si>
  <si>
    <t>просп.Александра Корсунова, д.35, корп.2</t>
  </si>
  <si>
    <t>просп.Александра Корсунова, д.36, корп.6</t>
  </si>
  <si>
    <t>просп.Александра Корсунова, д.38, корп.6</t>
  </si>
  <si>
    <t>просп.Александра Корсунова, д.40, корп.2</t>
  </si>
  <si>
    <t>просп.Александра Корсунова, д.40, корп.6</t>
  </si>
  <si>
    <t>просп.Александра Корсунова, д.41/2</t>
  </si>
  <si>
    <t>просп.Мира, д.10</t>
  </si>
  <si>
    <t>просп.Мира, д.24, корп.1</t>
  </si>
  <si>
    <t>просп.Мира, д.25, корп.1</t>
  </si>
  <si>
    <t>просп.Мира, д.26, корп.6</t>
  </si>
  <si>
    <t>просп.Мира, д.2а</t>
  </si>
  <si>
    <t>просп.Мира, д.7</t>
  </si>
  <si>
    <t>Технический проезд, д.4</t>
  </si>
  <si>
    <t>Андреевская ул., д.10/13</t>
  </si>
  <si>
    <t>Андреевская ул., д.9</t>
  </si>
  <si>
    <t>Большая Московская ул., д.108</t>
  </si>
  <si>
    <t>Большая Московская ул., д.48</t>
  </si>
  <si>
    <t>Большая Московская ул., д.56/12</t>
  </si>
  <si>
    <t>Большая Санкт-Петербургская ул., д.1/7</t>
  </si>
  <si>
    <t>Большая Санкт-Петербургская ул., д.115</t>
  </si>
  <si>
    <t>Большая Санкт-Петербургская ул., д.116</t>
  </si>
  <si>
    <t>Большая Санкт-Петербургская ул., д.122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</si>
  <si>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</si>
  <si>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</si>
  <si>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</si>
  <si>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</si>
  <si>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</si>
  <si>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</si>
  <si>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</si>
  <si>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</si>
  <si>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</si>
  <si>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ул.Германа, д.13</t>
  </si>
  <si>
    <t>ул.Германа, д.15, корп.2</t>
  </si>
  <si>
    <t>ул.Даньславля, д.10/20</t>
  </si>
  <si>
    <t>ул.Даньславля, д.9</t>
  </si>
  <si>
    <t>ул.Державина, д.4, корп.1</t>
  </si>
  <si>
    <t>Десятинная ул., д.20, корп.2</t>
  </si>
  <si>
    <t>Десятинная ул., д.3</t>
  </si>
  <si>
    <t>Десятинная ул., д.3, корп.1</t>
  </si>
  <si>
    <t>ул.Зелинского, д.2</t>
  </si>
  <si>
    <t>ул.Зелинского, д.27, корп.2</t>
  </si>
  <si>
    <t>ул.Зелинского, д.27, корп.3</t>
  </si>
  <si>
    <t>ул.Зелинского, д.29</t>
  </si>
  <si>
    <t>ул.Зелинского, д.33</t>
  </si>
  <si>
    <t>ул.Зелинского, д.4, корп.2</t>
  </si>
  <si>
    <t>ул.Зелинского, д.48, корп.3</t>
  </si>
  <si>
    <t>ул.Зелинского, д.52, корп.1</t>
  </si>
  <si>
    <t>ул.Зелинского, д.8</t>
  </si>
  <si>
    <t>Козьмодемьянская ул., д.3/6</t>
  </si>
  <si>
    <t>ул.Коровникова, д.13, корп.2</t>
  </si>
  <si>
    <t>ул.Коровникова, д.3, корп.2</t>
  </si>
  <si>
    <t>ул.Коровникова, д.3, корп.4</t>
  </si>
  <si>
    <t>ул.Королёва, д.5</t>
  </si>
  <si>
    <t>ул.Королёва, д.7а</t>
  </si>
  <si>
    <t>ул.Космонавтов, д.14</t>
  </si>
  <si>
    <t>ул.Космонавтов, д.2</t>
  </si>
  <si>
    <t>ул.Космонавтов, д.20, корп.2</t>
  </si>
  <si>
    <t>ул.Космонавтов, д.22</t>
  </si>
  <si>
    <t>ул.Космонавтов, д.6</t>
  </si>
  <si>
    <t>ул.Кочетова, д.12, корп.4</t>
  </si>
  <si>
    <t>ул.Кочетова, д.13/31</t>
  </si>
  <si>
    <t>ул.Кочетова, д.14, корп.2</t>
  </si>
  <si>
    <t>ул.Кочетова, д.32</t>
  </si>
  <si>
    <t>ул.Кочетова, д.6, корп.3</t>
  </si>
  <si>
    <t>ул.Ломоносова, д.13</t>
  </si>
  <si>
    <t>ул.Ломоносова, д.15</t>
  </si>
  <si>
    <t>ул.Ломоносова, д.26</t>
  </si>
  <si>
    <t>ул.Ломоносова, д.3, корп.2</t>
  </si>
  <si>
    <t>Молотковская ул., д.15</t>
  </si>
  <si>
    <t>Молотковская ул., д.3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</si>
  <si>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</si>
  <si>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</si>
  <si>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</si>
  <si>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</si>
  <si>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</si>
  <si>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</si>
  <si>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</si>
  <si>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</si>
  <si>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</si>
  <si>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Никольская ул., д.21/29</t>
  </si>
  <si>
    <t>Новолучанская ул., д.28</t>
  </si>
  <si>
    <t>Новолучанская ул., д.28, корп.1</t>
  </si>
  <si>
    <t>Новолучанская ул., д.33, корп.2</t>
  </si>
  <si>
    <t>ул.Обороны, д.20</t>
  </si>
  <si>
    <t>Октябрьская ул., д.14а</t>
  </si>
  <si>
    <t>Октябрьская ул., д.38, корп.2</t>
  </si>
  <si>
    <t>Октябрьская ул., д.4, корп.1</t>
  </si>
  <si>
    <t>Октябрьская ул., д.6, корп.2</t>
  </si>
  <si>
    <t>Парковая ул., д.12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</si>
  <si>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</si>
  <si>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</si>
  <si>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</si>
  <si>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</si>
  <si>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</si>
  <si>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д.18, корп.3</t>
  </si>
  <si>
    <t>Парковая ул., д.19</t>
  </si>
  <si>
    <t>Парковая ул., д.4, корп.1</t>
  </si>
  <si>
    <t>Парковая ул., д.6/2</t>
  </si>
  <si>
    <t>Пестовская ул., д.4</t>
  </si>
  <si>
    <t>ул.Попова, д.15, корп.1</t>
  </si>
  <si>
    <t>ул.Попова, д.6, корп.3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</si>
  <si>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</si>
  <si>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</si>
  <si>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</si>
  <si>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</si>
  <si>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д.18, корп.3</t>
  </si>
  <si>
    <t>Псковская ул., д.24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</si>
  <si>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</si>
  <si>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</si>
  <si>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</si>
  <si>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</si>
  <si>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</si>
  <si>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д.3</t>
  </si>
  <si>
    <t>ул.Рахманинова, д.4</t>
  </si>
  <si>
    <t>ул.Рогатица, д.35</t>
  </si>
  <si>
    <t>ул.Саши Устинова, д.3</t>
  </si>
  <si>
    <t>ул.Свободы, д.1/8</t>
  </si>
  <si>
    <t>ул.Свободы, д.10/5</t>
  </si>
  <si>
    <t>ул.Свободы, д.11</t>
  </si>
  <si>
    <t>ул.Свободы, д.11а</t>
  </si>
  <si>
    <t>ул.Свободы, д.13</t>
  </si>
  <si>
    <t>ул.Свободы, д.15, корп.2</t>
  </si>
  <si>
    <t>ул.Свободы, д.25, корп.3</t>
  </si>
  <si>
    <t>ул.Свободы, д.3</t>
  </si>
  <si>
    <t>ул.Свободы, д.5</t>
  </si>
  <si>
    <t>ул.Свободы, д.7</t>
  </si>
  <si>
    <t>ул.Свободы, д.9а</t>
  </si>
  <si>
    <t>ул.Связи, д.5а</t>
  </si>
  <si>
    <t>Славная ул., д.51</t>
  </si>
  <si>
    <t>Студенческая ул., д.13, корп.2</t>
  </si>
  <si>
    <t>ул.Т. Фрунзе-Оловянка, д.3</t>
  </si>
  <si>
    <t>ул.Фёдоровский Ручей, д.27</t>
  </si>
  <si>
    <t>ул.Химиков, д.10</t>
  </si>
  <si>
    <t>ул.Химиков, д.6</t>
  </si>
  <si>
    <t>ул.Химиков, д.8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</si>
  <si>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</si>
  <si>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</si>
  <si>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</si>
  <si>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</si>
  <si>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д.100</t>
  </si>
  <si>
    <t>ул.Черняховского, д.18</t>
  </si>
  <si>
    <t>ул.Черняховского, д.44</t>
  </si>
  <si>
    <t>ул.Черняховского, д.76</t>
  </si>
  <si>
    <t>ул.Щусева, д.10, корп.1</t>
  </si>
  <si>
    <t>ул.Белова, д.16</t>
  </si>
  <si>
    <t>д.Новоселицы, ул.Молодежная, д.9</t>
  </si>
  <si>
    <t>Тихвинская ул., д.18/13</t>
  </si>
  <si>
    <t>г.Боровичи, ул.Загородная, д.51а</t>
  </si>
  <si>
    <t>с.Опеченский Посад, линия 7-я, д.1</t>
  </si>
  <si>
    <t>микрорайон Волховский, ул.Южная, д.8</t>
  </si>
  <si>
    <t>г.Пестово, ул.Советская, д.28</t>
  </si>
  <si>
    <t>г.Сольцы, ул.Курорт, д.3</t>
  </si>
  <si>
    <t>ул.Кочетова, д.14, корп.1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</si>
  <si>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</si>
  <si>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</si>
  <si>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</si>
  <si>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</si>
  <si>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</si>
  <si>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</si>
  <si>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</si>
  <si>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</si>
  <si>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</si>
  <si>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</si>
  <si>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</si>
  <si>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</si>
  <si>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</si>
  <si>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</si>
  <si>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</si>
  <si>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</si>
  <si>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</si>
  <si>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</si>
  <si>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с.Мошенское, ул.Калинина, д.34</t>
  </si>
  <si>
    <t>Виды работ, установленные части 1 статьи 166 Жилищного кодекса Российской Федерации</t>
  </si>
  <si>
    <t>Нехинская ул., д.32, корп.2</t>
  </si>
  <si>
    <t>с.Залучье, ул.Рендакова, д.42</t>
  </si>
  <si>
    <t>микрорайон Кречевицы, д.50</t>
  </si>
  <si>
    <t>микрорайон Кречевицы, д.49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</si>
  <si>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</si>
  <si>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</si>
  <si>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</si>
  <si>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</si>
  <si>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Парковая ул., д.16, корп.3</t>
  </si>
  <si>
    <t>г.Валдай, ул.Молодежная, д.7</t>
  </si>
  <si>
    <t>до 1917</t>
  </si>
  <si>
    <t>Генеральный директор СНКО "Региональный фонд"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</si>
  <si>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</si>
  <si>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</si>
  <si>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</si>
  <si>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</si>
  <si>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Новгородская ул., д.9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</si>
  <si>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</si>
  <si>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</si>
  <si>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</si>
  <si>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</si>
  <si>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п.Волот, ул.Старорусская, д.39</t>
  </si>
  <si>
    <t>г.Боровичи, микрорайон Комбикормовый завод, д.18</t>
  </si>
  <si>
    <t>г.Боровичи, пл.Володарского, д.17</t>
  </si>
  <si>
    <t>г.Боровичи, ул.9 Января, д.7</t>
  </si>
  <si>
    <t>г.Боровичи, микрорайон 1 Раздолье, д.2</t>
  </si>
  <si>
    <t>г.Боровичи, ул.9 Января, д.86</t>
  </si>
  <si>
    <t>г.Боровичи, ул.Заводская, д.13</t>
  </si>
  <si>
    <t>г.Валдай, ул.Студгородок, д.11</t>
  </si>
  <si>
    <t>д.Ямник, ул.К. Маркса, д.2</t>
  </si>
  <si>
    <t>д.Ямник, ул.К. Маркса, д.5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</si>
  <si>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</si>
  <si>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</si>
  <si>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</si>
  <si>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</si>
  <si>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</si>
  <si>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</si>
  <si>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</si>
  <si>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</si>
  <si>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</si>
  <si>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</si>
  <si>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</si>
  <si>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</si>
  <si>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</si>
  <si>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</si>
  <si>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ул.Панкратова, д.30 (квартиры 1-120)</t>
  </si>
  <si>
    <t>ул.20 Января, д.6</t>
  </si>
  <si>
    <t>Воскресенский бульвар, д.10</t>
  </si>
  <si>
    <t>ул.20 Января, д.12</t>
  </si>
  <si>
    <t>ул.Павла Левитта, д.10</t>
  </si>
  <si>
    <t>О.С. Ходкова</t>
  </si>
  <si>
    <t>О.С.Ходкова</t>
  </si>
  <si>
    <t>г.Боровичи, ул.Ф. Энгельса, д.14</t>
  </si>
  <si>
    <t>г.Боровичи, ул.Ф. Энгельса, д.15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</si>
  <si>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</si>
  <si>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</si>
  <si>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</si>
  <si>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</si>
  <si>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</si>
  <si>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</si>
  <si>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</si>
  <si>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</si>
  <si>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</si>
  <si>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</si>
  <si>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</si>
  <si>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</si>
  <si>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ул.Производственная, д.14а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</si>
  <si>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</si>
  <si>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</si>
  <si>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</si>
  <si>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</si>
  <si>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ул.Германа, д.8</t>
  </si>
  <si>
    <t>ул.Панкратова, д.30 (квартиры 121-160)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</si>
  <si>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</si>
  <si>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</si>
  <si>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</si>
  <si>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</si>
  <si>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</si>
  <si>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</si>
  <si>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</si>
  <si>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</si>
  <si>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</si>
  <si>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</si>
  <si>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</si>
  <si>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</si>
  <si>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</si>
  <si>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</si>
  <si>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</si>
  <si>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</si>
  <si>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</si>
  <si>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</si>
  <si>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</si>
  <si>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</si>
  <si>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</si>
  <si>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</si>
  <si>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просп.Александра Корсунова, д.21/1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</si>
  <si>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</si>
  <si>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</si>
  <si>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</si>
  <si>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</si>
  <si>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</si>
  <si>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</si>
  <si>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</si>
  <si>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</si>
  <si>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</si>
  <si>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</si>
  <si>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</si>
  <si>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</si>
  <si>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</si>
  <si>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</si>
  <si>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</si>
  <si>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</si>
  <si>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</si>
  <si>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</si>
  <si>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</si>
  <si>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</si>
  <si>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</si>
  <si>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</si>
  <si>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</si>
  <si>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</si>
  <si>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</si>
  <si>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</si>
  <si>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</si>
  <si>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</si>
  <si>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</si>
  <si>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</si>
  <si>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</si>
  <si>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</si>
  <si>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</si>
  <si>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</si>
  <si>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</si>
  <si>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</si>
  <si>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</si>
  <si>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</si>
  <si>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</si>
  <si>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</si>
  <si>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</si>
  <si>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</si>
  <si>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</si>
  <si>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</si>
  <si>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</si>
  <si>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</si>
  <si>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просп.Александра Корсунова, д.9</t>
  </si>
  <si>
    <t>Октябрьская ул., д.40а</t>
  </si>
  <si>
    <t>ул.Стратилатовская, д.10</t>
  </si>
  <si>
    <t>ул.Стратилатовская, д.6</t>
  </si>
  <si>
    <t>Воскресенский бульвар, д.6</t>
  </si>
  <si>
    <t>ул.Державина, д.8, корп.1</t>
  </si>
  <si>
    <t>пер.Юннатов, д.9</t>
  </si>
  <si>
    <t>ул.Рахманинова, д.6, корп.2</t>
  </si>
  <si>
    <t>ул. 8 Марта, д.25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</si>
  <si>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</si>
  <si>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</si>
  <si>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</si>
  <si>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</si>
  <si>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</si>
  <si>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</si>
  <si>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</si>
  <si>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</si>
  <si>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</si>
  <si>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</si>
  <si>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г.Боровичи, ул.Ботаническая д.3а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</si>
  <si>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</si>
  <si>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</si>
  <si>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</si>
  <si>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</si>
  <si>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</si>
  <si>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</si>
  <si>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</si>
  <si>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</si>
  <si>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</si>
  <si>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г.Старая Русса, ул.Крестецкая, д.6</t>
  </si>
  <si>
    <t>ул.Попова, д.13, корп.3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</si>
  <si>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</si>
  <si>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</si>
  <si>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</si>
  <si>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</si>
  <si>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</si>
  <si>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</si>
  <si>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р.п.Хвойная, ул.Васильева, д.11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</si>
  <si>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</si>
  <si>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</si>
  <si>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</si>
  <si>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</si>
  <si>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</si>
  <si>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</si>
  <si>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</si>
  <si>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</si>
  <si>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г.Боровичи, ул.Загородная, д.18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</si>
  <si>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</si>
  <si>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</si>
  <si>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</si>
  <si>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</si>
  <si>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</si>
  <si>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</si>
  <si>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</si>
  <si>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</si>
  <si>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</si>
  <si>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</si>
  <si>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</si>
  <si>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</si>
  <si>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</si>
  <si>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д.Астрилово, д.2</t>
  </si>
  <si>
    <t>д.Астрилово, д.3</t>
  </si>
  <si>
    <t>д.Нагово, ул.Придорожная, д.37</t>
  </si>
  <si>
    <t>д.Берёзка, д.4</t>
  </si>
  <si>
    <t>д.Нагаткино, д.2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</si>
  <si>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</si>
  <si>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</si>
  <si>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</si>
  <si>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</si>
  <si>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</si>
  <si>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д.Семёновщина, д.91</t>
  </si>
  <si>
    <t>д.Семёновщина, д.92</t>
  </si>
  <si>
    <t>с.Медведь, ул.С. Куликова, д.115</t>
  </si>
  <si>
    <t>г.Старая Русса, ул.Возрождения д.16/2</t>
  </si>
  <si>
    <t>г.Малая Вишера, ул.Северная, д.3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</si>
  <si>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</si>
  <si>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</si>
  <si>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</si>
  <si>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</si>
  <si>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</si>
  <si>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</si>
  <si>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</si>
  <si>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</si>
  <si>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</si>
  <si>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</si>
  <si>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г.Чудово, ул.Парайненская, д.6, корп. 1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</si>
  <si>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</si>
  <si>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</si>
  <si>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</si>
  <si>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</si>
  <si>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</si>
  <si>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</si>
  <si>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</si>
  <si>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</si>
  <si>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</si>
  <si>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</si>
  <si>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</si>
  <si>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</si>
  <si>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</si>
  <si>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</si>
  <si>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</si>
  <si>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</si>
  <si>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</si>
  <si>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</si>
  <si>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</si>
  <si>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</si>
  <si>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</si>
  <si>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</si>
  <si>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</si>
  <si>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</si>
  <si>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</si>
  <si>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</si>
  <si>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</si>
  <si>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</si>
  <si>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</si>
  <si>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</si>
  <si>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</si>
  <si>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</si>
  <si>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</si>
  <si>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</si>
  <si>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р.п.Неболчи, ул.Школьная, д.26</t>
  </si>
  <si>
    <t>эс</t>
  </si>
  <si>
    <t>тс+хвс+во</t>
  </si>
  <si>
    <t>хвс+во</t>
  </si>
  <si>
    <t>тс</t>
  </si>
  <si>
    <t>хвс</t>
  </si>
  <si>
    <t xml:space="preserve">во </t>
  </si>
  <si>
    <t>тс+гвс</t>
  </si>
  <si>
    <t>гвс</t>
  </si>
  <si>
    <t>тс+эс+во</t>
  </si>
  <si>
    <t>тс+во</t>
  </si>
  <si>
    <t>хвс+гвс</t>
  </si>
  <si>
    <t>тс+хвс</t>
  </si>
  <si>
    <t xml:space="preserve">тс </t>
  </si>
  <si>
    <t>хвс+тс</t>
  </si>
  <si>
    <t>во</t>
  </si>
  <si>
    <t>эс+гс</t>
  </si>
  <si>
    <t>гс</t>
  </si>
  <si>
    <t>эс+тс</t>
  </si>
  <si>
    <t>во+эс+тс</t>
  </si>
  <si>
    <t>эс+хвс</t>
  </si>
  <si>
    <t>во+эс</t>
  </si>
  <si>
    <t>тс+во+эс</t>
  </si>
  <si>
    <t>хвс+эс</t>
  </si>
  <si>
    <t>эс+во</t>
  </si>
  <si>
    <t>гвс+тс</t>
  </si>
  <si>
    <t>тс+эс</t>
  </si>
  <si>
    <t xml:space="preserve">хвс </t>
  </si>
  <si>
    <t xml:space="preserve">эс </t>
  </si>
  <si>
    <t>гвс+во</t>
  </si>
  <si>
    <t>гвс+узел</t>
  </si>
  <si>
    <t>гс+во</t>
  </si>
  <si>
    <t>гс+эс</t>
  </si>
  <si>
    <t>во+узел</t>
  </si>
  <si>
    <t xml:space="preserve">хвс+гвс </t>
  </si>
  <si>
    <t>эс+узел</t>
  </si>
  <si>
    <t xml:space="preserve">эс+хвс+во+тс </t>
  </si>
  <si>
    <t>эс+во+гс</t>
  </si>
  <si>
    <t>во+гс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</si>
</sst>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69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4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15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25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0" fontId="21" fillId="0" borderId="7" xfId="0" applyNumberFormat="1" applyFont="1" applyFill="1" applyBorder="1" applyAlignment="1">
      <alignment horizontal="center" vertical="top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top" wrapText="1"/>
    </xf>
    <xf numFmtId="0" fontId="24" fillId="0" borderId="0" xfId="0" applyFont="1" applyFill="1"/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13" fillId="0" borderId="7" xfId="3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13" fillId="0" borderId="7" xfId="3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13" fillId="0" borderId="7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21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3" fillId="0" borderId="0" xfId="0" applyFont="1" applyFill="1"/>
    <xf numFmtId="0" fontId="22" fillId="0" borderId="0" xfId="0" applyFont="1" applyFill="1"/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868"/>
  <sheetViews>
    <sheetView tabSelected="1" topLeftCell="A7" zoomScale="70" zoomScaleNormal="70" workbookViewId="0">
      <pane ySplit="11" topLeftCell="A18" activePane="bottomLeft" state="frozen"/>
      <selection activeCell="A7" sqref="A7"/>
      <selection pane="bottomLeft" activeCell="C24" sqref="C24"/>
    </sheetView>
  </sheetViews>
  <sheetFormatPr defaultColWidth="9.33203125" defaultRowHeight="22.5" customHeight="1" x14ac:dyDescent="0.25"/>
  <cols>
    <col min="1" max="1" width="10.5" style="71" customWidth="1"/>
    <col min="2" max="2" width="7.33203125" style="71" hidden="1" customWidth="1"/>
    <col min="3" max="3" width="88.6640625" style="71" customWidth="1"/>
    <col min="4" max="4" width="9.5" style="72" hidden="1" customWidth="1"/>
    <col min="5" max="5" width="9.33203125" style="71" hidden="1" customWidth="1"/>
    <col min="6" max="6" width="16.6640625" style="71" hidden="1" customWidth="1"/>
    <col min="7" max="8" width="9.5" style="71" hidden="1" customWidth="1"/>
    <col min="9" max="9" width="21.5" style="88" hidden="1" customWidth="1"/>
    <col min="10" max="10" width="18" style="88" hidden="1" customWidth="1"/>
    <col min="11" max="11" width="18.1640625" style="88" hidden="1" customWidth="1"/>
    <col min="12" max="12" width="17" style="91" hidden="1" customWidth="1"/>
    <col min="13" max="13" width="28.6640625" style="80" customWidth="1"/>
    <col min="14" max="15" width="18" style="80" customWidth="1"/>
    <col min="16" max="16" width="18.1640625" style="80" customWidth="1"/>
    <col min="17" max="17" width="26" style="80" customWidth="1"/>
    <col min="18" max="18" width="22.6640625" style="80" customWidth="1"/>
    <col min="19" max="19" width="19.5" style="91" customWidth="1"/>
    <col min="20" max="20" width="20" style="80" customWidth="1"/>
    <col min="21" max="21" width="19.6640625" style="80" customWidth="1"/>
    <col min="22" max="22" width="20.1640625" style="80" customWidth="1"/>
    <col min="23" max="23" width="18.33203125" style="80" customWidth="1"/>
    <col min="24" max="24" width="17.5" style="80" customWidth="1"/>
    <col min="25" max="25" width="21.5" style="80" customWidth="1"/>
    <col min="26" max="26" width="20.33203125" style="80" customWidth="1"/>
    <col min="27" max="27" width="19.1640625" style="80" customWidth="1"/>
    <col min="28" max="28" width="23.33203125" style="80" customWidth="1"/>
    <col min="29" max="29" width="17.5" style="80" customWidth="1"/>
    <col min="30" max="30" width="9.5" style="80" customWidth="1"/>
    <col min="31" max="31" width="19.1640625" style="80" customWidth="1"/>
    <col min="32" max="32" width="18.33203125" style="80" customWidth="1"/>
    <col min="33" max="33" width="10" style="89" customWidth="1"/>
    <col min="34" max="34" width="19" style="89" hidden="1" customWidth="1"/>
    <col min="35" max="35" width="31.1640625" style="163" customWidth="1"/>
    <col min="36" max="36" width="45.5" style="129" customWidth="1"/>
    <col min="37" max="37" width="36.1640625" style="129" customWidth="1"/>
    <col min="38" max="38" width="12" style="71" hidden="1" customWidth="1"/>
    <col min="39" max="39" width="11.5" style="71" hidden="1" customWidth="1"/>
    <col min="40" max="40" width="8" style="71" hidden="1" customWidth="1"/>
    <col min="41" max="41" width="18.6640625" style="156" hidden="1" customWidth="1"/>
    <col min="42" max="42" width="20.5" style="80" customWidth="1"/>
    <col min="43" max="46" width="9.33203125" style="71" customWidth="1"/>
    <col min="47" max="16384" width="9.33203125" style="71"/>
  </cols>
  <sheetData>
    <row r="1" spans="1:42" ht="23.25" customHeight="1" x14ac:dyDescent="0.25">
      <c r="AB1" s="85"/>
      <c r="AC1" s="85"/>
      <c r="AD1" s="85"/>
      <c r="AE1" s="248" t="s">
        <v>1728</v>
      </c>
      <c r="AF1" s="248"/>
      <c r="AG1" s="248"/>
    </row>
    <row r="2" spans="1:42" ht="18" customHeight="1" x14ac:dyDescent="0.25">
      <c r="AB2" s="85"/>
      <c r="AC2" s="85"/>
      <c r="AD2" s="85"/>
      <c r="AE2" s="248" t="s">
        <v>1729</v>
      </c>
      <c r="AF2" s="248"/>
      <c r="AG2" s="248"/>
    </row>
    <row r="3" spans="1:42" ht="18" customHeight="1" x14ac:dyDescent="0.25">
      <c r="AB3" s="85"/>
      <c r="AC3" s="85"/>
      <c r="AD3" s="85"/>
      <c r="AE3" s="249" t="s">
        <v>0</v>
      </c>
      <c r="AF3" s="249"/>
      <c r="AG3" s="249"/>
    </row>
    <row r="4" spans="1:42" ht="15" customHeight="1" x14ac:dyDescent="0.25">
      <c r="AB4" s="250" t="s">
        <v>196</v>
      </c>
      <c r="AC4" s="250"/>
      <c r="AD4" s="250"/>
      <c r="AE4" s="250"/>
      <c r="AF4" s="250"/>
      <c r="AG4" s="250"/>
      <c r="AH4" s="230"/>
      <c r="AI4" s="165"/>
      <c r="AP4" s="71"/>
    </row>
    <row r="5" spans="1:42" ht="21" customHeight="1" x14ac:dyDescent="0.25">
      <c r="AB5" s="92"/>
      <c r="AC5" s="92"/>
      <c r="AD5" s="92"/>
      <c r="AE5" s="252" t="s">
        <v>194</v>
      </c>
      <c r="AF5" s="252"/>
      <c r="AG5" s="252"/>
      <c r="AH5" s="232"/>
    </row>
    <row r="6" spans="1:42" ht="13.5" customHeight="1" x14ac:dyDescent="0.25">
      <c r="AB6" s="85"/>
      <c r="AC6" s="85"/>
      <c r="AD6" s="85"/>
      <c r="AE6" s="252" t="s">
        <v>195</v>
      </c>
      <c r="AF6" s="252"/>
      <c r="AG6" s="252"/>
      <c r="AH6" s="232"/>
      <c r="AP6" s="71"/>
    </row>
    <row r="7" spans="1:42" ht="18.75" customHeight="1" x14ac:dyDescent="0.25">
      <c r="AB7" s="252" t="s">
        <v>0</v>
      </c>
      <c r="AC7" s="252"/>
      <c r="AD7" s="252"/>
      <c r="AE7" s="252"/>
      <c r="AF7" s="252"/>
      <c r="AG7" s="252"/>
      <c r="AH7" s="232"/>
      <c r="AI7" s="164"/>
      <c r="AP7" s="71"/>
    </row>
    <row r="8" spans="1:42" ht="15" customHeight="1" x14ac:dyDescent="0.25">
      <c r="AB8" s="250" t="s">
        <v>1730</v>
      </c>
      <c r="AC8" s="250"/>
      <c r="AD8" s="250"/>
      <c r="AE8" s="250"/>
      <c r="AF8" s="250"/>
      <c r="AG8" s="250"/>
      <c r="AH8" s="230"/>
      <c r="AI8" s="165"/>
      <c r="AP8" s="71"/>
    </row>
    <row r="9" spans="1:42" ht="15" customHeight="1" x14ac:dyDescent="0.25">
      <c r="AB9" s="230"/>
      <c r="AC9" s="230"/>
      <c r="AD9" s="230"/>
      <c r="AE9" s="230"/>
      <c r="AF9" s="230"/>
      <c r="AG9" s="230"/>
      <c r="AH9" s="230"/>
      <c r="AI9" s="165"/>
      <c r="AP9" s="71"/>
    </row>
    <row r="10" spans="1:42" ht="14.25" customHeight="1" x14ac:dyDescent="0.25">
      <c r="AH10" s="71"/>
      <c r="AI10" s="166"/>
      <c r="AJ10" s="130"/>
      <c r="AK10" s="130"/>
      <c r="AP10" s="71"/>
    </row>
    <row r="11" spans="1:42" ht="26.25" hidden="1" customHeight="1" x14ac:dyDescent="0.25">
      <c r="A11" s="251" t="s">
        <v>198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31"/>
      <c r="AI11" s="165"/>
      <c r="AP11" s="71"/>
    </row>
    <row r="12" spans="1:42" ht="15.75" hidden="1" customHeight="1" x14ac:dyDescent="0.25">
      <c r="A12" s="251" t="s">
        <v>207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31"/>
      <c r="AI12" s="96"/>
      <c r="AJ12" s="97"/>
      <c r="AK12" s="97"/>
      <c r="AL12" s="122"/>
      <c r="AM12" s="97"/>
      <c r="AN12" s="89"/>
      <c r="AO12" s="157"/>
      <c r="AP12" s="71"/>
    </row>
    <row r="13" spans="1:42" ht="11.25" hidden="1" customHeight="1" x14ac:dyDescent="0.25">
      <c r="AP13" s="71"/>
    </row>
    <row r="14" spans="1:42" ht="21" hidden="1" customHeight="1" x14ac:dyDescent="0.25">
      <c r="AJ14" s="97"/>
      <c r="AK14" s="97"/>
      <c r="AL14" s="97"/>
      <c r="AP14" s="71"/>
    </row>
    <row r="15" spans="1:42" ht="36" customHeight="1" x14ac:dyDescent="0.25">
      <c r="A15" s="253" t="s">
        <v>1</v>
      </c>
      <c r="B15" s="229"/>
      <c r="C15" s="253" t="s">
        <v>203</v>
      </c>
      <c r="D15" s="253" t="s">
        <v>2</v>
      </c>
      <c r="E15" s="253"/>
      <c r="F15" s="254" t="s">
        <v>3</v>
      </c>
      <c r="G15" s="254" t="s">
        <v>4</v>
      </c>
      <c r="H15" s="254" t="s">
        <v>5</v>
      </c>
      <c r="I15" s="257" t="s">
        <v>6</v>
      </c>
      <c r="J15" s="262" t="s">
        <v>7</v>
      </c>
      <c r="K15" s="262"/>
      <c r="L15" s="259" t="s">
        <v>8</v>
      </c>
      <c r="M15" s="264" t="s">
        <v>204</v>
      </c>
      <c r="N15" s="264"/>
      <c r="O15" s="264"/>
      <c r="P15" s="264"/>
      <c r="Q15" s="264"/>
      <c r="R15" s="263" t="s">
        <v>1510</v>
      </c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0" t="s">
        <v>9</v>
      </c>
      <c r="AD15" s="260"/>
      <c r="AE15" s="260"/>
      <c r="AF15" s="261"/>
      <c r="AG15" s="258" t="s">
        <v>10</v>
      </c>
      <c r="AH15" s="191"/>
      <c r="AI15" s="96"/>
      <c r="AJ15" s="97"/>
      <c r="AK15" s="97"/>
      <c r="AL15" s="97"/>
      <c r="AM15" s="97"/>
      <c r="AP15" s="71"/>
    </row>
    <row r="16" spans="1:42" ht="59.25" customHeight="1" x14ac:dyDescent="0.25">
      <c r="A16" s="253"/>
      <c r="B16" s="255" t="s">
        <v>1529</v>
      </c>
      <c r="C16" s="253"/>
      <c r="D16" s="254" t="s">
        <v>1498</v>
      </c>
      <c r="E16" s="255" t="s">
        <v>1499</v>
      </c>
      <c r="F16" s="254"/>
      <c r="G16" s="254"/>
      <c r="H16" s="254"/>
      <c r="I16" s="257"/>
      <c r="J16" s="225" t="s">
        <v>1493</v>
      </c>
      <c r="K16" s="225" t="s">
        <v>1500</v>
      </c>
      <c r="L16" s="259"/>
      <c r="M16" s="226" t="s">
        <v>1493</v>
      </c>
      <c r="N16" s="226" t="s">
        <v>11</v>
      </c>
      <c r="O16" s="226" t="s">
        <v>12</v>
      </c>
      <c r="P16" s="226" t="s">
        <v>13</v>
      </c>
      <c r="Q16" s="226" t="s">
        <v>14</v>
      </c>
      <c r="R16" s="226" t="s">
        <v>205</v>
      </c>
      <c r="S16" s="259" t="s">
        <v>15</v>
      </c>
      <c r="T16" s="258"/>
      <c r="U16" s="258" t="s">
        <v>16</v>
      </c>
      <c r="V16" s="258"/>
      <c r="W16" s="258" t="s">
        <v>17</v>
      </c>
      <c r="X16" s="258"/>
      <c r="Y16" s="258" t="s">
        <v>18</v>
      </c>
      <c r="Z16" s="258"/>
      <c r="AA16" s="258" t="s">
        <v>19</v>
      </c>
      <c r="AB16" s="258"/>
      <c r="AC16" s="226" t="s">
        <v>20</v>
      </c>
      <c r="AD16" s="226" t="s">
        <v>21</v>
      </c>
      <c r="AE16" s="226" t="s">
        <v>197</v>
      </c>
      <c r="AF16" s="193" t="s">
        <v>22</v>
      </c>
      <c r="AG16" s="258"/>
      <c r="AH16" s="191"/>
      <c r="AI16" s="167"/>
      <c r="AJ16" s="90"/>
      <c r="AK16" s="90"/>
      <c r="AL16" s="97"/>
    </row>
    <row r="17" spans="1:45" ht="18.75" customHeight="1" x14ac:dyDescent="0.25">
      <c r="A17" s="253"/>
      <c r="B17" s="256"/>
      <c r="C17" s="253"/>
      <c r="D17" s="254"/>
      <c r="E17" s="256"/>
      <c r="F17" s="254"/>
      <c r="G17" s="254"/>
      <c r="H17" s="254"/>
      <c r="I17" s="227" t="s">
        <v>23</v>
      </c>
      <c r="J17" s="227" t="s">
        <v>23</v>
      </c>
      <c r="K17" s="227" t="s">
        <v>23</v>
      </c>
      <c r="L17" s="33" t="s">
        <v>24</v>
      </c>
      <c r="M17" s="228" t="s">
        <v>25</v>
      </c>
      <c r="N17" s="228" t="s">
        <v>25</v>
      </c>
      <c r="O17" s="228" t="s">
        <v>25</v>
      </c>
      <c r="P17" s="228" t="s">
        <v>25</v>
      </c>
      <c r="Q17" s="228" t="s">
        <v>25</v>
      </c>
      <c r="R17" s="228" t="s">
        <v>25</v>
      </c>
      <c r="S17" s="33" t="s">
        <v>23</v>
      </c>
      <c r="T17" s="228" t="s">
        <v>25</v>
      </c>
      <c r="U17" s="228" t="s">
        <v>23</v>
      </c>
      <c r="V17" s="228" t="s">
        <v>25</v>
      </c>
      <c r="W17" s="228" t="s">
        <v>23</v>
      </c>
      <c r="X17" s="228" t="s">
        <v>25</v>
      </c>
      <c r="Y17" s="228" t="s">
        <v>23</v>
      </c>
      <c r="Z17" s="228" t="s">
        <v>25</v>
      </c>
      <c r="AA17" s="228" t="s">
        <v>23</v>
      </c>
      <c r="AB17" s="228" t="s">
        <v>25</v>
      </c>
      <c r="AC17" s="228" t="s">
        <v>25</v>
      </c>
      <c r="AD17" s="228" t="s">
        <v>25</v>
      </c>
      <c r="AE17" s="228" t="s">
        <v>25</v>
      </c>
      <c r="AF17" s="194" t="s">
        <v>25</v>
      </c>
      <c r="AG17" s="258"/>
      <c r="AH17" s="191"/>
    </row>
    <row r="18" spans="1:45" ht="22.5" customHeight="1" x14ac:dyDescent="0.25">
      <c r="A18" s="1">
        <v>1</v>
      </c>
      <c r="B18" s="1"/>
      <c r="C18" s="1">
        <v>2</v>
      </c>
      <c r="D18" s="1">
        <v>3</v>
      </c>
      <c r="E18" s="1">
        <v>4</v>
      </c>
      <c r="F18" s="2">
        <v>5</v>
      </c>
      <c r="G18" s="2">
        <v>6</v>
      </c>
      <c r="H18" s="2">
        <v>7</v>
      </c>
      <c r="I18" s="2">
        <v>8</v>
      </c>
      <c r="J18" s="2">
        <v>9</v>
      </c>
      <c r="K18" s="2">
        <v>10</v>
      </c>
      <c r="L18" s="2">
        <v>11</v>
      </c>
      <c r="M18" s="65">
        <v>3</v>
      </c>
      <c r="N18" s="2">
        <v>4</v>
      </c>
      <c r="O18" s="2">
        <v>5</v>
      </c>
      <c r="P18" s="2">
        <v>6</v>
      </c>
      <c r="Q18" s="2">
        <v>7</v>
      </c>
      <c r="R18" s="2">
        <v>8</v>
      </c>
      <c r="S18" s="2">
        <v>9</v>
      </c>
      <c r="T18" s="2">
        <v>10</v>
      </c>
      <c r="U18" s="2">
        <v>11</v>
      </c>
      <c r="V18" s="2">
        <v>12</v>
      </c>
      <c r="W18" s="2">
        <v>13</v>
      </c>
      <c r="X18" s="2">
        <v>14</v>
      </c>
      <c r="Y18" s="2">
        <v>15</v>
      </c>
      <c r="Z18" s="2">
        <v>16</v>
      </c>
      <c r="AA18" s="2">
        <v>17</v>
      </c>
      <c r="AB18" s="2">
        <v>18</v>
      </c>
      <c r="AC18" s="2">
        <v>19</v>
      </c>
      <c r="AD18" s="2">
        <v>20</v>
      </c>
      <c r="AE18" s="2">
        <v>21</v>
      </c>
      <c r="AF18" s="70">
        <v>22</v>
      </c>
      <c r="AG18" s="2">
        <v>23</v>
      </c>
      <c r="AH18" s="192"/>
    </row>
    <row r="19" spans="1:45" ht="22.5" customHeight="1" x14ac:dyDescent="0.25">
      <c r="A19" s="93"/>
      <c r="B19" s="93"/>
      <c r="C19" s="233" t="s">
        <v>26</v>
      </c>
      <c r="D19" s="4"/>
      <c r="E19" s="4"/>
      <c r="F19" s="4"/>
      <c r="G19" s="4"/>
      <c r="H19" s="4"/>
      <c r="I19" s="6">
        <f>I20+I21+I22</f>
        <v>4254767.3499999996</v>
      </c>
      <c r="J19" s="6">
        <f>J20+J21+J22</f>
        <v>3477007.3700000006</v>
      </c>
      <c r="K19" s="6">
        <f>K20+K21+K22</f>
        <v>3375746.37</v>
      </c>
      <c r="L19" s="34">
        <f>L20+L21+L22</f>
        <v>169958</v>
      </c>
      <c r="M19" s="6">
        <f>M20+M21+M22</f>
        <v>2539253995.7424006</v>
      </c>
      <c r="N19" s="6"/>
      <c r="O19" s="6"/>
      <c r="P19" s="6">
        <f t="shared" ref="P19" si="0">P20+P21+P22</f>
        <v>16837456.949999999</v>
      </c>
      <c r="Q19" s="6">
        <f t="shared" ref="Q19:AC19" si="1">Q20+Q21+Q22</f>
        <v>2522238208.2544007</v>
      </c>
      <c r="R19" s="6">
        <f t="shared" si="1"/>
        <v>1028809723.0383999</v>
      </c>
      <c r="S19" s="34">
        <f t="shared" si="1"/>
        <v>121</v>
      </c>
      <c r="T19" s="6">
        <f t="shared" si="1"/>
        <v>243041323.07999998</v>
      </c>
      <c r="U19" s="6">
        <f t="shared" si="1"/>
        <v>412102.92883124144</v>
      </c>
      <c r="V19" s="6">
        <f t="shared" si="1"/>
        <v>1022580006.4117999</v>
      </c>
      <c r="W19" s="6">
        <f t="shared" si="1"/>
        <v>12593.91</v>
      </c>
      <c r="X19" s="6">
        <f t="shared" si="1"/>
        <v>12637219.08</v>
      </c>
      <c r="Y19" s="6">
        <f t="shared" si="1"/>
        <v>158741.60903963444</v>
      </c>
      <c r="Z19" s="6">
        <f t="shared" si="1"/>
        <v>159738781.23160002</v>
      </c>
      <c r="AA19" s="6">
        <f t="shared" si="1"/>
        <v>12205.536018457889</v>
      </c>
      <c r="AB19" s="6">
        <f t="shared" si="1"/>
        <v>24969995.640599996</v>
      </c>
      <c r="AC19" s="6">
        <f t="shared" si="1"/>
        <v>15708304.25</v>
      </c>
      <c r="AD19" s="6"/>
      <c r="AE19" s="6">
        <f>AE20+AE21+AE22</f>
        <v>10461496.609999999</v>
      </c>
      <c r="AF19" s="195">
        <f>AF20+AF21+AF22</f>
        <v>21307146.399999999</v>
      </c>
      <c r="AG19" s="7"/>
      <c r="AH19" s="170"/>
      <c r="AI19" s="168"/>
      <c r="AJ19" s="100"/>
      <c r="AK19" s="100"/>
      <c r="AO19" s="71"/>
      <c r="AP19" s="71"/>
    </row>
    <row r="20" spans="1:45" ht="22.5" customHeight="1" x14ac:dyDescent="0.25">
      <c r="A20" s="93"/>
      <c r="B20" s="93"/>
      <c r="C20" s="233" t="s">
        <v>208</v>
      </c>
      <c r="D20" s="4"/>
      <c r="E20" s="4"/>
      <c r="F20" s="4"/>
      <c r="G20" s="4"/>
      <c r="H20" s="4"/>
      <c r="I20" s="6">
        <f>I24+I35+I274+I393+I402+I428+I456+I483+I522+I532+I546+I695+I755+I801+I900+I942+I1101+I1123+I1133+I1219+I1244</f>
        <v>550390.41000000015</v>
      </c>
      <c r="J20" s="6">
        <f>J24+J35+J274+J393+J402+J428+J456+J483+J522+J532+J546+J695+J755+J801+J900+J942+J1101+J1123+J1133+J1219+J1244</f>
        <v>454843.47000000009</v>
      </c>
      <c r="K20" s="6">
        <f>K24+K35+K274+K393+K402+K428+K456+K483+K522+K532+K546+K695+K755+K801+K900+K942+K1101+K1123+K1133+K1219+K1244</f>
        <v>442393.48</v>
      </c>
      <c r="L20" s="34">
        <f>L24+L35+L274+L393+L402+L428+L456+L483+L522+L532+L546+L695+L755+L801+L900+L942+L1101+L1123+L1133+L1219+L1244</f>
        <v>22831</v>
      </c>
      <c r="M20" s="6">
        <f>M24+M35+M274+M393+M402+M428+M456+M483+M522+M532+M546+M695+M755+M801+M900+M942+M1101+M1123+M1133+M1219+M1244</f>
        <v>284586429.42600006</v>
      </c>
      <c r="N20" s="6"/>
      <c r="O20" s="6"/>
      <c r="P20" s="6"/>
      <c r="Q20" s="6">
        <f t="shared" ref="Q20:V20" si="2">Q24+Q35+Q274+Q393+Q402+Q428+Q456+Q483+Q522+Q532+Q546+Q695+Q755+Q801+Q900+Q942+Q1101+Q1123+Q1133+Q1219+Q1244</f>
        <v>284586429.42600006</v>
      </c>
      <c r="R20" s="6">
        <f t="shared" si="2"/>
        <v>93754623.819999993</v>
      </c>
      <c r="S20" s="119">
        <f t="shared" si="2"/>
        <v>3</v>
      </c>
      <c r="T20" s="6">
        <f t="shared" si="2"/>
        <v>5436526.4400000004</v>
      </c>
      <c r="U20" s="6">
        <f t="shared" si="2"/>
        <v>70448.680000000008</v>
      </c>
      <c r="V20" s="6">
        <f t="shared" si="2"/>
        <v>165512474.28600001</v>
      </c>
      <c r="W20" s="6"/>
      <c r="X20" s="6"/>
      <c r="Y20" s="6">
        <f>Y24+Y35+Y274+Y393+Y402+Y428+Y456+Y483+Y522+Y532+Y546+Y695+Y755+Y801+Y900+Y942+Y1101+Y1123+Y1133+Y1219+Y1244</f>
        <v>8293.92</v>
      </c>
      <c r="Z20" s="6">
        <f>Z24+Z35+Z274+Z393+Z402+Z428+Z456+Z483+Z522+Z532+Z546+Z695+Z755+Z801+Z900+Z942+Z1101+Z1123+Z1133+Z1219+Z1244</f>
        <v>9065015.4100000001</v>
      </c>
      <c r="AA20" s="6">
        <f>AA24+AA35+AA274+AA393+AA402+AA428+AA456+AA483+AA522+AA532+AA546+AA695+AA755+AA801+AA900+AA942+AA1101+AA1123+AA1133+AA1219+AA1244</f>
        <v>1180.9000000000001</v>
      </c>
      <c r="AB20" s="6">
        <f>AB24+AB35+AB274+AB393+AB402+AB428+AB456+AB483+AB522+AB532+AB546+AB695+AB755+AB801+AB900+AB942+AB1101+AB1123+AB1133+AB1219+AB1244</f>
        <v>3082080.46</v>
      </c>
      <c r="AC20" s="6"/>
      <c r="AD20" s="6"/>
      <c r="AE20" s="6">
        <f>AE24+AE35+AE274+AE393+AE402+AE428+AE456+AE483+AE522+AE532+AE546+AE695+AE755+AE801+AE900+AE942+AE1101+AE1123+AE1133+AE1219+AE1244</f>
        <v>2814861.1</v>
      </c>
      <c r="AF20" s="195">
        <f>AF24+AF35+AF274+AF393+AF402+AF428+AF456+AF483+AF522+AF532+AF546+AF695+AF755+AF801+AF900+AF942+AF1101+AF1123+AF1133+AF1219+AF1244</f>
        <v>4920847.91</v>
      </c>
      <c r="AG20" s="7"/>
      <c r="AH20" s="170"/>
      <c r="AI20" s="168"/>
      <c r="AJ20" s="131"/>
      <c r="AK20" s="131"/>
      <c r="AO20" s="71"/>
      <c r="AP20" s="71"/>
    </row>
    <row r="21" spans="1:45" ht="21.75" customHeight="1" x14ac:dyDescent="0.25">
      <c r="A21" s="93"/>
      <c r="B21" s="93"/>
      <c r="C21" s="233" t="s">
        <v>209</v>
      </c>
      <c r="D21" s="4"/>
      <c r="E21" s="4"/>
      <c r="F21" s="4"/>
      <c r="G21" s="4"/>
      <c r="H21" s="4"/>
      <c r="I21" s="6">
        <f>I27+I55+I291+I395+I406+I434+I462+I488+I524+I534+I571+I703+I757+I815+I892+I903+I957+I1106+I1125+I1146+I1222+I1334</f>
        <v>701451.04999999981</v>
      </c>
      <c r="J21" s="6">
        <f>J27+J55+J291+J395+J406+J434+J462+J488+J524+J534+J571+J703+J757+J815+J903+J957+J1106+J1125+J1146+J1222+J1334</f>
        <v>549647.33000000007</v>
      </c>
      <c r="K21" s="6">
        <f>K27+K55+K291+K395+K406+K434+K462+K488+K524+K534+K571+K703+K757+K815+K903+K957+K1106+K1125+K1146+K1222+K1334</f>
        <v>535786.63</v>
      </c>
      <c r="L21" s="34">
        <f>L27+L55+L291+L395+L406+L434+L462+L488+L524+L534+L571+L703+L757+L815+L892+L903+L957+L1106+L1125+L1146+L1222+L1334</f>
        <v>26883</v>
      </c>
      <c r="M21" s="6">
        <f>M27+M55+M291+M395+M406+M434+M462+M488+M524+M534+M571+M703+M757+M815+M892+M903+M957+M1106+M1125+M1146+M1222+M1334</f>
        <v>461128819.92999995</v>
      </c>
      <c r="N21" s="6"/>
      <c r="O21" s="6"/>
      <c r="P21" s="6">
        <f>P27+P55+P291+P395+P406+P434+P462+P488+P524+P534+P571+P703+P757+P815+P892+P903+P957+P1106+P1125+P1146+P1222+P1334</f>
        <v>7353366.9400000004</v>
      </c>
      <c r="Q21" s="6">
        <f>Q27+Q55+Q291+Q395+Q406+Q434+Q462+Q488+Q524+Q534+Q571+Q703+Q757+Q815+Q892+Q903+Q957+Q1106+Q1125+Q1146+Q1222+Q1334</f>
        <v>454129368.93199998</v>
      </c>
      <c r="R21" s="6">
        <f>R27+R55+R291+R395+R406+R434+R462+R488+R524+R534+R571+R703+R757+R815+R903+R957+R1106+R1125+R1146+R1222+R1334</f>
        <v>156962181.80000001</v>
      </c>
      <c r="S21" s="119">
        <f>S27+S55+S291+S395+S406+S434+S462+S488+S524+S534+S571+S703+S757+S815+S903+S957+S1106+S1125+S1146+S1222+S1334</f>
        <v>20</v>
      </c>
      <c r="T21" s="6">
        <f>T27+T55+T291+T395+T406+T434+T462+T488+T524+T534+T571+T703+T757+T815+T903+T957+T1106+T1125+T1146+T1222+T1334</f>
        <v>36623310.369999997</v>
      </c>
      <c r="U21" s="6">
        <f>U27+U55+U291+U395+U406+U434+U462+U488+U524+U534+U571+U703+U757+U815+U903+U957+U1106+U1125+U1146+U1222+U1334</f>
        <v>77021.55</v>
      </c>
      <c r="V21" s="6">
        <f>V27+V55+V291+V395+V406+V434+V462+V488+V524+V534+V571+V703+V815+V757+V892+V903+V957+V1106+V1125+V1146+V1222+V1334</f>
        <v>219898146.31999996</v>
      </c>
      <c r="W21" s="6">
        <f>W27+W55+W291+W395+W406+W434+W462+W488+W524+W534+W571+W703+W757+W815+W903+W957+W1106+W1125+W1146+W1222+W1334</f>
        <v>882.77</v>
      </c>
      <c r="X21" s="6">
        <f>X27+X55+X291+X395+X406+X434+X462+X488+X524+X534+X571+X703+X757+X815+X903+X957+X1106+X1125+X1146+X1222+X1334</f>
        <v>613971.86</v>
      </c>
      <c r="Y21" s="6">
        <f>Y27+Y55+Y291+Y395+Y406+Y434+Y462+Y488+Y524+Y534+Y571+Y703+Y757+Y815+Y903+Y957+Y1106+Y1125+Y1146+Y1222+Y1334</f>
        <v>30592.830881959944</v>
      </c>
      <c r="Z21" s="6">
        <f>Z27+Z55+Z291+Z395+Z406+Z434+Z462+Z488+Z524+Z534+Z571+Z703+Z757+Z815+Z903+Z957+Z1106+Z1125+Z1146+Z1222+Z1334</f>
        <v>31615841.660000004</v>
      </c>
      <c r="AA21" s="6">
        <f>AA27+AA55+AA291+AA395+AA406+AA434+AA462+AA488+AA524+AA534+AA571+AA703+AA757+AA815+AA903+AA957+AA1106+AA1125+AA1146+AA1222+AA1334</f>
        <v>2383.0100000000002</v>
      </c>
      <c r="AB21" s="6">
        <f>AB27+AB55+AB291+AB395+AB406+AB434+AB462+AB488+AB524+AB534+AB571+AB703+AB757+AB815+AB892+AB903+AB957+AB1106+AB1125+AB1146+AB1222+AB1334</f>
        <v>6806572.1899999995</v>
      </c>
      <c r="AC21" s="6"/>
      <c r="AD21" s="6"/>
      <c r="AE21" s="6">
        <f>AE27+AE55+AE291+AE395+AE406+AE434+AE462+AE488+AE524+AE534+AE571+AE703+AE757+AE815+AE903+AE957+AE1106+AE1125+AE1146+AE1222+AE1334</f>
        <v>2796965.15</v>
      </c>
      <c r="AF21" s="195">
        <f>AF27+AF55+AF291+AF395+AF406+AF434+AF462+AF488+AF524+AF534+AF571+AF703+AF757+AF815+AF903+AF957+AF1106+AF1125+AF1146+AF1222+AF1334</f>
        <v>5811830.5800000001</v>
      </c>
      <c r="AG21" s="7"/>
      <c r="AH21" s="170"/>
      <c r="AI21" s="168"/>
      <c r="AJ21" s="131"/>
      <c r="AK21" s="131"/>
      <c r="AO21" s="71"/>
      <c r="AP21" s="71"/>
    </row>
    <row r="22" spans="1:45" ht="22.15" customHeight="1" x14ac:dyDescent="0.25">
      <c r="A22" s="93"/>
      <c r="B22" s="93"/>
      <c r="C22" s="233" t="s">
        <v>210</v>
      </c>
      <c r="D22" s="4"/>
      <c r="E22" s="4"/>
      <c r="F22" s="4"/>
      <c r="G22" s="4"/>
      <c r="H22" s="4"/>
      <c r="I22" s="6">
        <f>I31+I107+I327+I397+I411+I440+I472+I500+I526+I537+I618+I722+I762+I835+I895+I916+I984+I1166+I1112+I1127+I1227+I1413</f>
        <v>3002925.89</v>
      </c>
      <c r="J22" s="6">
        <f>J31+J107+J327+J397+J411+J440+J472+J500+J526+J537+J618+J722+J762+J835+J895+J916+J984+J1166+J1112+J1127+J1227+J1413</f>
        <v>2472516.5700000003</v>
      </c>
      <c r="K22" s="6">
        <f>K31+K107+K327+K397+K411+K440+K472+K500+K526+K537+K618+K722+K762+K835+K895+K916+K984+K1166+K1112+K1127+K1227+K1413</f>
        <v>2397566.2600000002</v>
      </c>
      <c r="L22" s="34">
        <f>L31+L107+L327+L397+L411+L440+L472+L500+L526+L537+L618+L722+L762+L835+L895+L916+L984+L1166+L1112+L1127+L1227+L1413</f>
        <v>120244</v>
      </c>
      <c r="M22" s="6">
        <f>M31+M107+M327+M397+M411+M440+M472+M500+M526+M537+M618+M722+M762+M835+M895+M916+M984+M1112+M1127+M1166+M1227+M1413</f>
        <v>1793538746.3864007</v>
      </c>
      <c r="N22" s="6"/>
      <c r="O22" s="6"/>
      <c r="P22" s="6">
        <f t="shared" ref="P22:AC22" si="3">P31+P107+P327+P397+P411+P440+P472+P500+P526+P537+P618+P722+P762+P835+P895+P916+P984+P1112+P1127+P1166+P1227+P1413</f>
        <v>9484090.0099999998</v>
      </c>
      <c r="Q22" s="6">
        <f t="shared" si="3"/>
        <v>1783522409.8964007</v>
      </c>
      <c r="R22" s="6">
        <f t="shared" si="3"/>
        <v>778092917.41839993</v>
      </c>
      <c r="S22" s="119">
        <f t="shared" si="3"/>
        <v>98</v>
      </c>
      <c r="T22" s="6">
        <f t="shared" si="3"/>
        <v>200981486.26999998</v>
      </c>
      <c r="U22" s="6">
        <f t="shared" si="3"/>
        <v>264632.69883124146</v>
      </c>
      <c r="V22" s="6">
        <f t="shared" si="3"/>
        <v>637169385.80579996</v>
      </c>
      <c r="W22" s="6">
        <f t="shared" si="3"/>
        <v>11711.14</v>
      </c>
      <c r="X22" s="6">
        <f t="shared" si="3"/>
        <v>12023247.220000001</v>
      </c>
      <c r="Y22" s="6">
        <f t="shared" si="3"/>
        <v>119854.85815767449</v>
      </c>
      <c r="Z22" s="6">
        <f t="shared" si="3"/>
        <v>119057924.16160001</v>
      </c>
      <c r="AA22" s="6">
        <f t="shared" si="3"/>
        <v>8641.6260184578896</v>
      </c>
      <c r="AB22" s="6">
        <f t="shared" si="3"/>
        <v>15081342.990599999</v>
      </c>
      <c r="AC22" s="6">
        <f t="shared" si="3"/>
        <v>15708304.25</v>
      </c>
      <c r="AD22" s="6"/>
      <c r="AE22" s="6">
        <f>AE31+AE107+AE327+AE397+AE411+AE440+AE472+AE500+AE526+AE537+AE618+AE722+AE762+AE835+AE895+AE916+AE984+AE1112+AE1127+AE1166+AE1227+AE1413</f>
        <v>4849670.3599999994</v>
      </c>
      <c r="AF22" s="195">
        <f>AF31+AF107+AF327+AF397+AF411+AF440+AF472+AF500+AF526+AF537+AF618+AF722+AF762+AF835+AF895+AF916+AF984+AF1112+AF1127+AF1166+AF1227+AF1413</f>
        <v>10574467.91</v>
      </c>
      <c r="AG22" s="7"/>
      <c r="AH22" s="170"/>
      <c r="AI22" s="168"/>
      <c r="AJ22" s="131"/>
      <c r="AK22" s="131"/>
      <c r="AO22" s="71"/>
      <c r="AP22" s="71"/>
    </row>
    <row r="23" spans="1:45" ht="21" customHeight="1" x14ac:dyDescent="0.25">
      <c r="A23" s="93"/>
      <c r="B23" s="93"/>
      <c r="C23" s="233" t="s">
        <v>27</v>
      </c>
      <c r="D23" s="4"/>
      <c r="E23" s="4"/>
      <c r="F23" s="4"/>
      <c r="G23" s="4"/>
      <c r="H23" s="4"/>
      <c r="I23" s="6">
        <f>I24+I27+I31</f>
        <v>9575.6</v>
      </c>
      <c r="J23" s="6">
        <f>J24+J27+J31</f>
        <v>6791.2000000000007</v>
      </c>
      <c r="K23" s="6">
        <f>K24+K27+K31</f>
        <v>6557.7000000000007</v>
      </c>
      <c r="L23" s="34">
        <f>L24+L27+L31</f>
        <v>455</v>
      </c>
      <c r="M23" s="6">
        <f>M24+M27+M31</f>
        <v>8145795.6099999994</v>
      </c>
      <c r="N23" s="6"/>
      <c r="O23" s="6"/>
      <c r="P23" s="6"/>
      <c r="Q23" s="6">
        <f>Q24+Q27+Q31</f>
        <v>8145795.6099999994</v>
      </c>
      <c r="R23" s="6">
        <f>R24+R27+R31</f>
        <v>530747.76</v>
      </c>
      <c r="S23" s="6"/>
      <c r="T23" s="6"/>
      <c r="U23" s="6">
        <f>U24+U27+U31</f>
        <v>2942.6000000000004</v>
      </c>
      <c r="V23" s="6">
        <f>V24+V27+V31</f>
        <v>7615047.8499999996</v>
      </c>
      <c r="W23" s="6"/>
      <c r="X23" s="6"/>
      <c r="Y23" s="6"/>
      <c r="Z23" s="6"/>
      <c r="AA23" s="6"/>
      <c r="AB23" s="6"/>
      <c r="AC23" s="6"/>
      <c r="AD23" s="6"/>
      <c r="AE23" s="6"/>
      <c r="AF23" s="195"/>
      <c r="AG23" s="5"/>
      <c r="AH23" s="171"/>
      <c r="AI23" s="168"/>
      <c r="AJ23" s="100"/>
      <c r="AK23" s="100"/>
      <c r="AO23" s="71"/>
      <c r="AP23" s="71"/>
    </row>
    <row r="24" spans="1:45" ht="22.5" customHeight="1" x14ac:dyDescent="0.25">
      <c r="A24" s="93"/>
      <c r="B24" s="93"/>
      <c r="C24" s="233" t="s">
        <v>208</v>
      </c>
      <c r="D24" s="4"/>
      <c r="E24" s="4"/>
      <c r="F24" s="4"/>
      <c r="G24" s="4"/>
      <c r="H24" s="4"/>
      <c r="I24" s="6">
        <f>SUM(I25:I26)</f>
        <v>3095.6</v>
      </c>
      <c r="J24" s="6">
        <f>SUM(J25:J26)</f>
        <v>2104.8000000000002</v>
      </c>
      <c r="K24" s="6">
        <f>SUM(K25:K26)</f>
        <v>2104.8000000000002</v>
      </c>
      <c r="L24" s="119">
        <f>SUM(L25:L26)</f>
        <v>132</v>
      </c>
      <c r="M24" s="6">
        <f>SUM(M25:M26)</f>
        <v>1933789.88</v>
      </c>
      <c r="N24" s="6"/>
      <c r="O24" s="15"/>
      <c r="P24" s="6"/>
      <c r="Q24" s="6">
        <f>SUM(Q25:Q26)</f>
        <v>1933789.88</v>
      </c>
      <c r="R24" s="6">
        <f>SUM(R25:R26)</f>
        <v>513545.36</v>
      </c>
      <c r="S24" s="6"/>
      <c r="T24" s="6"/>
      <c r="U24" s="6">
        <f>SUM(U25:U26)</f>
        <v>522</v>
      </c>
      <c r="V24" s="6">
        <f>SUM(V25:V26)</f>
        <v>1420244.52</v>
      </c>
      <c r="W24" s="6"/>
      <c r="X24" s="6"/>
      <c r="Y24" s="6"/>
      <c r="Z24" s="6"/>
      <c r="AA24" s="6"/>
      <c r="AB24" s="6"/>
      <c r="AC24" s="6"/>
      <c r="AD24" s="6"/>
      <c r="AE24" s="6"/>
      <c r="AF24" s="195"/>
      <c r="AG24" s="4"/>
      <c r="AH24" s="117"/>
      <c r="AI24" s="168"/>
      <c r="AJ24" s="100"/>
      <c r="AK24" s="100"/>
      <c r="AO24" s="71"/>
      <c r="AP24" s="71"/>
    </row>
    <row r="25" spans="1:45" ht="22.5" customHeight="1" x14ac:dyDescent="0.25">
      <c r="A25" s="94" t="str">
        <f>AN25</f>
        <v>1.</v>
      </c>
      <c r="B25" s="94">
        <v>19</v>
      </c>
      <c r="C25" s="211" t="s">
        <v>212</v>
      </c>
      <c r="D25" s="4">
        <v>1974</v>
      </c>
      <c r="E25" s="9" t="s">
        <v>28</v>
      </c>
      <c r="F25" s="4" t="s">
        <v>29</v>
      </c>
      <c r="G25" s="10">
        <v>2</v>
      </c>
      <c r="H25" s="10">
        <v>2</v>
      </c>
      <c r="I25" s="11">
        <v>500.1</v>
      </c>
      <c r="J25" s="11">
        <v>291.3</v>
      </c>
      <c r="K25" s="11">
        <v>291.3</v>
      </c>
      <c r="L25" s="35">
        <v>27</v>
      </c>
      <c r="M25" s="11">
        <f>R25+T25+V25+X25+Z25+AB25+AE25+AF25</f>
        <v>1420244.52</v>
      </c>
      <c r="N25" s="6"/>
      <c r="O25" s="6"/>
      <c r="P25" s="6"/>
      <c r="Q25" s="11">
        <f>M25</f>
        <v>1420244.52</v>
      </c>
      <c r="R25" s="11"/>
      <c r="S25" s="35"/>
      <c r="T25" s="11"/>
      <c r="U25" s="11">
        <v>522</v>
      </c>
      <c r="V25" s="11">
        <v>1420244.52</v>
      </c>
      <c r="W25" s="11"/>
      <c r="X25" s="11"/>
      <c r="Y25" s="11"/>
      <c r="Z25" s="11"/>
      <c r="AA25" s="11"/>
      <c r="AB25" s="11"/>
      <c r="AC25" s="11"/>
      <c r="AD25" s="11"/>
      <c r="AE25" s="11"/>
      <c r="AF25" s="75"/>
      <c r="AG25" s="172">
        <v>2022</v>
      </c>
      <c r="AH25" s="176"/>
      <c r="AI25" s="168"/>
      <c r="AJ25" s="176"/>
      <c r="AK25" s="176"/>
      <c r="AL25" s="156">
        <v>1</v>
      </c>
      <c r="AM25" s="71" t="s">
        <v>157</v>
      </c>
      <c r="AN25" s="71" t="str">
        <f t="shared" ref="AN25:AN87" si="4">CONCATENATE(AL25,AM25)</f>
        <v>1.</v>
      </c>
      <c r="AP25" s="71"/>
      <c r="AS25" s="114"/>
    </row>
    <row r="26" spans="1:45" ht="22.5" customHeight="1" x14ac:dyDescent="0.25">
      <c r="A26" s="94" t="str">
        <f>AN26</f>
        <v>2.</v>
      </c>
      <c r="B26" s="94">
        <v>38</v>
      </c>
      <c r="C26" s="211" t="s">
        <v>213</v>
      </c>
      <c r="D26" s="4">
        <v>1978</v>
      </c>
      <c r="E26" s="9" t="s">
        <v>28</v>
      </c>
      <c r="F26" s="4" t="s">
        <v>31</v>
      </c>
      <c r="G26" s="10">
        <v>5</v>
      </c>
      <c r="H26" s="10">
        <v>3</v>
      </c>
      <c r="I26" s="11">
        <v>2595.5</v>
      </c>
      <c r="J26" s="11">
        <v>1813.5</v>
      </c>
      <c r="K26" s="11">
        <v>1813.5</v>
      </c>
      <c r="L26" s="35">
        <v>105</v>
      </c>
      <c r="M26" s="11">
        <f>R26+T26+V26+X26+Z26+AB26+AE26+AF26</f>
        <v>513545.36</v>
      </c>
      <c r="N26" s="6"/>
      <c r="O26" s="6"/>
      <c r="P26" s="6"/>
      <c r="Q26" s="11">
        <f>M26</f>
        <v>513545.36</v>
      </c>
      <c r="R26" s="11">
        <v>513545.36</v>
      </c>
      <c r="S26" s="35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75"/>
      <c r="AG26" s="172">
        <v>2022</v>
      </c>
      <c r="AH26" s="176" t="s">
        <v>1774</v>
      </c>
      <c r="AI26" s="168"/>
      <c r="AJ26" s="176"/>
      <c r="AK26" s="176"/>
      <c r="AL26" s="71">
        <f>MAX(AL$24:AL25)+1</f>
        <v>2</v>
      </c>
      <c r="AM26" s="71" t="s">
        <v>157</v>
      </c>
      <c r="AN26" s="71" t="str">
        <f t="shared" ref="AN26:AN74" si="5">CONCATENATE(AL26,AM26)</f>
        <v>2.</v>
      </c>
      <c r="AP26" s="71"/>
      <c r="AS26" s="114"/>
    </row>
    <row r="27" spans="1:45" ht="24.75" customHeight="1" x14ac:dyDescent="0.25">
      <c r="A27" s="94"/>
      <c r="B27" s="94"/>
      <c r="C27" s="233" t="s">
        <v>209</v>
      </c>
      <c r="D27" s="4"/>
      <c r="E27" s="4"/>
      <c r="F27" s="4"/>
      <c r="G27" s="4"/>
      <c r="H27" s="4"/>
      <c r="I27" s="6">
        <f>SUM(I28:I30)</f>
        <v>5559.8</v>
      </c>
      <c r="J27" s="6">
        <f>SUM(J28:J30)</f>
        <v>4116.6000000000004</v>
      </c>
      <c r="K27" s="6">
        <f>SUM(K28:K30)</f>
        <v>3883.1000000000004</v>
      </c>
      <c r="L27" s="119">
        <f>SUM(L28:L30)</f>
        <v>285</v>
      </c>
      <c r="M27" s="6">
        <f>SUM(M28:M30)</f>
        <v>4550643.33</v>
      </c>
      <c r="N27" s="6"/>
      <c r="O27" s="6"/>
      <c r="P27" s="6"/>
      <c r="Q27" s="6">
        <f>SUM(Q28:Q30)</f>
        <v>4550643.33</v>
      </c>
      <c r="R27" s="6"/>
      <c r="S27" s="6"/>
      <c r="T27" s="6"/>
      <c r="U27" s="6">
        <f>SUM(U28:U30)</f>
        <v>1972.6000000000001</v>
      </c>
      <c r="V27" s="6">
        <f>SUM(V28:V30)</f>
        <v>4550643.33</v>
      </c>
      <c r="W27" s="6"/>
      <c r="X27" s="6"/>
      <c r="Y27" s="6"/>
      <c r="Z27" s="6"/>
      <c r="AA27" s="6"/>
      <c r="AB27" s="6"/>
      <c r="AC27" s="6"/>
      <c r="AD27" s="6"/>
      <c r="AE27" s="6"/>
      <c r="AF27" s="195"/>
      <c r="AG27" s="6"/>
      <c r="AH27" s="176"/>
      <c r="AI27" s="168"/>
      <c r="AJ27" s="176"/>
      <c r="AK27" s="176"/>
      <c r="AN27" s="71" t="str">
        <f t="shared" si="4"/>
        <v/>
      </c>
      <c r="AO27" s="71"/>
      <c r="AP27" s="71"/>
      <c r="AS27" s="114"/>
    </row>
    <row r="28" spans="1:45" ht="22.5" customHeight="1" x14ac:dyDescent="0.25">
      <c r="A28" s="94" t="str">
        <f>AN28</f>
        <v>3.</v>
      </c>
      <c r="B28" s="94">
        <v>49</v>
      </c>
      <c r="C28" s="211" t="s">
        <v>211</v>
      </c>
      <c r="D28" s="4">
        <v>1984</v>
      </c>
      <c r="E28" s="9" t="s">
        <v>28</v>
      </c>
      <c r="F28" s="4" t="s">
        <v>31</v>
      </c>
      <c r="G28" s="10">
        <v>2</v>
      </c>
      <c r="H28" s="10">
        <v>2</v>
      </c>
      <c r="I28" s="11">
        <v>613.6</v>
      </c>
      <c r="J28" s="11">
        <v>535.6</v>
      </c>
      <c r="K28" s="11">
        <v>302.10000000000002</v>
      </c>
      <c r="L28" s="35">
        <v>34</v>
      </c>
      <c r="M28" s="11">
        <f>R28+T28+V28+X28+Z28+AB28+AE28+AF28</f>
        <v>953572.75</v>
      </c>
      <c r="N28" s="6"/>
      <c r="O28" s="6"/>
      <c r="P28" s="6"/>
      <c r="Q28" s="11">
        <f>M28</f>
        <v>953572.75</v>
      </c>
      <c r="R28" s="11"/>
      <c r="S28" s="35"/>
      <c r="T28" s="11"/>
      <c r="U28" s="11">
        <v>409</v>
      </c>
      <c r="V28" s="11">
        <v>953572.75</v>
      </c>
      <c r="W28" s="11"/>
      <c r="X28" s="11"/>
      <c r="Y28" s="11"/>
      <c r="Z28" s="11"/>
      <c r="AA28" s="11"/>
      <c r="AB28" s="11"/>
      <c r="AC28" s="11"/>
      <c r="AD28" s="11"/>
      <c r="AE28" s="11"/>
      <c r="AF28" s="75"/>
      <c r="AG28" s="172">
        <v>2022</v>
      </c>
      <c r="AH28" s="176"/>
      <c r="AI28" s="168"/>
      <c r="AJ28" s="176"/>
      <c r="AK28" s="176"/>
      <c r="AL28" s="71">
        <f>MAX(AL$24:AL27)+1</f>
        <v>3</v>
      </c>
      <c r="AM28" s="71" t="s">
        <v>157</v>
      </c>
      <c r="AN28" s="71" t="str">
        <f t="shared" si="5"/>
        <v>3.</v>
      </c>
      <c r="AP28" s="71"/>
      <c r="AS28" s="114"/>
    </row>
    <row r="29" spans="1:45" ht="22.5" customHeight="1" x14ac:dyDescent="0.25">
      <c r="A29" s="94" t="str">
        <f>AN29</f>
        <v>4.</v>
      </c>
      <c r="B29" s="94">
        <v>46</v>
      </c>
      <c r="C29" s="220" t="s">
        <v>1692</v>
      </c>
      <c r="D29" s="8">
        <v>1975</v>
      </c>
      <c r="E29" s="8" t="s">
        <v>28</v>
      </c>
      <c r="F29" s="8" t="s">
        <v>31</v>
      </c>
      <c r="G29" s="8">
        <v>5</v>
      </c>
      <c r="H29" s="8">
        <v>4</v>
      </c>
      <c r="I29" s="13">
        <v>3405.5</v>
      </c>
      <c r="J29" s="13">
        <v>2311.3000000000002</v>
      </c>
      <c r="K29" s="13">
        <v>2311.3000000000002</v>
      </c>
      <c r="L29" s="36">
        <v>187</v>
      </c>
      <c r="M29" s="15">
        <f>R29+T29+V29+X29+Z29+AB29+AE29+AF29</f>
        <v>2212440.12</v>
      </c>
      <c r="N29" s="15"/>
      <c r="O29" s="15"/>
      <c r="P29" s="15"/>
      <c r="Q29" s="11">
        <f>M29</f>
        <v>2212440.12</v>
      </c>
      <c r="R29" s="87"/>
      <c r="S29" s="98"/>
      <c r="T29" s="87"/>
      <c r="U29" s="13">
        <v>932.9</v>
      </c>
      <c r="V29" s="13">
        <v>2212440.12</v>
      </c>
      <c r="W29" s="87"/>
      <c r="X29" s="87"/>
      <c r="Y29" s="87"/>
      <c r="Z29" s="87"/>
      <c r="AA29" s="87"/>
      <c r="AB29" s="87"/>
      <c r="AC29" s="87"/>
      <c r="AD29" s="87"/>
      <c r="AE29" s="87"/>
      <c r="AF29" s="196"/>
      <c r="AG29" s="29" t="s">
        <v>217</v>
      </c>
      <c r="AH29" s="176"/>
      <c r="AI29" s="168"/>
      <c r="AJ29" s="176"/>
      <c r="AK29" s="176"/>
      <c r="AL29" s="71">
        <f>MAX(AL$24:AL28)+1</f>
        <v>4</v>
      </c>
      <c r="AM29" s="71" t="s">
        <v>157</v>
      </c>
      <c r="AN29" s="71" t="str">
        <f t="shared" si="4"/>
        <v>4.</v>
      </c>
      <c r="AS29" s="114"/>
    </row>
    <row r="30" spans="1:45" ht="22.5" customHeight="1" x14ac:dyDescent="0.25">
      <c r="A30" s="94" t="str">
        <f>AN30</f>
        <v>5.</v>
      </c>
      <c r="B30" s="94">
        <v>3</v>
      </c>
      <c r="C30" s="213" t="s">
        <v>214</v>
      </c>
      <c r="D30" s="8">
        <v>1980</v>
      </c>
      <c r="E30" s="8" t="s">
        <v>28</v>
      </c>
      <c r="F30" s="8" t="s">
        <v>31</v>
      </c>
      <c r="G30" s="8">
        <v>3</v>
      </c>
      <c r="H30" s="8">
        <v>2</v>
      </c>
      <c r="I30" s="13">
        <v>1540.7</v>
      </c>
      <c r="J30" s="13">
        <v>1269.7</v>
      </c>
      <c r="K30" s="13">
        <v>1269.7</v>
      </c>
      <c r="L30" s="36">
        <v>64</v>
      </c>
      <c r="M30" s="15">
        <f>R30+T30+V30+X30+Z30+AB30+AE30+AF30</f>
        <v>1384630.46</v>
      </c>
      <c r="N30" s="15"/>
      <c r="O30" s="15"/>
      <c r="P30" s="15"/>
      <c r="Q30" s="11">
        <f>M30</f>
        <v>1384630.46</v>
      </c>
      <c r="R30" s="87"/>
      <c r="S30" s="98"/>
      <c r="T30" s="87"/>
      <c r="U30" s="13">
        <v>630.70000000000005</v>
      </c>
      <c r="V30" s="13">
        <v>1384630.46</v>
      </c>
      <c r="W30" s="87"/>
      <c r="X30" s="87"/>
      <c r="Y30" s="87"/>
      <c r="Z30" s="87"/>
      <c r="AA30" s="87"/>
      <c r="AB30" s="87"/>
      <c r="AC30" s="87"/>
      <c r="AD30" s="87"/>
      <c r="AE30" s="87"/>
      <c r="AF30" s="196"/>
      <c r="AG30" s="29" t="s">
        <v>217</v>
      </c>
      <c r="AH30" s="176"/>
      <c r="AI30" s="168"/>
      <c r="AJ30" s="176"/>
      <c r="AK30" s="176"/>
      <c r="AL30" s="71">
        <f>MAX(AL$24:AL29)+1</f>
        <v>5</v>
      </c>
      <c r="AM30" s="71" t="s">
        <v>157</v>
      </c>
      <c r="AN30" s="71" t="str">
        <f t="shared" si="5"/>
        <v>5.</v>
      </c>
      <c r="AP30" s="71"/>
      <c r="AS30" s="114"/>
    </row>
    <row r="31" spans="1:45" ht="22.5" customHeight="1" x14ac:dyDescent="0.25">
      <c r="A31" s="94"/>
      <c r="B31" s="94"/>
      <c r="C31" s="233" t="s">
        <v>210</v>
      </c>
      <c r="D31" s="4"/>
      <c r="E31" s="4"/>
      <c r="F31" s="4"/>
      <c r="G31" s="4"/>
      <c r="H31" s="4"/>
      <c r="I31" s="6">
        <f>SUM(I32:I33)</f>
        <v>920.2</v>
      </c>
      <c r="J31" s="6">
        <f>SUM(J32:J33)</f>
        <v>569.79999999999995</v>
      </c>
      <c r="K31" s="6">
        <f>SUM(K32:K33)</f>
        <v>569.79999999999995</v>
      </c>
      <c r="L31" s="119">
        <f>SUM(L32:L33)</f>
        <v>38</v>
      </c>
      <c r="M31" s="6">
        <f>SUM(M32:M33)</f>
        <v>1661362.4</v>
      </c>
      <c r="N31" s="6"/>
      <c r="O31" s="6"/>
      <c r="P31" s="6"/>
      <c r="Q31" s="6">
        <f>SUM(Q32:Q33)</f>
        <v>1661362.4</v>
      </c>
      <c r="R31" s="6">
        <f>SUM(R32:R33)</f>
        <v>17202.400000000001</v>
      </c>
      <c r="S31" s="6"/>
      <c r="T31" s="6"/>
      <c r="U31" s="6">
        <f>SUM(U32:U33)</f>
        <v>448</v>
      </c>
      <c r="V31" s="6">
        <f>SUM(V32:V33)</f>
        <v>1644160</v>
      </c>
      <c r="W31" s="6"/>
      <c r="X31" s="6"/>
      <c r="Y31" s="6"/>
      <c r="Z31" s="6"/>
      <c r="AA31" s="6"/>
      <c r="AB31" s="6"/>
      <c r="AC31" s="6"/>
      <c r="AD31" s="6"/>
      <c r="AE31" s="6"/>
      <c r="AF31" s="195"/>
      <c r="AG31" s="4"/>
      <c r="AH31" s="176"/>
      <c r="AI31" s="168"/>
      <c r="AJ31" s="176"/>
      <c r="AK31" s="176"/>
      <c r="AN31" s="71" t="str">
        <f t="shared" si="4"/>
        <v/>
      </c>
      <c r="AO31" s="71"/>
      <c r="AP31" s="71"/>
      <c r="AS31" s="114"/>
    </row>
    <row r="32" spans="1:45" ht="22.5" customHeight="1" x14ac:dyDescent="0.25">
      <c r="A32" s="94" t="str">
        <f t="shared" ref="A32:A54" si="6">AN32</f>
        <v>6.</v>
      </c>
      <c r="B32" s="94">
        <v>13</v>
      </c>
      <c r="C32" s="220" t="s">
        <v>215</v>
      </c>
      <c r="D32" s="8">
        <v>1954</v>
      </c>
      <c r="E32" s="8" t="s">
        <v>28</v>
      </c>
      <c r="F32" s="8" t="s">
        <v>30</v>
      </c>
      <c r="G32" s="8">
        <v>2</v>
      </c>
      <c r="H32" s="8">
        <v>1</v>
      </c>
      <c r="I32" s="13">
        <v>406</v>
      </c>
      <c r="J32" s="13">
        <v>276.10000000000002</v>
      </c>
      <c r="K32" s="13">
        <v>276.10000000000002</v>
      </c>
      <c r="L32" s="36">
        <v>9</v>
      </c>
      <c r="M32" s="15">
        <f t="shared" ref="M32:M33" si="7">R32+T32+V32+X32+Z32+AB32+AE32+AF32</f>
        <v>17202.400000000001</v>
      </c>
      <c r="N32" s="15"/>
      <c r="O32" s="15"/>
      <c r="P32" s="15"/>
      <c r="Q32" s="11">
        <f t="shared" ref="Q32:Q33" si="8">M32</f>
        <v>17202.400000000001</v>
      </c>
      <c r="R32" s="13">
        <v>17202.400000000001</v>
      </c>
      <c r="S32" s="98"/>
      <c r="T32" s="87"/>
      <c r="U32" s="13"/>
      <c r="V32" s="13"/>
      <c r="W32" s="87"/>
      <c r="X32" s="87"/>
      <c r="Y32" s="87"/>
      <c r="Z32" s="87"/>
      <c r="AA32" s="87"/>
      <c r="AB32" s="87"/>
      <c r="AC32" s="87"/>
      <c r="AD32" s="87"/>
      <c r="AE32" s="11"/>
      <c r="AF32" s="196"/>
      <c r="AG32" s="29" t="s">
        <v>217</v>
      </c>
      <c r="AH32" s="176" t="s">
        <v>1774</v>
      </c>
      <c r="AI32" s="168"/>
      <c r="AJ32" s="176"/>
      <c r="AK32" s="176"/>
      <c r="AL32" s="71">
        <f>MAX(AL$24:AL31)+1</f>
        <v>6</v>
      </c>
      <c r="AM32" s="71" t="s">
        <v>157</v>
      </c>
      <c r="AN32" s="71" t="str">
        <f t="shared" si="5"/>
        <v>6.</v>
      </c>
      <c r="AS32" s="114"/>
    </row>
    <row r="33" spans="1:45" ht="22.5" customHeight="1" x14ac:dyDescent="0.25">
      <c r="A33" s="94" t="str">
        <f t="shared" si="6"/>
        <v>7.</v>
      </c>
      <c r="B33" s="94">
        <v>28</v>
      </c>
      <c r="C33" s="220" t="s">
        <v>216</v>
      </c>
      <c r="D33" s="14">
        <v>1975</v>
      </c>
      <c r="E33" s="8" t="s">
        <v>28</v>
      </c>
      <c r="F33" s="8" t="s">
        <v>29</v>
      </c>
      <c r="G33" s="8">
        <v>2</v>
      </c>
      <c r="H33" s="8">
        <v>2</v>
      </c>
      <c r="I33" s="13">
        <v>514.20000000000005</v>
      </c>
      <c r="J33" s="13">
        <v>293.7</v>
      </c>
      <c r="K33" s="13">
        <v>293.7</v>
      </c>
      <c r="L33" s="36">
        <v>29</v>
      </c>
      <c r="M33" s="15">
        <f t="shared" si="7"/>
        <v>1644160</v>
      </c>
      <c r="N33" s="103"/>
      <c r="O33" s="103"/>
      <c r="P33" s="103"/>
      <c r="Q33" s="11">
        <f t="shared" si="8"/>
        <v>1644160</v>
      </c>
      <c r="R33" s="13"/>
      <c r="S33" s="98"/>
      <c r="T33" s="87"/>
      <c r="U33" s="13">
        <v>448</v>
      </c>
      <c r="V33" s="13">
        <f>U33*3670</f>
        <v>1644160</v>
      </c>
      <c r="W33" s="87"/>
      <c r="X33" s="87"/>
      <c r="Y33" s="87"/>
      <c r="Z33" s="87"/>
      <c r="AA33" s="13"/>
      <c r="AB33" s="13"/>
      <c r="AC33" s="87"/>
      <c r="AD33" s="87"/>
      <c r="AE33" s="13"/>
      <c r="AF33" s="196"/>
      <c r="AG33" s="29" t="s">
        <v>217</v>
      </c>
      <c r="AH33" s="176"/>
      <c r="AI33" s="168"/>
      <c r="AJ33" s="176"/>
      <c r="AK33" s="176"/>
      <c r="AL33" s="71">
        <f>MAX(AL$24:AL32)+1</f>
        <v>7</v>
      </c>
      <c r="AM33" s="71" t="s">
        <v>157</v>
      </c>
      <c r="AN33" s="71" t="str">
        <f t="shared" si="4"/>
        <v>7.</v>
      </c>
      <c r="AP33" s="71"/>
      <c r="AS33" s="114"/>
    </row>
    <row r="34" spans="1:45" ht="22.5" customHeight="1" x14ac:dyDescent="0.25">
      <c r="A34" s="94" t="str">
        <f t="shared" si="6"/>
        <v/>
      </c>
      <c r="B34" s="94"/>
      <c r="C34" s="233" t="s">
        <v>32</v>
      </c>
      <c r="D34" s="4"/>
      <c r="E34" s="9"/>
      <c r="F34" s="4"/>
      <c r="G34" s="10"/>
      <c r="H34" s="10"/>
      <c r="I34" s="6">
        <f t="shared" ref="I34:R34" si="9">I35+I55+I107</f>
        <v>408847.60000000003</v>
      </c>
      <c r="J34" s="6">
        <f t="shared" si="9"/>
        <v>286692.77</v>
      </c>
      <c r="K34" s="6">
        <f t="shared" si="9"/>
        <v>272761.28000000003</v>
      </c>
      <c r="L34" s="34">
        <f t="shared" si="9"/>
        <v>12513</v>
      </c>
      <c r="M34" s="6">
        <f t="shared" si="9"/>
        <v>293578913.51419997</v>
      </c>
      <c r="N34" s="6"/>
      <c r="O34" s="6"/>
      <c r="P34" s="6"/>
      <c r="Q34" s="6">
        <f t="shared" si="9"/>
        <v>293549903.80419993</v>
      </c>
      <c r="R34" s="6">
        <f t="shared" si="9"/>
        <v>90442891.909999982</v>
      </c>
      <c r="S34" s="6"/>
      <c r="T34" s="6"/>
      <c r="U34" s="6">
        <f>U35+U55+U107</f>
        <v>70848.38</v>
      </c>
      <c r="V34" s="6">
        <f>V35+V55+V107</f>
        <v>177619895.25800002</v>
      </c>
      <c r="W34" s="6"/>
      <c r="X34" s="6"/>
      <c r="Y34" s="6">
        <f>Y35+Y55+Y107</f>
        <v>15495.3</v>
      </c>
      <c r="Z34" s="6">
        <f>Z35+Z55+Z107</f>
        <v>17934688.140000001</v>
      </c>
      <c r="AA34" s="6">
        <f>AA35+AA55+AA107</f>
        <v>1048.21</v>
      </c>
      <c r="AB34" s="6">
        <f>AB35+AB55+AB107</f>
        <v>1633324.4161999999</v>
      </c>
      <c r="AC34" s="6"/>
      <c r="AD34" s="6"/>
      <c r="AE34" s="6">
        <f>AE35+AE55+AE107</f>
        <v>236656.99</v>
      </c>
      <c r="AF34" s="195">
        <f>AF35+AF55+AF107</f>
        <v>5711456.7999999998</v>
      </c>
      <c r="AG34" s="29"/>
      <c r="AH34" s="176"/>
      <c r="AI34" s="168"/>
      <c r="AJ34" s="176"/>
      <c r="AK34" s="176"/>
      <c r="AN34" s="71" t="str">
        <f t="shared" si="5"/>
        <v/>
      </c>
      <c r="AO34" s="71"/>
      <c r="AP34" s="71"/>
      <c r="AS34" s="114"/>
    </row>
    <row r="35" spans="1:45" ht="22.5" customHeight="1" x14ac:dyDescent="0.25">
      <c r="A35" s="94" t="str">
        <f t="shared" si="6"/>
        <v/>
      </c>
      <c r="B35" s="94"/>
      <c r="C35" s="233" t="s">
        <v>208</v>
      </c>
      <c r="D35" s="4"/>
      <c r="E35" s="9"/>
      <c r="F35" s="4"/>
      <c r="G35" s="10"/>
      <c r="H35" s="10"/>
      <c r="I35" s="6">
        <f>SUM(I36:I54)</f>
        <v>57717.740000000005</v>
      </c>
      <c r="J35" s="6">
        <f>SUM(J36:J54)</f>
        <v>39357.30000000001</v>
      </c>
      <c r="K35" s="6">
        <f>SUM(K36:K54)</f>
        <v>36991.80000000001</v>
      </c>
      <c r="L35" s="119">
        <f>SUM(L36:L54)</f>
        <v>1505</v>
      </c>
      <c r="M35" s="6">
        <f>SUM(M36:M54)</f>
        <v>40459244.710000008</v>
      </c>
      <c r="N35" s="6"/>
      <c r="O35" s="6"/>
      <c r="P35" s="6"/>
      <c r="Q35" s="6">
        <f>SUM(Q36:Q54)</f>
        <v>40459244.710000008</v>
      </c>
      <c r="R35" s="6">
        <f>SUM(R36:R54)</f>
        <v>3666177.44</v>
      </c>
      <c r="S35" s="6"/>
      <c r="T35" s="6"/>
      <c r="U35" s="6">
        <f>SUM(U36:U54)</f>
        <v>14536.2</v>
      </c>
      <c r="V35" s="6">
        <f>SUM(V36:V54)</f>
        <v>32607879.149999999</v>
      </c>
      <c r="W35" s="6"/>
      <c r="X35" s="6"/>
      <c r="Y35" s="6">
        <f t="shared" ref="Y35:AB35" si="10">SUM(Y36:Y54)</f>
        <v>1224.5</v>
      </c>
      <c r="Z35" s="6">
        <f t="shared" si="10"/>
        <v>1845773.62</v>
      </c>
      <c r="AA35" s="6">
        <f t="shared" si="10"/>
        <v>320.8</v>
      </c>
      <c r="AB35" s="6">
        <f t="shared" si="10"/>
        <v>745287.74</v>
      </c>
      <c r="AC35" s="6"/>
      <c r="AD35" s="6"/>
      <c r="AE35" s="6"/>
      <c r="AF35" s="195">
        <f>SUM(AF36:AF54)</f>
        <v>1594126.7600000002</v>
      </c>
      <c r="AG35" s="29"/>
      <c r="AH35" s="176"/>
      <c r="AI35" s="168"/>
      <c r="AJ35" s="176"/>
      <c r="AK35" s="176"/>
      <c r="AN35" s="71" t="str">
        <f t="shared" si="4"/>
        <v/>
      </c>
      <c r="AO35" s="71"/>
      <c r="AP35" s="71"/>
      <c r="AS35" s="114"/>
    </row>
    <row r="36" spans="1:45" ht="22.5" customHeight="1" x14ac:dyDescent="0.25">
      <c r="A36" s="94" t="str">
        <f t="shared" si="6"/>
        <v>8.</v>
      </c>
      <c r="B36" s="94">
        <v>5479</v>
      </c>
      <c r="C36" s="220" t="s">
        <v>346</v>
      </c>
      <c r="D36" s="4">
        <v>1971</v>
      </c>
      <c r="E36" s="9"/>
      <c r="F36" s="4" t="s">
        <v>29</v>
      </c>
      <c r="G36" s="10">
        <v>5</v>
      </c>
      <c r="H36" s="10">
        <v>3</v>
      </c>
      <c r="I36" s="11">
        <v>2490.7600000000002</v>
      </c>
      <c r="J36" s="11">
        <v>1634</v>
      </c>
      <c r="K36" s="11">
        <v>1634</v>
      </c>
      <c r="L36" s="35">
        <v>72</v>
      </c>
      <c r="M36" s="15">
        <f t="shared" ref="M36:M54" si="11">R36+T36+V36+X36+Z36+AB36+AE36+AF36</f>
        <v>1392131.28</v>
      </c>
      <c r="N36" s="11"/>
      <c r="O36" s="11"/>
      <c r="P36" s="11"/>
      <c r="Q36" s="11">
        <f t="shared" ref="Q36:Q54" si="12">M36</f>
        <v>1392131.28</v>
      </c>
      <c r="R36" s="11"/>
      <c r="S36" s="11"/>
      <c r="T36" s="11"/>
      <c r="U36" s="11">
        <v>803</v>
      </c>
      <c r="V36" s="11">
        <v>1392131.28</v>
      </c>
      <c r="W36" s="11"/>
      <c r="X36" s="11"/>
      <c r="Y36" s="11"/>
      <c r="Z36" s="11"/>
      <c r="AA36" s="11"/>
      <c r="AB36" s="11"/>
      <c r="AC36" s="11"/>
      <c r="AD36" s="11"/>
      <c r="AE36" s="11"/>
      <c r="AF36" s="195"/>
      <c r="AG36" s="29" t="s">
        <v>217</v>
      </c>
      <c r="AH36" s="176"/>
      <c r="AI36" s="168"/>
      <c r="AJ36" s="176"/>
      <c r="AK36" s="176"/>
      <c r="AL36" s="71">
        <f>MAX(AL$24:AL35)+1</f>
        <v>8</v>
      </c>
      <c r="AM36" s="71" t="s">
        <v>157</v>
      </c>
      <c r="AN36" s="71" t="str">
        <f t="shared" si="5"/>
        <v>8.</v>
      </c>
      <c r="AP36" s="71"/>
      <c r="AS36" s="114"/>
    </row>
    <row r="37" spans="1:45" ht="22.5" customHeight="1" x14ac:dyDescent="0.25">
      <c r="A37" s="94" t="str">
        <f t="shared" si="6"/>
        <v>9.</v>
      </c>
      <c r="B37" s="94">
        <v>499</v>
      </c>
      <c r="C37" s="211" t="s">
        <v>54</v>
      </c>
      <c r="D37" s="8">
        <v>1970</v>
      </c>
      <c r="E37" s="9" t="s">
        <v>28</v>
      </c>
      <c r="F37" s="9" t="s">
        <v>29</v>
      </c>
      <c r="G37" s="10">
        <v>4</v>
      </c>
      <c r="H37" s="10">
        <v>3</v>
      </c>
      <c r="I37" s="11">
        <v>1228.6099999999999</v>
      </c>
      <c r="J37" s="11">
        <v>1164.72</v>
      </c>
      <c r="K37" s="11">
        <v>835.47</v>
      </c>
      <c r="L37" s="35">
        <v>38</v>
      </c>
      <c r="M37" s="15">
        <f t="shared" si="11"/>
        <v>3023696.08</v>
      </c>
      <c r="N37" s="15"/>
      <c r="O37" s="15"/>
      <c r="P37" s="15"/>
      <c r="Q37" s="11">
        <f t="shared" si="12"/>
        <v>3023696.08</v>
      </c>
      <c r="R37" s="15">
        <f>1595016.13+125066.46+602220.04</f>
        <v>2322302.63</v>
      </c>
      <c r="S37" s="99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75">
        <f>263405.04+196059.17+241929.24</f>
        <v>701393.45</v>
      </c>
      <c r="AG37" s="29" t="s">
        <v>217</v>
      </c>
      <c r="AH37" s="177" t="s">
        <v>1775</v>
      </c>
      <c r="AI37" s="168"/>
      <c r="AJ37" s="177"/>
      <c r="AK37" s="177"/>
      <c r="AL37" s="71">
        <f>MAX(AL$24:AL36)+1</f>
        <v>9</v>
      </c>
      <c r="AM37" s="71" t="s">
        <v>157</v>
      </c>
      <c r="AN37" s="71" t="str">
        <f t="shared" si="4"/>
        <v>9.</v>
      </c>
      <c r="AP37" s="71"/>
      <c r="AS37" s="114"/>
    </row>
    <row r="38" spans="1:45" ht="22.5" customHeight="1" x14ac:dyDescent="0.25">
      <c r="A38" s="94" t="str">
        <f t="shared" si="6"/>
        <v>10.</v>
      </c>
      <c r="B38" s="94">
        <v>5477</v>
      </c>
      <c r="C38" s="220" t="s">
        <v>345</v>
      </c>
      <c r="D38" s="4">
        <v>1965</v>
      </c>
      <c r="E38" s="4" t="s">
        <v>28</v>
      </c>
      <c r="F38" s="4" t="s">
        <v>29</v>
      </c>
      <c r="G38" s="4">
        <v>3</v>
      </c>
      <c r="H38" s="4">
        <v>3</v>
      </c>
      <c r="I38" s="18">
        <v>1228</v>
      </c>
      <c r="J38" s="18">
        <v>819.7</v>
      </c>
      <c r="K38" s="18">
        <v>696.8</v>
      </c>
      <c r="L38" s="38">
        <v>42</v>
      </c>
      <c r="M38" s="15">
        <f t="shared" si="11"/>
        <v>1027718.3200000001</v>
      </c>
      <c r="N38" s="15"/>
      <c r="O38" s="15"/>
      <c r="P38" s="15"/>
      <c r="Q38" s="11">
        <f t="shared" si="12"/>
        <v>1027718.3200000001</v>
      </c>
      <c r="R38" s="15">
        <f>336064+423536</f>
        <v>759600</v>
      </c>
      <c r="S38" s="99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97">
        <f>114380.84+153737.48</f>
        <v>268118.32</v>
      </c>
      <c r="AG38" s="29" t="s">
        <v>217</v>
      </c>
      <c r="AH38" s="176" t="s">
        <v>1776</v>
      </c>
      <c r="AI38" s="168"/>
      <c r="AJ38" s="176"/>
      <c r="AK38" s="176"/>
      <c r="AL38" s="71">
        <f>MAX(AL$24:AL37)+1</f>
        <v>10</v>
      </c>
      <c r="AM38" s="71" t="s">
        <v>157</v>
      </c>
      <c r="AN38" s="71" t="str">
        <f t="shared" si="5"/>
        <v>10.</v>
      </c>
      <c r="AP38" s="71"/>
      <c r="AS38" s="114"/>
    </row>
    <row r="39" spans="1:45" ht="22.5" customHeight="1" x14ac:dyDescent="0.25">
      <c r="A39" s="94" t="str">
        <f t="shared" si="6"/>
        <v>11.</v>
      </c>
      <c r="B39" s="94">
        <v>663</v>
      </c>
      <c r="C39" s="211" t="s">
        <v>245</v>
      </c>
      <c r="D39" s="8">
        <v>1993</v>
      </c>
      <c r="E39" s="9" t="s">
        <v>28</v>
      </c>
      <c r="F39" s="9" t="s">
        <v>29</v>
      </c>
      <c r="G39" s="14">
        <v>5</v>
      </c>
      <c r="H39" s="14">
        <v>6</v>
      </c>
      <c r="I39" s="16">
        <v>9112.5</v>
      </c>
      <c r="J39" s="16">
        <v>5763.5</v>
      </c>
      <c r="K39" s="16">
        <v>5763.5</v>
      </c>
      <c r="L39" s="37">
        <v>136</v>
      </c>
      <c r="M39" s="11">
        <f t="shared" si="11"/>
        <v>6522981.5499999998</v>
      </c>
      <c r="N39" s="11"/>
      <c r="O39" s="11"/>
      <c r="P39" s="11"/>
      <c r="Q39" s="11">
        <f t="shared" si="12"/>
        <v>6522981.5499999998</v>
      </c>
      <c r="R39" s="11"/>
      <c r="S39" s="35"/>
      <c r="T39" s="11"/>
      <c r="U39" s="11">
        <v>2254</v>
      </c>
      <c r="V39" s="11">
        <v>6135235.2000000002</v>
      </c>
      <c r="W39" s="11"/>
      <c r="X39" s="11"/>
      <c r="Y39" s="11"/>
      <c r="Z39" s="11"/>
      <c r="AA39" s="11"/>
      <c r="AB39" s="11"/>
      <c r="AC39" s="11"/>
      <c r="AD39" s="11"/>
      <c r="AE39" s="11"/>
      <c r="AF39" s="75">
        <v>387746.35</v>
      </c>
      <c r="AG39" s="29" t="s">
        <v>217</v>
      </c>
      <c r="AH39" s="177"/>
      <c r="AI39" s="168"/>
      <c r="AJ39" s="177"/>
      <c r="AK39" s="177"/>
      <c r="AL39" s="71">
        <f>MAX(AL$24:AL38)+1</f>
        <v>11</v>
      </c>
      <c r="AM39" s="71" t="s">
        <v>157</v>
      </c>
      <c r="AN39" s="71" t="str">
        <f t="shared" si="4"/>
        <v>11.</v>
      </c>
      <c r="AP39" s="71"/>
      <c r="AS39" s="114"/>
    </row>
    <row r="40" spans="1:45" ht="22.5" customHeight="1" x14ac:dyDescent="0.25">
      <c r="A40" s="94" t="str">
        <f t="shared" si="6"/>
        <v>12.</v>
      </c>
      <c r="B40" s="94">
        <v>697</v>
      </c>
      <c r="C40" s="223" t="s">
        <v>295</v>
      </c>
      <c r="D40" s="8">
        <v>1940</v>
      </c>
      <c r="E40" s="4" t="s">
        <v>28</v>
      </c>
      <c r="F40" s="4" t="s">
        <v>29</v>
      </c>
      <c r="G40" s="8">
        <v>2</v>
      </c>
      <c r="H40" s="8">
        <v>2</v>
      </c>
      <c r="I40" s="13">
        <v>563.4</v>
      </c>
      <c r="J40" s="13">
        <v>299.10000000000002</v>
      </c>
      <c r="K40" s="13">
        <v>299.10000000000002</v>
      </c>
      <c r="L40" s="36">
        <v>20</v>
      </c>
      <c r="M40" s="15">
        <f t="shared" si="11"/>
        <v>1010438.05</v>
      </c>
      <c r="N40" s="15"/>
      <c r="O40" s="15"/>
      <c r="P40" s="15"/>
      <c r="Q40" s="11">
        <f t="shared" si="12"/>
        <v>1010438.05</v>
      </c>
      <c r="R40" s="15"/>
      <c r="S40" s="99"/>
      <c r="T40" s="15"/>
      <c r="U40" s="15">
        <v>282</v>
      </c>
      <c r="V40" s="15">
        <v>1010438.05</v>
      </c>
      <c r="W40" s="15"/>
      <c r="X40" s="15"/>
      <c r="Y40" s="15"/>
      <c r="Z40" s="15"/>
      <c r="AA40" s="15"/>
      <c r="AB40" s="15"/>
      <c r="AC40" s="15"/>
      <c r="AD40" s="15"/>
      <c r="AE40" s="15"/>
      <c r="AF40" s="197"/>
      <c r="AG40" s="29" t="s">
        <v>217</v>
      </c>
      <c r="AH40" s="176"/>
      <c r="AI40" s="168"/>
      <c r="AJ40" s="176"/>
      <c r="AK40" s="176"/>
      <c r="AL40" s="71">
        <f>MAX(AL$24:AL39)+1</f>
        <v>12</v>
      </c>
      <c r="AM40" s="71" t="s">
        <v>157</v>
      </c>
      <c r="AN40" s="71" t="str">
        <f t="shared" si="5"/>
        <v>12.</v>
      </c>
      <c r="AP40" s="88"/>
      <c r="AS40" s="114"/>
    </row>
    <row r="41" spans="1:45" ht="22.5" customHeight="1" x14ac:dyDescent="0.25">
      <c r="A41" s="94" t="str">
        <f t="shared" si="6"/>
        <v>13.</v>
      </c>
      <c r="B41" s="94">
        <v>5486</v>
      </c>
      <c r="C41" s="211" t="s">
        <v>259</v>
      </c>
      <c r="D41" s="8">
        <v>1932</v>
      </c>
      <c r="E41" s="9" t="s">
        <v>28</v>
      </c>
      <c r="F41" s="9" t="s">
        <v>29</v>
      </c>
      <c r="G41" s="14">
        <v>4</v>
      </c>
      <c r="H41" s="14">
        <v>4</v>
      </c>
      <c r="I41" s="16">
        <v>2884.08</v>
      </c>
      <c r="J41" s="16">
        <v>2863.95</v>
      </c>
      <c r="K41" s="16">
        <v>2226.1999999999998</v>
      </c>
      <c r="L41" s="37">
        <v>54</v>
      </c>
      <c r="M41" s="11">
        <f t="shared" si="11"/>
        <v>4350779.68</v>
      </c>
      <c r="N41" s="11"/>
      <c r="O41" s="11"/>
      <c r="P41" s="11"/>
      <c r="Q41" s="11">
        <f t="shared" si="12"/>
        <v>4350779.68</v>
      </c>
      <c r="R41" s="15">
        <v>460402.79</v>
      </c>
      <c r="S41" s="35"/>
      <c r="T41" s="11"/>
      <c r="U41" s="11">
        <v>1011.9</v>
      </c>
      <c r="V41" s="11">
        <v>3890376.89</v>
      </c>
      <c r="W41" s="11"/>
      <c r="X41" s="11"/>
      <c r="Y41" s="11"/>
      <c r="Z41" s="11"/>
      <c r="AA41" s="11"/>
      <c r="AB41" s="11"/>
      <c r="AC41" s="11"/>
      <c r="AD41" s="11"/>
      <c r="AE41" s="15"/>
      <c r="AF41" s="75"/>
      <c r="AG41" s="29" t="s">
        <v>217</v>
      </c>
      <c r="AH41" s="177" t="s">
        <v>1778</v>
      </c>
      <c r="AI41" s="168"/>
      <c r="AJ41" s="177"/>
      <c r="AK41" s="177"/>
      <c r="AL41" s="71">
        <f>MAX(AL$24:AL40)+1</f>
        <v>13</v>
      </c>
      <c r="AM41" s="71" t="s">
        <v>157</v>
      </c>
      <c r="AN41" s="71" t="str">
        <f t="shared" si="4"/>
        <v>13.</v>
      </c>
      <c r="AP41" s="71"/>
      <c r="AS41" s="114"/>
    </row>
    <row r="42" spans="1:45" ht="22.5" customHeight="1" x14ac:dyDescent="0.25">
      <c r="A42" s="94" t="str">
        <f t="shared" si="6"/>
        <v>14.</v>
      </c>
      <c r="B42" s="94">
        <v>134</v>
      </c>
      <c r="C42" s="214" t="s">
        <v>273</v>
      </c>
      <c r="D42" s="4">
        <v>1954</v>
      </c>
      <c r="E42" s="4" t="s">
        <v>28</v>
      </c>
      <c r="F42" s="4" t="s">
        <v>29</v>
      </c>
      <c r="G42" s="4">
        <v>2</v>
      </c>
      <c r="H42" s="4">
        <v>1</v>
      </c>
      <c r="I42" s="13">
        <v>670</v>
      </c>
      <c r="J42" s="13">
        <v>371</v>
      </c>
      <c r="K42" s="13">
        <v>371</v>
      </c>
      <c r="L42" s="36">
        <v>11</v>
      </c>
      <c r="M42" s="15">
        <f t="shared" si="11"/>
        <v>615508.91</v>
      </c>
      <c r="N42" s="15"/>
      <c r="O42" s="15"/>
      <c r="P42" s="15"/>
      <c r="Q42" s="11">
        <f t="shared" si="12"/>
        <v>615508.91</v>
      </c>
      <c r="R42" s="15"/>
      <c r="S42" s="99"/>
      <c r="T42" s="15"/>
      <c r="U42" s="15"/>
      <c r="V42" s="15"/>
      <c r="W42" s="15"/>
      <c r="X42" s="15"/>
      <c r="Y42" s="15">
        <v>475.8</v>
      </c>
      <c r="Z42" s="15">
        <v>615508.91</v>
      </c>
      <c r="AA42" s="15"/>
      <c r="AB42" s="15"/>
      <c r="AC42" s="15"/>
      <c r="AD42" s="15"/>
      <c r="AE42" s="15"/>
      <c r="AF42" s="197"/>
      <c r="AG42" s="29" t="s">
        <v>217</v>
      </c>
      <c r="AH42" s="176"/>
      <c r="AI42" s="168"/>
      <c r="AJ42" s="176"/>
      <c r="AK42" s="176"/>
      <c r="AL42" s="71">
        <f>MAX(AL$24:AL41)+1</f>
        <v>14</v>
      </c>
      <c r="AM42" s="71" t="s">
        <v>157</v>
      </c>
      <c r="AN42" s="71" t="str">
        <f t="shared" si="5"/>
        <v>14.</v>
      </c>
      <c r="AP42" s="88"/>
      <c r="AS42" s="114"/>
    </row>
    <row r="43" spans="1:45" ht="22.5" customHeight="1" x14ac:dyDescent="0.25">
      <c r="A43" s="94" t="str">
        <f t="shared" si="6"/>
        <v>15.</v>
      </c>
      <c r="B43" s="94">
        <v>133</v>
      </c>
      <c r="C43" s="211" t="s">
        <v>1533</v>
      </c>
      <c r="D43" s="4">
        <v>1985</v>
      </c>
      <c r="E43" s="9" t="s">
        <v>28</v>
      </c>
      <c r="F43" s="9" t="s">
        <v>29</v>
      </c>
      <c r="G43" s="10">
        <v>3</v>
      </c>
      <c r="H43" s="10">
        <v>3</v>
      </c>
      <c r="I43" s="11">
        <v>1834</v>
      </c>
      <c r="J43" s="11">
        <v>1250.5999999999999</v>
      </c>
      <c r="K43" s="11">
        <v>1250.5999999999999</v>
      </c>
      <c r="L43" s="35">
        <v>48</v>
      </c>
      <c r="M43" s="11">
        <f t="shared" si="11"/>
        <v>1107221.75</v>
      </c>
      <c r="N43" s="11"/>
      <c r="O43" s="11"/>
      <c r="P43" s="11"/>
      <c r="Q43" s="11">
        <f t="shared" si="12"/>
        <v>1107221.75</v>
      </c>
      <c r="R43" s="11"/>
      <c r="S43" s="35"/>
      <c r="T43" s="11"/>
      <c r="U43" s="11">
        <v>548.4</v>
      </c>
      <c r="V43" s="11">
        <v>1107221.75</v>
      </c>
      <c r="W43" s="11"/>
      <c r="X43" s="11"/>
      <c r="Y43" s="11"/>
      <c r="Z43" s="11"/>
      <c r="AA43" s="11"/>
      <c r="AB43" s="11"/>
      <c r="AC43" s="11"/>
      <c r="AD43" s="11"/>
      <c r="AE43" s="11"/>
      <c r="AF43" s="75"/>
      <c r="AG43" s="29" t="s">
        <v>217</v>
      </c>
      <c r="AH43" s="177"/>
      <c r="AI43" s="168"/>
      <c r="AJ43" s="177"/>
      <c r="AK43" s="177"/>
      <c r="AL43" s="71">
        <f>MAX(AL$24:AL42)+1</f>
        <v>15</v>
      </c>
      <c r="AM43" s="71" t="s">
        <v>157</v>
      </c>
      <c r="AN43" s="71" t="str">
        <f t="shared" si="4"/>
        <v>15.</v>
      </c>
      <c r="AP43" s="71"/>
      <c r="AS43" s="114"/>
    </row>
    <row r="44" spans="1:45" ht="22.5" customHeight="1" x14ac:dyDescent="0.25">
      <c r="A44" s="94" t="str">
        <f t="shared" si="6"/>
        <v>16.</v>
      </c>
      <c r="B44" s="94">
        <v>704</v>
      </c>
      <c r="C44" s="211" t="s">
        <v>66</v>
      </c>
      <c r="D44" s="8">
        <v>1964</v>
      </c>
      <c r="E44" s="9" t="s">
        <v>28</v>
      </c>
      <c r="F44" s="9" t="s">
        <v>30</v>
      </c>
      <c r="G44" s="14">
        <v>1</v>
      </c>
      <c r="H44" s="14">
        <v>2</v>
      </c>
      <c r="I44" s="16">
        <v>187.7</v>
      </c>
      <c r="J44" s="16">
        <v>124.2</v>
      </c>
      <c r="K44" s="16">
        <v>124.2</v>
      </c>
      <c r="L44" s="37">
        <v>16</v>
      </c>
      <c r="M44" s="11">
        <f t="shared" si="11"/>
        <v>123872.02</v>
      </c>
      <c r="N44" s="11"/>
      <c r="O44" s="11"/>
      <c r="P44" s="11"/>
      <c r="Q44" s="11">
        <f t="shared" si="12"/>
        <v>123872.02</v>
      </c>
      <c r="R44" s="11">
        <v>123872.02</v>
      </c>
      <c r="S44" s="35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5"/>
      <c r="AG44" s="29" t="s">
        <v>217</v>
      </c>
      <c r="AH44" s="177" t="s">
        <v>1774</v>
      </c>
      <c r="AI44" s="168"/>
      <c r="AJ44" s="177"/>
      <c r="AK44" s="177"/>
      <c r="AL44" s="71">
        <f>MAX(AL$24:AL43)+1</f>
        <v>16</v>
      </c>
      <c r="AM44" s="71" t="s">
        <v>157</v>
      </c>
      <c r="AN44" s="71" t="str">
        <f t="shared" si="5"/>
        <v>16.</v>
      </c>
      <c r="AP44" s="71"/>
      <c r="AS44" s="114"/>
    </row>
    <row r="45" spans="1:45" ht="22.5" customHeight="1" x14ac:dyDescent="0.25">
      <c r="A45" s="94" t="str">
        <f t="shared" si="6"/>
        <v>17.</v>
      </c>
      <c r="B45" s="94">
        <v>364</v>
      </c>
      <c r="C45" s="223" t="s">
        <v>280</v>
      </c>
      <c r="D45" s="4">
        <v>1993</v>
      </c>
      <c r="E45" s="4" t="s">
        <v>28</v>
      </c>
      <c r="F45" s="4" t="s">
        <v>29</v>
      </c>
      <c r="G45" s="4">
        <v>2</v>
      </c>
      <c r="H45" s="4">
        <v>2</v>
      </c>
      <c r="I45" s="13">
        <v>1005.7</v>
      </c>
      <c r="J45" s="13">
        <v>568.70000000000005</v>
      </c>
      <c r="K45" s="13">
        <v>568.70000000000005</v>
      </c>
      <c r="L45" s="36">
        <v>28</v>
      </c>
      <c r="M45" s="15">
        <f t="shared" si="11"/>
        <v>911610.88</v>
      </c>
      <c r="N45" s="15"/>
      <c r="O45" s="15"/>
      <c r="P45" s="15"/>
      <c r="Q45" s="11">
        <f t="shared" si="12"/>
        <v>911610.88</v>
      </c>
      <c r="R45" s="15"/>
      <c r="S45" s="99"/>
      <c r="T45" s="15"/>
      <c r="U45" s="15">
        <v>520.6</v>
      </c>
      <c r="V45" s="15">
        <v>911610.88</v>
      </c>
      <c r="W45" s="15"/>
      <c r="X45" s="15"/>
      <c r="Y45" s="15"/>
      <c r="Z45" s="15"/>
      <c r="AA45" s="15"/>
      <c r="AB45" s="15"/>
      <c r="AC45" s="15"/>
      <c r="AD45" s="15"/>
      <c r="AE45" s="15"/>
      <c r="AF45" s="197"/>
      <c r="AG45" s="29" t="s">
        <v>217</v>
      </c>
      <c r="AH45" s="176"/>
      <c r="AI45" s="168"/>
      <c r="AJ45" s="176"/>
      <c r="AK45" s="176"/>
      <c r="AL45" s="71">
        <f>MAX(AL$24:AL44)+1</f>
        <v>17</v>
      </c>
      <c r="AM45" s="71" t="s">
        <v>157</v>
      </c>
      <c r="AN45" s="71" t="str">
        <f t="shared" si="4"/>
        <v>17.</v>
      </c>
      <c r="AP45" s="88"/>
      <c r="AS45" s="114"/>
    </row>
    <row r="46" spans="1:45" ht="22.5" customHeight="1" x14ac:dyDescent="0.25">
      <c r="A46" s="94" t="str">
        <f t="shared" si="6"/>
        <v>18.</v>
      </c>
      <c r="B46" s="94">
        <v>366</v>
      </c>
      <c r="C46" s="223" t="s">
        <v>281</v>
      </c>
      <c r="D46" s="4">
        <v>1992</v>
      </c>
      <c r="E46" s="4" t="s">
        <v>28</v>
      </c>
      <c r="F46" s="4" t="s">
        <v>29</v>
      </c>
      <c r="G46" s="4">
        <v>3</v>
      </c>
      <c r="H46" s="4">
        <v>3</v>
      </c>
      <c r="I46" s="13">
        <v>1517.7</v>
      </c>
      <c r="J46" s="13">
        <v>940.7</v>
      </c>
      <c r="K46" s="13">
        <v>940.7</v>
      </c>
      <c r="L46" s="36">
        <v>36</v>
      </c>
      <c r="M46" s="15">
        <f t="shared" si="11"/>
        <v>906355.14</v>
      </c>
      <c r="N46" s="15"/>
      <c r="O46" s="15"/>
      <c r="P46" s="15"/>
      <c r="Q46" s="11">
        <f t="shared" si="12"/>
        <v>906355.14</v>
      </c>
      <c r="R46" s="15"/>
      <c r="S46" s="99"/>
      <c r="T46" s="15"/>
      <c r="U46" s="15">
        <v>506.3</v>
      </c>
      <c r="V46" s="15">
        <v>906355.14</v>
      </c>
      <c r="W46" s="15"/>
      <c r="X46" s="15"/>
      <c r="Y46" s="15"/>
      <c r="Z46" s="15"/>
      <c r="AA46" s="15"/>
      <c r="AB46" s="15"/>
      <c r="AC46" s="15"/>
      <c r="AD46" s="15"/>
      <c r="AE46" s="15"/>
      <c r="AF46" s="197"/>
      <c r="AG46" s="29" t="s">
        <v>217</v>
      </c>
      <c r="AH46" s="176"/>
      <c r="AI46" s="168"/>
      <c r="AJ46" s="176"/>
      <c r="AK46" s="176"/>
      <c r="AL46" s="71">
        <f>MAX(AL$24:AL45)+1</f>
        <v>18</v>
      </c>
      <c r="AM46" s="71" t="s">
        <v>157</v>
      </c>
      <c r="AN46" s="71" t="str">
        <f t="shared" si="5"/>
        <v>18.</v>
      </c>
      <c r="AP46" s="88"/>
      <c r="AS46" s="114"/>
    </row>
    <row r="47" spans="1:45" ht="22.5" customHeight="1" x14ac:dyDescent="0.25">
      <c r="A47" s="94" t="str">
        <f t="shared" si="6"/>
        <v>19.</v>
      </c>
      <c r="B47" s="94">
        <v>123</v>
      </c>
      <c r="C47" s="234" t="s">
        <v>272</v>
      </c>
      <c r="D47" s="8">
        <v>1994</v>
      </c>
      <c r="E47" s="4" t="s">
        <v>28</v>
      </c>
      <c r="F47" s="4" t="s">
        <v>29</v>
      </c>
      <c r="G47" s="8">
        <v>5</v>
      </c>
      <c r="H47" s="8">
        <v>8</v>
      </c>
      <c r="I47" s="13">
        <v>11008.8</v>
      </c>
      <c r="J47" s="13">
        <v>7179.29</v>
      </c>
      <c r="K47" s="13">
        <v>7066.19</v>
      </c>
      <c r="L47" s="36">
        <v>242</v>
      </c>
      <c r="M47" s="15">
        <f t="shared" si="11"/>
        <v>4548720.7699999996</v>
      </c>
      <c r="N47" s="15"/>
      <c r="O47" s="15"/>
      <c r="P47" s="15"/>
      <c r="Q47" s="11">
        <f t="shared" si="12"/>
        <v>4548720.7699999996</v>
      </c>
      <c r="R47" s="15"/>
      <c r="S47" s="99"/>
      <c r="T47" s="15"/>
      <c r="U47" s="15">
        <v>2476</v>
      </c>
      <c r="V47" s="15">
        <v>4548720.7699999996</v>
      </c>
      <c r="W47" s="15"/>
      <c r="X47" s="15"/>
      <c r="Y47" s="15"/>
      <c r="Z47" s="15"/>
      <c r="AA47" s="15"/>
      <c r="AB47" s="15"/>
      <c r="AC47" s="15"/>
      <c r="AD47" s="15"/>
      <c r="AE47" s="15"/>
      <c r="AF47" s="197"/>
      <c r="AG47" s="29" t="s">
        <v>217</v>
      </c>
      <c r="AH47" s="176"/>
      <c r="AI47" s="168"/>
      <c r="AJ47" s="176"/>
      <c r="AK47" s="176"/>
      <c r="AL47" s="71">
        <f>MAX(AL$24:AL46)+1</f>
        <v>19</v>
      </c>
      <c r="AM47" s="71" t="s">
        <v>157</v>
      </c>
      <c r="AN47" s="71" t="str">
        <f t="shared" si="4"/>
        <v>19.</v>
      </c>
      <c r="AP47" s="88"/>
      <c r="AS47" s="114"/>
    </row>
    <row r="48" spans="1:45" ht="22.5" customHeight="1" x14ac:dyDescent="0.25">
      <c r="A48" s="94" t="str">
        <f t="shared" si="6"/>
        <v>20.</v>
      </c>
      <c r="B48" s="94">
        <v>688</v>
      </c>
      <c r="C48" s="211" t="s">
        <v>246</v>
      </c>
      <c r="D48" s="8">
        <v>1998</v>
      </c>
      <c r="E48" s="9" t="s">
        <v>28</v>
      </c>
      <c r="F48" s="9" t="s">
        <v>29</v>
      </c>
      <c r="G48" s="14">
        <v>5</v>
      </c>
      <c r="H48" s="14">
        <v>5</v>
      </c>
      <c r="I48" s="16">
        <v>3400.3</v>
      </c>
      <c r="J48" s="16">
        <v>1990.9</v>
      </c>
      <c r="K48" s="16">
        <v>1990.9</v>
      </c>
      <c r="L48" s="37">
        <v>114</v>
      </c>
      <c r="M48" s="11">
        <f t="shared" si="11"/>
        <v>2135796.35</v>
      </c>
      <c r="N48" s="11"/>
      <c r="O48" s="11"/>
      <c r="P48" s="11"/>
      <c r="Q48" s="11">
        <f t="shared" si="12"/>
        <v>2135796.35</v>
      </c>
      <c r="R48" s="11"/>
      <c r="S48" s="35"/>
      <c r="T48" s="11"/>
      <c r="U48" s="11">
        <v>1167</v>
      </c>
      <c r="V48" s="11">
        <v>2135796.35</v>
      </c>
      <c r="W48" s="11"/>
      <c r="X48" s="11"/>
      <c r="Y48" s="11"/>
      <c r="Z48" s="11"/>
      <c r="AA48" s="11"/>
      <c r="AB48" s="11"/>
      <c r="AC48" s="11"/>
      <c r="AD48" s="11"/>
      <c r="AE48" s="11"/>
      <c r="AF48" s="75"/>
      <c r="AG48" s="29" t="s">
        <v>217</v>
      </c>
      <c r="AH48" s="177"/>
      <c r="AI48" s="168"/>
      <c r="AJ48" s="177"/>
      <c r="AK48" s="177"/>
      <c r="AL48" s="71">
        <f>MAX(AL$24:AL47)+1</f>
        <v>20</v>
      </c>
      <c r="AM48" s="71" t="s">
        <v>157</v>
      </c>
      <c r="AN48" s="71" t="str">
        <f t="shared" si="5"/>
        <v>20.</v>
      </c>
      <c r="AP48" s="71"/>
      <c r="AS48" s="114"/>
    </row>
    <row r="49" spans="1:45" ht="22.5" customHeight="1" x14ac:dyDescent="0.25">
      <c r="A49" s="94" t="str">
        <f t="shared" si="6"/>
        <v>21.</v>
      </c>
      <c r="B49" s="94">
        <v>493</v>
      </c>
      <c r="C49" s="211" t="s">
        <v>228</v>
      </c>
      <c r="D49" s="8">
        <v>1917</v>
      </c>
      <c r="E49" s="9" t="s">
        <v>28</v>
      </c>
      <c r="F49" s="9" t="s">
        <v>29</v>
      </c>
      <c r="G49" s="10">
        <v>2</v>
      </c>
      <c r="H49" s="10">
        <v>2</v>
      </c>
      <c r="I49" s="11">
        <v>1296</v>
      </c>
      <c r="J49" s="11">
        <v>600.9</v>
      </c>
      <c r="K49" s="11">
        <v>600.9</v>
      </c>
      <c r="L49" s="35">
        <v>11</v>
      </c>
      <c r="M49" s="11">
        <f t="shared" si="11"/>
        <v>1358439.07</v>
      </c>
      <c r="N49" s="11"/>
      <c r="O49" s="11"/>
      <c r="P49" s="11"/>
      <c r="Q49" s="11">
        <f t="shared" si="12"/>
        <v>1358439.07</v>
      </c>
      <c r="R49" s="11"/>
      <c r="S49" s="35"/>
      <c r="T49" s="11"/>
      <c r="U49" s="11"/>
      <c r="V49" s="11"/>
      <c r="W49" s="11"/>
      <c r="X49" s="11"/>
      <c r="Y49" s="11">
        <v>748.7</v>
      </c>
      <c r="Z49" s="11">
        <v>1230264.71</v>
      </c>
      <c r="AA49" s="11"/>
      <c r="AB49" s="11"/>
      <c r="AC49" s="11"/>
      <c r="AD49" s="11"/>
      <c r="AE49" s="11"/>
      <c r="AF49" s="75">
        <v>128174.36</v>
      </c>
      <c r="AG49" s="29" t="s">
        <v>217</v>
      </c>
      <c r="AH49" s="177"/>
      <c r="AI49" s="168"/>
      <c r="AJ49" s="177"/>
      <c r="AK49" s="177"/>
      <c r="AL49" s="71">
        <f>MAX(AL$24:AL48)+1</f>
        <v>21</v>
      </c>
      <c r="AM49" s="71" t="s">
        <v>157</v>
      </c>
      <c r="AN49" s="71" t="str">
        <f t="shared" si="4"/>
        <v>21.</v>
      </c>
      <c r="AP49" s="71"/>
      <c r="AS49" s="114"/>
    </row>
    <row r="50" spans="1:45" ht="22.5" customHeight="1" x14ac:dyDescent="0.25">
      <c r="A50" s="94" t="str">
        <f t="shared" si="6"/>
        <v>22.</v>
      </c>
      <c r="B50" s="94">
        <v>5462</v>
      </c>
      <c r="C50" s="223" t="s">
        <v>303</v>
      </c>
      <c r="D50" s="4">
        <v>1917</v>
      </c>
      <c r="E50" s="4" t="s">
        <v>28</v>
      </c>
      <c r="F50" s="4" t="s">
        <v>29</v>
      </c>
      <c r="G50" s="4">
        <v>2</v>
      </c>
      <c r="H50" s="4">
        <v>1</v>
      </c>
      <c r="I50" s="13">
        <v>449.09</v>
      </c>
      <c r="J50" s="13">
        <v>412.84</v>
      </c>
      <c r="K50" s="13">
        <v>313.44</v>
      </c>
      <c r="L50" s="36">
        <v>11</v>
      </c>
      <c r="M50" s="15">
        <f t="shared" si="11"/>
        <v>853982.02</v>
      </c>
      <c r="N50" s="15"/>
      <c r="O50" s="15"/>
      <c r="P50" s="15"/>
      <c r="Q50" s="11">
        <f t="shared" si="12"/>
        <v>853982.02</v>
      </c>
      <c r="R50" s="15"/>
      <c r="S50" s="99"/>
      <c r="T50" s="15"/>
      <c r="U50" s="15"/>
      <c r="V50" s="15"/>
      <c r="W50" s="15"/>
      <c r="X50" s="15"/>
      <c r="Y50" s="15"/>
      <c r="Z50" s="15"/>
      <c r="AA50" s="15">
        <v>320.8</v>
      </c>
      <c r="AB50" s="15">
        <v>745287.74</v>
      </c>
      <c r="AC50" s="15"/>
      <c r="AD50" s="15"/>
      <c r="AE50" s="15"/>
      <c r="AF50" s="197">
        <v>108694.28</v>
      </c>
      <c r="AG50" s="29" t="s">
        <v>217</v>
      </c>
      <c r="AH50" s="176"/>
      <c r="AI50" s="168"/>
      <c r="AJ50" s="176"/>
      <c r="AK50" s="176"/>
      <c r="AL50" s="71">
        <f>MAX(AL$24:AL49)+1</f>
        <v>22</v>
      </c>
      <c r="AM50" s="71" t="s">
        <v>157</v>
      </c>
      <c r="AN50" s="71" t="str">
        <f t="shared" si="5"/>
        <v>22.</v>
      </c>
      <c r="AS50" s="114"/>
    </row>
    <row r="51" spans="1:45" ht="22.5" customHeight="1" x14ac:dyDescent="0.25">
      <c r="A51" s="94" t="str">
        <f t="shared" si="6"/>
        <v>23.</v>
      </c>
      <c r="B51" s="94">
        <v>622</v>
      </c>
      <c r="C51" s="211" t="s">
        <v>242</v>
      </c>
      <c r="D51" s="4">
        <v>1982</v>
      </c>
      <c r="E51" s="9" t="s">
        <v>28</v>
      </c>
      <c r="F51" s="9" t="s">
        <v>29</v>
      </c>
      <c r="G51" s="10">
        <v>5</v>
      </c>
      <c r="H51" s="10">
        <v>18</v>
      </c>
      <c r="I51" s="11">
        <v>12385.3</v>
      </c>
      <c r="J51" s="11">
        <v>8297.7999999999993</v>
      </c>
      <c r="K51" s="11">
        <v>7315.7</v>
      </c>
      <c r="L51" s="35">
        <v>450</v>
      </c>
      <c r="M51" s="11">
        <f t="shared" si="11"/>
        <v>6046903.4000000004</v>
      </c>
      <c r="N51" s="11"/>
      <c r="O51" s="11"/>
      <c r="P51" s="11"/>
      <c r="Q51" s="11">
        <f t="shared" si="12"/>
        <v>6046903.4000000004</v>
      </c>
      <c r="R51" s="11"/>
      <c r="S51" s="35"/>
      <c r="T51" s="11"/>
      <c r="U51" s="11">
        <v>3373</v>
      </c>
      <c r="V51" s="11">
        <v>6046903.4000000004</v>
      </c>
      <c r="W51" s="11"/>
      <c r="X51" s="11"/>
      <c r="Y51" s="11"/>
      <c r="Z51" s="11"/>
      <c r="AA51" s="11"/>
      <c r="AB51" s="11"/>
      <c r="AC51" s="11"/>
      <c r="AD51" s="11"/>
      <c r="AE51" s="11"/>
      <c r="AF51" s="75"/>
      <c r="AG51" s="29" t="s">
        <v>217</v>
      </c>
      <c r="AH51" s="177"/>
      <c r="AI51" s="168"/>
      <c r="AJ51" s="177"/>
      <c r="AK51" s="177"/>
      <c r="AL51" s="71">
        <f>MAX(AL$24:AL50)+1</f>
        <v>23</v>
      </c>
      <c r="AM51" s="71" t="s">
        <v>157</v>
      </c>
      <c r="AN51" s="71" t="str">
        <f t="shared" si="4"/>
        <v>23.</v>
      </c>
      <c r="AP51" s="71"/>
      <c r="AS51" s="114"/>
    </row>
    <row r="52" spans="1:45" ht="22.5" customHeight="1" x14ac:dyDescent="0.25">
      <c r="A52" s="94" t="str">
        <f t="shared" si="6"/>
        <v>24.</v>
      </c>
      <c r="B52" s="94">
        <v>614</v>
      </c>
      <c r="C52" s="220" t="s">
        <v>290</v>
      </c>
      <c r="D52" s="4">
        <v>1973</v>
      </c>
      <c r="E52" s="4" t="s">
        <v>28</v>
      </c>
      <c r="F52" s="4" t="s">
        <v>29</v>
      </c>
      <c r="G52" s="4">
        <v>6</v>
      </c>
      <c r="H52" s="4">
        <v>6</v>
      </c>
      <c r="I52" s="13">
        <v>5573.1</v>
      </c>
      <c r="J52" s="13">
        <v>4573.1000000000004</v>
      </c>
      <c r="K52" s="13">
        <v>4573.1000000000004</v>
      </c>
      <c r="L52" s="36">
        <v>156</v>
      </c>
      <c r="M52" s="15">
        <f t="shared" si="11"/>
        <v>2244727.14</v>
      </c>
      <c r="N52" s="15"/>
      <c r="O52" s="15"/>
      <c r="P52" s="15"/>
      <c r="Q52" s="11">
        <f t="shared" si="12"/>
        <v>2244727.14</v>
      </c>
      <c r="R52" s="15"/>
      <c r="S52" s="99"/>
      <c r="T52" s="15"/>
      <c r="U52" s="15">
        <v>979</v>
      </c>
      <c r="V52" s="15">
        <v>2244727.14</v>
      </c>
      <c r="W52" s="15"/>
      <c r="X52" s="15"/>
      <c r="Y52" s="15"/>
      <c r="Z52" s="15"/>
      <c r="AA52" s="15"/>
      <c r="AB52" s="15"/>
      <c r="AC52" s="15"/>
      <c r="AD52" s="15"/>
      <c r="AE52" s="15"/>
      <c r="AF52" s="197"/>
      <c r="AG52" s="29" t="s">
        <v>217</v>
      </c>
      <c r="AH52" s="176"/>
      <c r="AI52" s="168"/>
      <c r="AJ52" s="176"/>
      <c r="AK52" s="176"/>
      <c r="AL52" s="71">
        <f>MAX(AL$24:AL51)+1</f>
        <v>24</v>
      </c>
      <c r="AM52" s="71" t="s">
        <v>157</v>
      </c>
      <c r="AN52" s="71" t="str">
        <f t="shared" si="5"/>
        <v>24.</v>
      </c>
      <c r="AP52" s="88"/>
      <c r="AS52" s="114"/>
    </row>
    <row r="53" spans="1:45" ht="22.5" customHeight="1" x14ac:dyDescent="0.25">
      <c r="A53" s="94" t="str">
        <f t="shared" si="6"/>
        <v>25.</v>
      </c>
      <c r="B53" s="94">
        <v>568</v>
      </c>
      <c r="C53" s="220" t="s">
        <v>327</v>
      </c>
      <c r="D53" s="4">
        <v>1957</v>
      </c>
      <c r="E53" s="4" t="s">
        <v>28</v>
      </c>
      <c r="F53" s="4" t="s">
        <v>30</v>
      </c>
      <c r="G53" s="4">
        <v>2</v>
      </c>
      <c r="H53" s="4">
        <v>3</v>
      </c>
      <c r="I53" s="13">
        <v>206.8</v>
      </c>
      <c r="J53" s="13">
        <v>127</v>
      </c>
      <c r="K53" s="13">
        <v>46</v>
      </c>
      <c r="L53" s="36">
        <v>10</v>
      </c>
      <c r="M53" s="15">
        <f t="shared" si="11"/>
        <v>760027.13</v>
      </c>
      <c r="N53" s="15"/>
      <c r="O53" s="15"/>
      <c r="P53" s="15"/>
      <c r="Q53" s="11">
        <f t="shared" si="12"/>
        <v>760027.13</v>
      </c>
      <c r="R53" s="15"/>
      <c r="S53" s="99"/>
      <c r="T53" s="15"/>
      <c r="U53" s="15">
        <v>257</v>
      </c>
      <c r="V53" s="15">
        <v>760027.13</v>
      </c>
      <c r="W53" s="15"/>
      <c r="X53" s="15"/>
      <c r="Y53" s="15"/>
      <c r="Z53" s="15"/>
      <c r="AA53" s="15"/>
      <c r="AB53" s="15"/>
      <c r="AC53" s="15"/>
      <c r="AD53" s="15"/>
      <c r="AE53" s="15"/>
      <c r="AF53" s="197"/>
      <c r="AG53" s="29" t="s">
        <v>217</v>
      </c>
      <c r="AH53" s="176"/>
      <c r="AI53" s="168"/>
      <c r="AJ53" s="176"/>
      <c r="AK53" s="176"/>
      <c r="AL53" s="71">
        <f>MAX(AL$24:AL52)+1</f>
        <v>25</v>
      </c>
      <c r="AM53" s="71" t="s">
        <v>157</v>
      </c>
      <c r="AN53" s="71" t="str">
        <f t="shared" si="4"/>
        <v>25.</v>
      </c>
      <c r="AP53" s="88"/>
      <c r="AS53" s="114"/>
    </row>
    <row r="54" spans="1:45" ht="22.5" customHeight="1" x14ac:dyDescent="0.25">
      <c r="A54" s="94" t="str">
        <f t="shared" si="6"/>
        <v>26.</v>
      </c>
      <c r="B54" s="94">
        <v>135</v>
      </c>
      <c r="C54" s="220" t="s">
        <v>1585</v>
      </c>
      <c r="D54" s="4">
        <v>1955</v>
      </c>
      <c r="E54" s="4" t="s">
        <v>28</v>
      </c>
      <c r="F54" s="4" t="s">
        <v>29</v>
      </c>
      <c r="G54" s="4">
        <v>2</v>
      </c>
      <c r="H54" s="4">
        <v>1</v>
      </c>
      <c r="I54" s="13">
        <v>675.9</v>
      </c>
      <c r="J54" s="13">
        <v>375.3</v>
      </c>
      <c r="K54" s="13">
        <v>375.3</v>
      </c>
      <c r="L54" s="36">
        <v>10</v>
      </c>
      <c r="M54" s="15">
        <f t="shared" si="11"/>
        <v>1518335.17</v>
      </c>
      <c r="N54" s="15"/>
      <c r="O54" s="15"/>
      <c r="P54" s="15"/>
      <c r="Q54" s="11">
        <f t="shared" si="12"/>
        <v>1518335.17</v>
      </c>
      <c r="R54" s="15"/>
      <c r="S54" s="99"/>
      <c r="T54" s="15"/>
      <c r="U54" s="15">
        <v>358</v>
      </c>
      <c r="V54" s="15">
        <v>1518335.17</v>
      </c>
      <c r="W54" s="15"/>
      <c r="X54" s="15"/>
      <c r="Y54" s="15"/>
      <c r="Z54" s="15"/>
      <c r="AA54" s="15"/>
      <c r="AB54" s="15"/>
      <c r="AC54" s="15"/>
      <c r="AD54" s="15"/>
      <c r="AE54" s="15"/>
      <c r="AF54" s="197"/>
      <c r="AG54" s="29" t="s">
        <v>217</v>
      </c>
      <c r="AH54" s="176"/>
      <c r="AI54" s="168"/>
      <c r="AJ54" s="176"/>
      <c r="AK54" s="176"/>
      <c r="AL54" s="71">
        <f>MAX(AL$24:AL53)+1</f>
        <v>26</v>
      </c>
      <c r="AM54" s="71" t="s">
        <v>157</v>
      </c>
      <c r="AN54" s="71" t="str">
        <f t="shared" si="5"/>
        <v>26.</v>
      </c>
      <c r="AP54" s="88"/>
      <c r="AS54" s="114"/>
    </row>
    <row r="55" spans="1:45" ht="22.5" customHeight="1" x14ac:dyDescent="0.25">
      <c r="A55" s="94"/>
      <c r="B55" s="94"/>
      <c r="C55" s="233" t="s">
        <v>209</v>
      </c>
      <c r="D55" s="4"/>
      <c r="E55" s="9"/>
      <c r="F55" s="4"/>
      <c r="G55" s="10"/>
      <c r="H55" s="10"/>
      <c r="I55" s="6">
        <f>SUM(I56:I106)</f>
        <v>102243.09000000001</v>
      </c>
      <c r="J55" s="6">
        <f>SUM(J56:J106)</f>
        <v>67107.22</v>
      </c>
      <c r="K55" s="6">
        <f>SUM(K56:K106)</f>
        <v>62368.619999999995</v>
      </c>
      <c r="L55" s="119">
        <f>SUM(L56:L106)</f>
        <v>2989</v>
      </c>
      <c r="M55" s="6">
        <f>SUM(M56:M106)</f>
        <v>79867908.943999991</v>
      </c>
      <c r="N55" s="6"/>
      <c r="O55" s="6"/>
      <c r="P55" s="6"/>
      <c r="Q55" s="6">
        <f>SUM(Q56:Q106)</f>
        <v>79838899.233999982</v>
      </c>
      <c r="R55" s="6">
        <f>SUM(R56:R106)</f>
        <v>19140920.579999998</v>
      </c>
      <c r="S55" s="6"/>
      <c r="T55" s="6"/>
      <c r="U55" s="6">
        <f>SUM(U56:U106)</f>
        <v>22092.68</v>
      </c>
      <c r="V55" s="6">
        <f>SUM(V56:V106)</f>
        <v>54781758.854000002</v>
      </c>
      <c r="W55" s="6"/>
      <c r="X55" s="6"/>
      <c r="Y55" s="6">
        <f>SUM(Y56:Y106)</f>
        <v>3018</v>
      </c>
      <c r="Z55" s="6">
        <f>SUM(Z56:Z106)</f>
        <v>5122536.2200000007</v>
      </c>
      <c r="AA55" s="6"/>
      <c r="AB55" s="6"/>
      <c r="AC55" s="6"/>
      <c r="AD55" s="6"/>
      <c r="AE55" s="6"/>
      <c r="AF55" s="195">
        <f>SUM(AF56:AF106)</f>
        <v>822693.29000000015</v>
      </c>
      <c r="AG55" s="29"/>
      <c r="AH55" s="176"/>
      <c r="AI55" s="168"/>
      <c r="AJ55" s="176"/>
      <c r="AK55" s="176"/>
      <c r="AN55" s="71" t="str">
        <f t="shared" si="4"/>
        <v/>
      </c>
      <c r="AO55" s="71"/>
      <c r="AP55" s="88"/>
      <c r="AS55" s="114"/>
    </row>
    <row r="56" spans="1:45" ht="22.5" customHeight="1" x14ac:dyDescent="0.25">
      <c r="A56" s="94" t="str">
        <f>AN56</f>
        <v>27.</v>
      </c>
      <c r="B56" s="94">
        <v>752</v>
      </c>
      <c r="C56" s="223" t="s">
        <v>335</v>
      </c>
      <c r="D56" s="8">
        <v>1970</v>
      </c>
      <c r="E56" s="4" t="s">
        <v>28</v>
      </c>
      <c r="F56" s="4" t="s">
        <v>29</v>
      </c>
      <c r="G56" s="8">
        <v>5</v>
      </c>
      <c r="H56" s="8">
        <v>8</v>
      </c>
      <c r="I56" s="13">
        <v>7828.24</v>
      </c>
      <c r="J56" s="11">
        <v>5884.24</v>
      </c>
      <c r="K56" s="13">
        <v>5770.24</v>
      </c>
      <c r="L56" s="36">
        <v>211</v>
      </c>
      <c r="M56" s="15">
        <f>R56+T56+V56+X56+Z56+AB56+AE56+AF56</f>
        <v>5425765.0099999998</v>
      </c>
      <c r="N56" s="15"/>
      <c r="O56" s="15"/>
      <c r="P56" s="15"/>
      <c r="Q56" s="11">
        <f>M56</f>
        <v>5425765.0099999998</v>
      </c>
      <c r="R56" s="41">
        <v>5425765.0099999998</v>
      </c>
      <c r="S56" s="99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97"/>
      <c r="AG56" s="30" t="s">
        <v>217</v>
      </c>
      <c r="AH56" s="176" t="s">
        <v>1777</v>
      </c>
      <c r="AI56" s="168"/>
      <c r="AJ56" s="176"/>
      <c r="AK56" s="176"/>
      <c r="AL56" s="71">
        <f>MAX(AL$24:AL55)+1</f>
        <v>27</v>
      </c>
      <c r="AM56" s="71" t="s">
        <v>157</v>
      </c>
      <c r="AN56" s="71" t="str">
        <f t="shared" si="5"/>
        <v>27.</v>
      </c>
      <c r="AP56" s="71"/>
      <c r="AS56" s="114"/>
    </row>
    <row r="57" spans="1:45" ht="22.5" customHeight="1" x14ac:dyDescent="0.25">
      <c r="A57" s="94" t="str">
        <f>AN57</f>
        <v>28.</v>
      </c>
      <c r="B57" s="94">
        <v>646</v>
      </c>
      <c r="C57" s="223" t="s">
        <v>60</v>
      </c>
      <c r="D57" s="8">
        <v>1969</v>
      </c>
      <c r="E57" s="4" t="s">
        <v>28</v>
      </c>
      <c r="F57" s="4" t="s">
        <v>29</v>
      </c>
      <c r="G57" s="8">
        <v>5</v>
      </c>
      <c r="H57" s="8">
        <v>4</v>
      </c>
      <c r="I57" s="13">
        <v>4485.2</v>
      </c>
      <c r="J57" s="11">
        <v>2223.6999999999998</v>
      </c>
      <c r="K57" s="13">
        <v>2223.6999999999998</v>
      </c>
      <c r="L57" s="36">
        <v>140</v>
      </c>
      <c r="M57" s="15">
        <f>R57+T57+V57+X57+Z57+AB57+AE57+AF57</f>
        <v>3861063.23</v>
      </c>
      <c r="N57" s="15"/>
      <c r="O57" s="15"/>
      <c r="P57" s="15"/>
      <c r="Q57" s="11">
        <f>M57</f>
        <v>3861063.23</v>
      </c>
      <c r="R57" s="41">
        <v>3861063.23</v>
      </c>
      <c r="S57" s="99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97"/>
      <c r="AG57" s="30" t="s">
        <v>217</v>
      </c>
      <c r="AH57" s="176" t="s">
        <v>1777</v>
      </c>
      <c r="AI57" s="168"/>
      <c r="AJ57" s="176"/>
      <c r="AK57" s="176"/>
      <c r="AL57" s="71">
        <f>MAX(AL$24:AL56)+1</f>
        <v>28</v>
      </c>
      <c r="AM57" s="71" t="s">
        <v>157</v>
      </c>
      <c r="AN57" s="71" t="str">
        <f t="shared" si="4"/>
        <v>28.</v>
      </c>
      <c r="AP57" s="71"/>
      <c r="AS57" s="114"/>
    </row>
    <row r="58" spans="1:45" ht="22.5" customHeight="1" x14ac:dyDescent="0.25">
      <c r="A58" s="94" t="str">
        <f>AN58</f>
        <v>29.</v>
      </c>
      <c r="B58" s="94">
        <v>196</v>
      </c>
      <c r="C58" s="223" t="s">
        <v>43</v>
      </c>
      <c r="D58" s="8">
        <v>1962</v>
      </c>
      <c r="E58" s="4" t="s">
        <v>28</v>
      </c>
      <c r="F58" s="4" t="s">
        <v>29</v>
      </c>
      <c r="G58" s="8">
        <v>4</v>
      </c>
      <c r="H58" s="8">
        <v>2</v>
      </c>
      <c r="I58" s="13">
        <v>1297.02</v>
      </c>
      <c r="J58" s="11">
        <v>849.74</v>
      </c>
      <c r="K58" s="13">
        <v>849.74</v>
      </c>
      <c r="L58" s="36">
        <v>52</v>
      </c>
      <c r="M58" s="15">
        <f t="shared" ref="M58:M60" si="13">R58+T58+V58+X58+Z58+AB58+AE58+AF58</f>
        <v>1992429.76</v>
      </c>
      <c r="N58" s="15"/>
      <c r="O58" s="15"/>
      <c r="P58" s="15"/>
      <c r="Q58" s="11">
        <f>M58</f>
        <v>1992429.76</v>
      </c>
      <c r="R58" s="41">
        <v>1992429.76</v>
      </c>
      <c r="S58" s="99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7"/>
      <c r="AG58" s="30" t="s">
        <v>217</v>
      </c>
      <c r="AH58" s="176" t="s">
        <v>1777</v>
      </c>
      <c r="AI58" s="168"/>
      <c r="AJ58" s="176"/>
      <c r="AK58" s="176"/>
      <c r="AL58" s="71">
        <f>MAX(AL$24:AL57)+1</f>
        <v>29</v>
      </c>
      <c r="AM58" s="71" t="s">
        <v>157</v>
      </c>
      <c r="AN58" s="71" t="str">
        <f t="shared" si="5"/>
        <v>29.</v>
      </c>
      <c r="AP58" s="71"/>
      <c r="AS58" s="114"/>
    </row>
    <row r="59" spans="1:45" ht="22.5" customHeight="1" x14ac:dyDescent="0.25">
      <c r="A59" s="94" t="str">
        <f>AN59</f>
        <v>30.</v>
      </c>
      <c r="B59" s="94">
        <v>299</v>
      </c>
      <c r="C59" s="223" t="s">
        <v>218</v>
      </c>
      <c r="D59" s="8">
        <v>1970</v>
      </c>
      <c r="E59" s="4" t="s">
        <v>28</v>
      </c>
      <c r="F59" s="4" t="s">
        <v>29</v>
      </c>
      <c r="G59" s="8">
        <v>5</v>
      </c>
      <c r="H59" s="8">
        <v>4</v>
      </c>
      <c r="I59" s="13">
        <v>3967.39</v>
      </c>
      <c r="J59" s="11">
        <v>3312.78</v>
      </c>
      <c r="K59" s="13">
        <v>2094.6</v>
      </c>
      <c r="L59" s="36">
        <v>123</v>
      </c>
      <c r="M59" s="15">
        <f t="shared" si="13"/>
        <v>2090041.34</v>
      </c>
      <c r="N59" s="15"/>
      <c r="O59" s="15"/>
      <c r="P59" s="15"/>
      <c r="Q59" s="11">
        <v>2061031.63</v>
      </c>
      <c r="R59" s="41">
        <v>1984074.59</v>
      </c>
      <c r="S59" s="99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97">
        <v>105966.75</v>
      </c>
      <c r="AG59" s="30" t="s">
        <v>217</v>
      </c>
      <c r="AH59" s="176" t="s">
        <v>1777</v>
      </c>
      <c r="AI59" s="168"/>
      <c r="AJ59" s="176"/>
      <c r="AK59" s="176"/>
      <c r="AL59" s="71">
        <f>MAX(AL$24:AL58)+1</f>
        <v>30</v>
      </c>
      <c r="AM59" s="71" t="s">
        <v>157</v>
      </c>
      <c r="AN59" s="71" t="str">
        <f t="shared" si="5"/>
        <v>30.</v>
      </c>
      <c r="AP59" s="71"/>
      <c r="AS59" s="114"/>
    </row>
    <row r="60" spans="1:45" ht="22.5" customHeight="1" x14ac:dyDescent="0.25">
      <c r="A60" s="94" t="str">
        <f t="shared" ref="A60:A88" si="14">AN60</f>
        <v>31.</v>
      </c>
      <c r="B60" s="94">
        <v>564</v>
      </c>
      <c r="C60" s="211" t="s">
        <v>239</v>
      </c>
      <c r="D60" s="8">
        <v>1917</v>
      </c>
      <c r="E60" s="9" t="s">
        <v>28</v>
      </c>
      <c r="F60" s="9" t="s">
        <v>30</v>
      </c>
      <c r="G60" s="10">
        <v>2</v>
      </c>
      <c r="H60" s="10">
        <v>1</v>
      </c>
      <c r="I60" s="11">
        <v>350.31</v>
      </c>
      <c r="J60" s="11">
        <v>218.2</v>
      </c>
      <c r="K60" s="11">
        <v>218.2</v>
      </c>
      <c r="L60" s="35">
        <v>17</v>
      </c>
      <c r="M60" s="15">
        <f t="shared" si="13"/>
        <v>153383.47</v>
      </c>
      <c r="N60" s="11"/>
      <c r="O60" s="11"/>
      <c r="P60" s="11"/>
      <c r="Q60" s="11">
        <f t="shared" ref="Q60:Q88" si="15">M60</f>
        <v>153383.47</v>
      </c>
      <c r="R60" s="11"/>
      <c r="S60" s="35"/>
      <c r="T60" s="11"/>
      <c r="U60" s="11"/>
      <c r="V60" s="11"/>
      <c r="W60" s="11"/>
      <c r="X60" s="11"/>
      <c r="Y60" s="11">
        <v>50</v>
      </c>
      <c r="Z60" s="11">
        <v>153383.47</v>
      </c>
      <c r="AA60" s="11"/>
      <c r="AB60" s="11"/>
      <c r="AC60" s="11"/>
      <c r="AD60" s="11"/>
      <c r="AE60" s="11"/>
      <c r="AF60" s="75"/>
      <c r="AG60" s="29" t="s">
        <v>217</v>
      </c>
      <c r="AH60" s="177"/>
      <c r="AI60" s="168"/>
      <c r="AJ60" s="177"/>
      <c r="AK60" s="177"/>
      <c r="AL60" s="71">
        <f>MAX(AL$24:AL59)+1</f>
        <v>31</v>
      </c>
      <c r="AM60" s="71" t="s">
        <v>157</v>
      </c>
      <c r="AN60" s="71" t="str">
        <f t="shared" si="4"/>
        <v>31.</v>
      </c>
      <c r="AP60" s="71"/>
      <c r="AS60" s="114"/>
    </row>
    <row r="61" spans="1:45" ht="22.5" customHeight="1" x14ac:dyDescent="0.25">
      <c r="A61" s="94" t="str">
        <f t="shared" si="14"/>
        <v>32.</v>
      </c>
      <c r="B61" s="94">
        <v>197</v>
      </c>
      <c r="C61" s="211" t="s">
        <v>1506</v>
      </c>
      <c r="D61" s="4">
        <v>1962</v>
      </c>
      <c r="E61" s="9" t="s">
        <v>28</v>
      </c>
      <c r="F61" s="9" t="s">
        <v>29</v>
      </c>
      <c r="G61" s="10">
        <v>3</v>
      </c>
      <c r="H61" s="10">
        <v>2</v>
      </c>
      <c r="I61" s="11">
        <v>1479.3</v>
      </c>
      <c r="J61" s="11">
        <v>965</v>
      </c>
      <c r="K61" s="11">
        <v>965</v>
      </c>
      <c r="L61" s="35">
        <v>57</v>
      </c>
      <c r="M61" s="11">
        <f t="shared" ref="M61:M88" si="16">R61+T61+V61+X61+Z61+AB61+AE61+AF61</f>
        <v>4105486.4999999995</v>
      </c>
      <c r="N61" s="11"/>
      <c r="O61" s="11"/>
      <c r="P61" s="11"/>
      <c r="Q61" s="11">
        <f t="shared" si="15"/>
        <v>4105486.4999999995</v>
      </c>
      <c r="R61" s="15">
        <v>1645894.69</v>
      </c>
      <c r="S61" s="35"/>
      <c r="T61" s="11"/>
      <c r="U61" s="11">
        <v>539.5</v>
      </c>
      <c r="V61" s="11">
        <v>2372512.7799999998</v>
      </c>
      <c r="W61" s="11"/>
      <c r="X61" s="11"/>
      <c r="Y61" s="11"/>
      <c r="Z61" s="11"/>
      <c r="AA61" s="11"/>
      <c r="AB61" s="11"/>
      <c r="AC61" s="11"/>
      <c r="AD61" s="11"/>
      <c r="AE61" s="11"/>
      <c r="AF61" s="75">
        <v>87079.03</v>
      </c>
      <c r="AG61" s="29" t="s">
        <v>217</v>
      </c>
      <c r="AH61" s="177" t="s">
        <v>1777</v>
      </c>
      <c r="AI61" s="168"/>
      <c r="AJ61" s="177"/>
      <c r="AK61" s="177"/>
      <c r="AL61" s="71">
        <f>MAX(AL$24:AL60)+1</f>
        <v>32</v>
      </c>
      <c r="AM61" s="71" t="s">
        <v>157</v>
      </c>
      <c r="AN61" s="71" t="str">
        <f t="shared" si="5"/>
        <v>32.</v>
      </c>
      <c r="AP61" s="71"/>
      <c r="AS61" s="114"/>
    </row>
    <row r="62" spans="1:45" ht="22.5" customHeight="1" x14ac:dyDescent="0.25">
      <c r="A62" s="94" t="str">
        <f t="shared" si="14"/>
        <v>33.</v>
      </c>
      <c r="B62" s="94">
        <v>372</v>
      </c>
      <c r="C62" s="211" t="s">
        <v>986</v>
      </c>
      <c r="D62" s="8">
        <v>1977</v>
      </c>
      <c r="E62" s="9" t="s">
        <v>28</v>
      </c>
      <c r="F62" s="9" t="s">
        <v>29</v>
      </c>
      <c r="G62" s="10">
        <v>2</v>
      </c>
      <c r="H62" s="10">
        <v>3</v>
      </c>
      <c r="I62" s="11">
        <v>867.1</v>
      </c>
      <c r="J62" s="11">
        <v>782.84</v>
      </c>
      <c r="K62" s="11">
        <v>782.84</v>
      </c>
      <c r="L62" s="35">
        <v>31</v>
      </c>
      <c r="M62" s="11">
        <f t="shared" si="16"/>
        <v>1841218.61</v>
      </c>
      <c r="N62" s="11"/>
      <c r="O62" s="11"/>
      <c r="P62" s="11"/>
      <c r="Q62" s="11">
        <f t="shared" si="15"/>
        <v>1841218.61</v>
      </c>
      <c r="R62" s="11"/>
      <c r="S62" s="35"/>
      <c r="T62" s="11"/>
      <c r="U62" s="11">
        <v>1332.7</v>
      </c>
      <c r="V62" s="11">
        <v>1841218.61</v>
      </c>
      <c r="W62" s="11"/>
      <c r="X62" s="11"/>
      <c r="Y62" s="11"/>
      <c r="Z62" s="11"/>
      <c r="AA62" s="11"/>
      <c r="AB62" s="11"/>
      <c r="AC62" s="11"/>
      <c r="AD62" s="11"/>
      <c r="AE62" s="11"/>
      <c r="AF62" s="75"/>
      <c r="AG62" s="29" t="s">
        <v>217</v>
      </c>
      <c r="AH62" s="177"/>
      <c r="AI62" s="168"/>
      <c r="AJ62" s="177"/>
      <c r="AK62" s="177"/>
      <c r="AL62" s="71">
        <f>MAX(AL$24:AL61)+1</f>
        <v>33</v>
      </c>
      <c r="AM62" s="71" t="s">
        <v>157</v>
      </c>
      <c r="AN62" s="71" t="str">
        <f t="shared" si="5"/>
        <v>33.</v>
      </c>
      <c r="AP62" s="71"/>
      <c r="AS62" s="114"/>
    </row>
    <row r="63" spans="1:45" ht="22.5" customHeight="1" x14ac:dyDescent="0.25">
      <c r="A63" s="94" t="str">
        <f t="shared" si="14"/>
        <v>34.</v>
      </c>
      <c r="B63" s="94">
        <v>198</v>
      </c>
      <c r="C63" s="213" t="s">
        <v>1507</v>
      </c>
      <c r="D63" s="4">
        <v>1990</v>
      </c>
      <c r="E63" s="4" t="s">
        <v>28</v>
      </c>
      <c r="F63" s="4" t="s">
        <v>31</v>
      </c>
      <c r="G63" s="4">
        <v>5</v>
      </c>
      <c r="H63" s="4">
        <v>4</v>
      </c>
      <c r="I63" s="15">
        <v>7199.82</v>
      </c>
      <c r="J63" s="15">
        <v>4322.82</v>
      </c>
      <c r="K63" s="15">
        <v>4322.82</v>
      </c>
      <c r="L63" s="36">
        <v>189</v>
      </c>
      <c r="M63" s="15">
        <f t="shared" si="16"/>
        <v>2773450.15</v>
      </c>
      <c r="N63" s="15"/>
      <c r="O63" s="15"/>
      <c r="P63" s="15"/>
      <c r="Q63" s="11">
        <f t="shared" si="15"/>
        <v>2773450.15</v>
      </c>
      <c r="R63" s="15"/>
      <c r="S63" s="99"/>
      <c r="T63" s="15"/>
      <c r="U63" s="15">
        <v>1262.4000000000001</v>
      </c>
      <c r="V63" s="15">
        <v>2773450.15</v>
      </c>
      <c r="W63" s="15"/>
      <c r="X63" s="15"/>
      <c r="Y63" s="15"/>
      <c r="Z63" s="15"/>
      <c r="AA63" s="15"/>
      <c r="AB63" s="15"/>
      <c r="AC63" s="15"/>
      <c r="AD63" s="15"/>
      <c r="AE63" s="15"/>
      <c r="AF63" s="197"/>
      <c r="AG63" s="29" t="s">
        <v>217</v>
      </c>
      <c r="AH63" s="176"/>
      <c r="AI63" s="168"/>
      <c r="AJ63" s="176"/>
      <c r="AK63" s="176"/>
      <c r="AL63" s="71">
        <f>MAX(AL$24:AL62)+1</f>
        <v>34</v>
      </c>
      <c r="AM63" s="71" t="s">
        <v>157</v>
      </c>
      <c r="AN63" s="71" t="str">
        <f t="shared" si="4"/>
        <v>34.</v>
      </c>
      <c r="AP63" s="71"/>
      <c r="AS63" s="114"/>
    </row>
    <row r="64" spans="1:45" ht="22.5" customHeight="1" x14ac:dyDescent="0.25">
      <c r="A64" s="94" t="str">
        <f t="shared" si="14"/>
        <v>35.</v>
      </c>
      <c r="B64" s="94">
        <v>239</v>
      </c>
      <c r="C64" s="211" t="s">
        <v>262</v>
      </c>
      <c r="D64" s="8">
        <v>1972</v>
      </c>
      <c r="E64" s="9" t="s">
        <v>28</v>
      </c>
      <c r="F64" s="9" t="s">
        <v>29</v>
      </c>
      <c r="G64" s="14">
        <v>2</v>
      </c>
      <c r="H64" s="14">
        <v>1</v>
      </c>
      <c r="I64" s="16">
        <v>389.2</v>
      </c>
      <c r="J64" s="16">
        <v>359.8</v>
      </c>
      <c r="K64" s="16">
        <v>359.8</v>
      </c>
      <c r="L64" s="37">
        <v>21</v>
      </c>
      <c r="M64" s="11">
        <f t="shared" si="16"/>
        <v>1098649.54</v>
      </c>
      <c r="N64" s="11"/>
      <c r="O64" s="11"/>
      <c r="P64" s="11"/>
      <c r="Q64" s="11">
        <f t="shared" si="15"/>
        <v>1098649.54</v>
      </c>
      <c r="R64" s="11"/>
      <c r="S64" s="35"/>
      <c r="T64" s="11"/>
      <c r="U64" s="11">
        <v>320</v>
      </c>
      <c r="V64" s="11">
        <v>1098649.54</v>
      </c>
      <c r="W64" s="11"/>
      <c r="X64" s="11"/>
      <c r="Y64" s="11"/>
      <c r="Z64" s="11"/>
      <c r="AA64" s="11"/>
      <c r="AB64" s="11"/>
      <c r="AC64" s="11"/>
      <c r="AD64" s="11"/>
      <c r="AE64" s="11"/>
      <c r="AF64" s="75"/>
      <c r="AG64" s="29" t="s">
        <v>217</v>
      </c>
      <c r="AH64" s="177"/>
      <c r="AI64" s="168"/>
      <c r="AJ64" s="177"/>
      <c r="AK64" s="177"/>
      <c r="AL64" s="71">
        <f>MAX(AL$24:AL63)+1</f>
        <v>35</v>
      </c>
      <c r="AM64" s="71" t="s">
        <v>157</v>
      </c>
      <c r="AN64" s="71" t="str">
        <f t="shared" si="5"/>
        <v>35.</v>
      </c>
      <c r="AP64" s="71"/>
      <c r="AS64" s="114"/>
    </row>
    <row r="65" spans="1:45" ht="22.5" customHeight="1" x14ac:dyDescent="0.25">
      <c r="A65" s="94" t="str">
        <f t="shared" si="14"/>
        <v>36.</v>
      </c>
      <c r="B65" s="94">
        <v>195</v>
      </c>
      <c r="C65" s="223" t="s">
        <v>42</v>
      </c>
      <c r="D65" s="4">
        <v>1960</v>
      </c>
      <c r="E65" s="4" t="s">
        <v>28</v>
      </c>
      <c r="F65" s="4" t="s">
        <v>29</v>
      </c>
      <c r="G65" s="4">
        <v>4</v>
      </c>
      <c r="H65" s="4">
        <v>3</v>
      </c>
      <c r="I65" s="13">
        <v>1894.4</v>
      </c>
      <c r="J65" s="13">
        <v>1183.4000000000001</v>
      </c>
      <c r="K65" s="13">
        <v>1183.4000000000001</v>
      </c>
      <c r="L65" s="36">
        <v>65</v>
      </c>
      <c r="M65" s="15">
        <f t="shared" si="16"/>
        <v>2126537.6800000002</v>
      </c>
      <c r="N65" s="15"/>
      <c r="O65" s="15"/>
      <c r="P65" s="15"/>
      <c r="Q65" s="11">
        <f t="shared" si="15"/>
        <v>2126537.6800000002</v>
      </c>
      <c r="R65" s="15"/>
      <c r="S65" s="99"/>
      <c r="T65" s="15"/>
      <c r="U65" s="15"/>
      <c r="V65" s="15"/>
      <c r="W65" s="15"/>
      <c r="X65" s="15"/>
      <c r="Y65" s="15">
        <v>1913</v>
      </c>
      <c r="Z65" s="15">
        <v>2126537.6800000002</v>
      </c>
      <c r="AA65" s="15"/>
      <c r="AB65" s="15"/>
      <c r="AC65" s="15"/>
      <c r="AD65" s="15"/>
      <c r="AE65" s="15"/>
      <c r="AF65" s="197"/>
      <c r="AG65" s="29" t="s">
        <v>217</v>
      </c>
      <c r="AH65" s="176"/>
      <c r="AI65" s="168"/>
      <c r="AJ65" s="176"/>
      <c r="AK65" s="176"/>
      <c r="AL65" s="71">
        <f>MAX(AL$24:AL64)+1</f>
        <v>36</v>
      </c>
      <c r="AM65" s="71" t="s">
        <v>157</v>
      </c>
      <c r="AN65" s="71" t="str">
        <f t="shared" si="5"/>
        <v>36.</v>
      </c>
      <c r="AP65" s="88"/>
      <c r="AS65" s="114"/>
    </row>
    <row r="66" spans="1:45" ht="22.5" customHeight="1" x14ac:dyDescent="0.25">
      <c r="A66" s="94" t="str">
        <f t="shared" si="14"/>
        <v>37.</v>
      </c>
      <c r="B66" s="94">
        <v>702</v>
      </c>
      <c r="C66" s="211" t="s">
        <v>65</v>
      </c>
      <c r="D66" s="8">
        <v>1970</v>
      </c>
      <c r="E66" s="9" t="s">
        <v>28</v>
      </c>
      <c r="F66" s="9" t="s">
        <v>29</v>
      </c>
      <c r="G66" s="14">
        <v>2</v>
      </c>
      <c r="H66" s="14">
        <v>1</v>
      </c>
      <c r="I66" s="16">
        <v>249.7</v>
      </c>
      <c r="J66" s="16">
        <v>163.86</v>
      </c>
      <c r="K66" s="16">
        <v>163.86</v>
      </c>
      <c r="L66" s="37">
        <v>18</v>
      </c>
      <c r="M66" s="11">
        <f t="shared" si="16"/>
        <v>73564.479999999996</v>
      </c>
      <c r="N66" s="11"/>
      <c r="O66" s="11"/>
      <c r="P66" s="11"/>
      <c r="Q66" s="11">
        <f t="shared" si="15"/>
        <v>73564.479999999996</v>
      </c>
      <c r="R66" s="11">
        <v>73564.479999999996</v>
      </c>
      <c r="S66" s="35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75"/>
      <c r="AG66" s="29" t="s">
        <v>217</v>
      </c>
      <c r="AH66" s="177" t="s">
        <v>1778</v>
      </c>
      <c r="AI66" s="168"/>
      <c r="AJ66" s="177"/>
      <c r="AK66" s="177"/>
      <c r="AL66" s="71">
        <f>MAX(AL$24:AL65)+1</f>
        <v>37</v>
      </c>
      <c r="AM66" s="71" t="s">
        <v>157</v>
      </c>
      <c r="AN66" s="71" t="str">
        <f t="shared" si="4"/>
        <v>37.</v>
      </c>
      <c r="AP66" s="71"/>
      <c r="AS66" s="114"/>
    </row>
    <row r="67" spans="1:45" ht="22.5" customHeight="1" x14ac:dyDescent="0.25">
      <c r="A67" s="94" t="str">
        <f t="shared" si="14"/>
        <v>38.</v>
      </c>
      <c r="B67" s="94">
        <v>383</v>
      </c>
      <c r="C67" s="223" t="s">
        <v>284</v>
      </c>
      <c r="D67" s="4">
        <v>1962</v>
      </c>
      <c r="E67" s="4" t="s">
        <v>28</v>
      </c>
      <c r="F67" s="4" t="s">
        <v>33</v>
      </c>
      <c r="G67" s="4">
        <v>5</v>
      </c>
      <c r="H67" s="4">
        <v>4</v>
      </c>
      <c r="I67" s="13">
        <v>3977.99</v>
      </c>
      <c r="J67" s="13">
        <v>2535.4899999999998</v>
      </c>
      <c r="K67" s="13">
        <v>2388.59</v>
      </c>
      <c r="L67" s="36">
        <v>100</v>
      </c>
      <c r="M67" s="15">
        <f t="shared" si="16"/>
        <v>2942542.44</v>
      </c>
      <c r="N67" s="15"/>
      <c r="O67" s="15"/>
      <c r="P67" s="15"/>
      <c r="Q67" s="11">
        <f t="shared" si="15"/>
        <v>2942542.44</v>
      </c>
      <c r="R67" s="15"/>
      <c r="S67" s="99"/>
      <c r="T67" s="15"/>
      <c r="U67" s="15">
        <v>888.8</v>
      </c>
      <c r="V67" s="15">
        <v>2942542.44</v>
      </c>
      <c r="W67" s="15"/>
      <c r="X67" s="15"/>
      <c r="Y67" s="15"/>
      <c r="Z67" s="15"/>
      <c r="AA67" s="15"/>
      <c r="AB67" s="15"/>
      <c r="AC67" s="15"/>
      <c r="AD67" s="15"/>
      <c r="AE67" s="15"/>
      <c r="AF67" s="197"/>
      <c r="AG67" s="29" t="s">
        <v>217</v>
      </c>
      <c r="AH67" s="176"/>
      <c r="AI67" s="168"/>
      <c r="AJ67" s="176"/>
      <c r="AK67" s="176"/>
      <c r="AL67" s="71">
        <f>MAX(AL$24:AL66)+1</f>
        <v>38</v>
      </c>
      <c r="AM67" s="71" t="s">
        <v>157</v>
      </c>
      <c r="AN67" s="71" t="str">
        <f t="shared" si="5"/>
        <v>38.</v>
      </c>
      <c r="AP67" s="88"/>
      <c r="AS67" s="114"/>
    </row>
    <row r="68" spans="1:45" ht="22.5" customHeight="1" x14ac:dyDescent="0.25">
      <c r="A68" s="94" t="str">
        <f t="shared" si="14"/>
        <v>39.</v>
      </c>
      <c r="B68" s="94">
        <v>5470</v>
      </c>
      <c r="C68" s="223" t="s">
        <v>343</v>
      </c>
      <c r="D68" s="4">
        <v>1967</v>
      </c>
      <c r="E68" s="4" t="s">
        <v>28</v>
      </c>
      <c r="F68" s="4" t="s">
        <v>29</v>
      </c>
      <c r="G68" s="4">
        <v>2</v>
      </c>
      <c r="H68" s="4">
        <v>2</v>
      </c>
      <c r="I68" s="13">
        <v>786.2</v>
      </c>
      <c r="J68" s="13">
        <v>548.6</v>
      </c>
      <c r="K68" s="13">
        <v>548.6</v>
      </c>
      <c r="L68" s="36">
        <v>32</v>
      </c>
      <c r="M68" s="15">
        <f t="shared" si="16"/>
        <v>210983.66</v>
      </c>
      <c r="N68" s="15"/>
      <c r="O68" s="15"/>
      <c r="P68" s="15"/>
      <c r="Q68" s="11">
        <f t="shared" si="15"/>
        <v>210983.66</v>
      </c>
      <c r="R68" s="15">
        <v>210983.66</v>
      </c>
      <c r="S68" s="99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1"/>
      <c r="AF68" s="197"/>
      <c r="AG68" s="29" t="s">
        <v>217</v>
      </c>
      <c r="AH68" s="176" t="s">
        <v>1774</v>
      </c>
      <c r="AI68" s="168"/>
      <c r="AJ68" s="176"/>
      <c r="AK68" s="176"/>
      <c r="AL68" s="71">
        <f>MAX(AL$24:AL67)+1</f>
        <v>39</v>
      </c>
      <c r="AM68" s="71" t="s">
        <v>157</v>
      </c>
      <c r="AN68" s="71" t="str">
        <f t="shared" si="5"/>
        <v>39.</v>
      </c>
      <c r="AP68" s="88"/>
      <c r="AS68" s="114"/>
    </row>
    <row r="69" spans="1:45" ht="22.5" customHeight="1" x14ac:dyDescent="0.25">
      <c r="A69" s="94" t="str">
        <f t="shared" si="14"/>
        <v>40.</v>
      </c>
      <c r="B69" s="94">
        <v>506</v>
      </c>
      <c r="C69" s="211" t="s">
        <v>229</v>
      </c>
      <c r="D69" s="8">
        <v>1917</v>
      </c>
      <c r="E69" s="9" t="s">
        <v>28</v>
      </c>
      <c r="F69" s="9" t="s">
        <v>29</v>
      </c>
      <c r="G69" s="10">
        <v>2</v>
      </c>
      <c r="H69" s="10">
        <v>2</v>
      </c>
      <c r="I69" s="11">
        <v>416.3</v>
      </c>
      <c r="J69" s="11">
        <v>383.8</v>
      </c>
      <c r="K69" s="11">
        <v>274.5</v>
      </c>
      <c r="L69" s="35">
        <v>6</v>
      </c>
      <c r="M69" s="11">
        <f t="shared" si="16"/>
        <v>222191.07</v>
      </c>
      <c r="N69" s="11"/>
      <c r="O69" s="11"/>
      <c r="P69" s="11"/>
      <c r="Q69" s="11">
        <f t="shared" si="15"/>
        <v>222191.07</v>
      </c>
      <c r="R69" s="11">
        <v>222191.07</v>
      </c>
      <c r="S69" s="35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75"/>
      <c r="AG69" s="29" t="s">
        <v>217</v>
      </c>
      <c r="AH69" s="177" t="s">
        <v>1774</v>
      </c>
      <c r="AI69" s="168"/>
      <c r="AJ69" s="177"/>
      <c r="AK69" s="177"/>
      <c r="AL69" s="71">
        <f>MAX(AL$24:AL68)+1</f>
        <v>40</v>
      </c>
      <c r="AM69" s="71" t="s">
        <v>157</v>
      </c>
      <c r="AN69" s="71" t="str">
        <f t="shared" si="4"/>
        <v>40.</v>
      </c>
      <c r="AP69" s="71"/>
      <c r="AS69" s="114"/>
    </row>
    <row r="70" spans="1:45" ht="22.5" customHeight="1" x14ac:dyDescent="0.25">
      <c r="A70" s="94" t="str">
        <f t="shared" si="14"/>
        <v>41.</v>
      </c>
      <c r="B70" s="94">
        <v>524</v>
      </c>
      <c r="C70" s="223" t="s">
        <v>324</v>
      </c>
      <c r="D70" s="4">
        <v>1961</v>
      </c>
      <c r="E70" s="4" t="s">
        <v>28</v>
      </c>
      <c r="F70" s="4" t="s">
        <v>29</v>
      </c>
      <c r="G70" s="4">
        <v>2</v>
      </c>
      <c r="H70" s="4">
        <v>1</v>
      </c>
      <c r="I70" s="15">
        <v>573.9</v>
      </c>
      <c r="J70" s="15">
        <v>313.60000000000002</v>
      </c>
      <c r="K70" s="15">
        <v>313.60000000000002</v>
      </c>
      <c r="L70" s="36">
        <v>15</v>
      </c>
      <c r="M70" s="15">
        <f t="shared" si="16"/>
        <v>1086477.6499999999</v>
      </c>
      <c r="N70" s="15"/>
      <c r="O70" s="15"/>
      <c r="P70" s="15"/>
      <c r="Q70" s="11">
        <f t="shared" si="15"/>
        <v>1086477.6499999999</v>
      </c>
      <c r="R70" s="15"/>
      <c r="S70" s="99"/>
      <c r="T70" s="15"/>
      <c r="U70" s="15">
        <v>326</v>
      </c>
      <c r="V70" s="15">
        <v>1086477.6499999999</v>
      </c>
      <c r="W70" s="15"/>
      <c r="X70" s="15"/>
      <c r="Y70" s="15"/>
      <c r="Z70" s="15"/>
      <c r="AA70" s="15"/>
      <c r="AB70" s="15"/>
      <c r="AC70" s="15"/>
      <c r="AD70" s="15"/>
      <c r="AE70" s="15"/>
      <c r="AF70" s="197"/>
      <c r="AG70" s="29" t="s">
        <v>217</v>
      </c>
      <c r="AH70" s="176"/>
      <c r="AI70" s="168"/>
      <c r="AJ70" s="176"/>
      <c r="AK70" s="176"/>
      <c r="AL70" s="71">
        <f>MAX(AL$24:AL69)+1</f>
        <v>41</v>
      </c>
      <c r="AM70" s="71" t="s">
        <v>157</v>
      </c>
      <c r="AN70" s="71" t="str">
        <f t="shared" si="5"/>
        <v>41.</v>
      </c>
      <c r="AP70" s="71"/>
      <c r="AS70" s="114"/>
    </row>
    <row r="71" spans="1:45" ht="22.5" customHeight="1" x14ac:dyDescent="0.25">
      <c r="A71" s="94" t="str">
        <f t="shared" si="14"/>
        <v>42.</v>
      </c>
      <c r="B71" s="94">
        <v>469</v>
      </c>
      <c r="C71" s="211" t="s">
        <v>227</v>
      </c>
      <c r="D71" s="8">
        <v>1940</v>
      </c>
      <c r="E71" s="9" t="s">
        <v>28</v>
      </c>
      <c r="F71" s="9" t="s">
        <v>29</v>
      </c>
      <c r="G71" s="10">
        <v>4</v>
      </c>
      <c r="H71" s="10">
        <v>2</v>
      </c>
      <c r="I71" s="11">
        <v>2304.6</v>
      </c>
      <c r="J71" s="11">
        <v>1217.5999999999999</v>
      </c>
      <c r="K71" s="11">
        <v>1217.5999999999999</v>
      </c>
      <c r="L71" s="35">
        <v>62</v>
      </c>
      <c r="M71" s="11">
        <f t="shared" si="16"/>
        <v>3211339.58</v>
      </c>
      <c r="N71" s="11"/>
      <c r="O71" s="11"/>
      <c r="P71" s="11"/>
      <c r="Q71" s="11">
        <f t="shared" si="15"/>
        <v>3211339.58</v>
      </c>
      <c r="R71" s="11"/>
      <c r="S71" s="35"/>
      <c r="T71" s="11"/>
      <c r="U71" s="11">
        <v>863</v>
      </c>
      <c r="V71" s="11">
        <v>3211339.58</v>
      </c>
      <c r="W71" s="11"/>
      <c r="X71" s="11"/>
      <c r="Y71" s="11"/>
      <c r="Z71" s="11"/>
      <c r="AA71" s="11"/>
      <c r="AB71" s="11"/>
      <c r="AC71" s="11"/>
      <c r="AD71" s="11"/>
      <c r="AE71" s="11"/>
      <c r="AF71" s="75"/>
      <c r="AG71" s="29" t="s">
        <v>217</v>
      </c>
      <c r="AH71" s="177"/>
      <c r="AI71" s="168"/>
      <c r="AJ71" s="177"/>
      <c r="AK71" s="177"/>
      <c r="AL71" s="71">
        <f>MAX(AL$24:AL70)+1</f>
        <v>42</v>
      </c>
      <c r="AM71" s="71" t="s">
        <v>157</v>
      </c>
      <c r="AN71" s="71" t="str">
        <f t="shared" si="5"/>
        <v>42.</v>
      </c>
      <c r="AP71" s="71"/>
      <c r="AS71" s="114"/>
    </row>
    <row r="72" spans="1:45" ht="22.5" customHeight="1" x14ac:dyDescent="0.25">
      <c r="A72" s="94" t="str">
        <f t="shared" si="14"/>
        <v>43.</v>
      </c>
      <c r="B72" s="94">
        <v>692</v>
      </c>
      <c r="C72" s="223" t="s">
        <v>334</v>
      </c>
      <c r="D72" s="8">
        <v>1991</v>
      </c>
      <c r="E72" s="4" t="s">
        <v>28</v>
      </c>
      <c r="F72" s="8" t="s">
        <v>31</v>
      </c>
      <c r="G72" s="8">
        <v>5</v>
      </c>
      <c r="H72" s="8">
        <v>3</v>
      </c>
      <c r="I72" s="13">
        <v>4631.8</v>
      </c>
      <c r="J72" s="13">
        <v>1933.5</v>
      </c>
      <c r="K72" s="13">
        <v>1933.5</v>
      </c>
      <c r="L72" s="36">
        <v>160</v>
      </c>
      <c r="M72" s="15">
        <f t="shared" si="16"/>
        <v>1843394.72</v>
      </c>
      <c r="N72" s="15"/>
      <c r="O72" s="15"/>
      <c r="P72" s="15"/>
      <c r="Q72" s="11">
        <f t="shared" si="15"/>
        <v>1843394.72</v>
      </c>
      <c r="R72" s="15"/>
      <c r="S72" s="99"/>
      <c r="T72" s="15"/>
      <c r="U72" s="15">
        <v>894.5</v>
      </c>
      <c r="V72" s="15">
        <v>1843394.72</v>
      </c>
      <c r="W72" s="15"/>
      <c r="X72" s="15"/>
      <c r="Y72" s="15"/>
      <c r="Z72" s="15"/>
      <c r="AA72" s="15"/>
      <c r="AB72" s="15"/>
      <c r="AC72" s="15"/>
      <c r="AD72" s="15"/>
      <c r="AE72" s="15"/>
      <c r="AF72" s="197"/>
      <c r="AG72" s="29" t="s">
        <v>217</v>
      </c>
      <c r="AH72" s="176"/>
      <c r="AI72" s="168"/>
      <c r="AJ72" s="176"/>
      <c r="AK72" s="176"/>
      <c r="AL72" s="71">
        <f>MAX(AL$24:AL71)+1</f>
        <v>43</v>
      </c>
      <c r="AM72" s="71" t="s">
        <v>157</v>
      </c>
      <c r="AN72" s="71" t="str">
        <f t="shared" si="4"/>
        <v>43.</v>
      </c>
      <c r="AP72" s="71"/>
      <c r="AS72" s="114"/>
    </row>
    <row r="73" spans="1:45" ht="22.5" customHeight="1" x14ac:dyDescent="0.25">
      <c r="A73" s="94" t="str">
        <f t="shared" si="14"/>
        <v>44.</v>
      </c>
      <c r="B73" s="94">
        <v>694</v>
      </c>
      <c r="C73" s="211" t="s">
        <v>63</v>
      </c>
      <c r="D73" s="4">
        <v>1960</v>
      </c>
      <c r="E73" s="9" t="s">
        <v>28</v>
      </c>
      <c r="F73" s="9" t="s">
        <v>29</v>
      </c>
      <c r="G73" s="10">
        <v>2</v>
      </c>
      <c r="H73" s="10">
        <v>1</v>
      </c>
      <c r="I73" s="11">
        <v>563.67999999999995</v>
      </c>
      <c r="J73" s="11">
        <v>301.39999999999998</v>
      </c>
      <c r="K73" s="11">
        <v>301.39999999999998</v>
      </c>
      <c r="L73" s="35">
        <v>27</v>
      </c>
      <c r="M73" s="11">
        <f t="shared" si="16"/>
        <v>566450.41</v>
      </c>
      <c r="N73" s="11"/>
      <c r="O73" s="11"/>
      <c r="P73" s="11"/>
      <c r="Q73" s="11">
        <f t="shared" si="15"/>
        <v>566450.41</v>
      </c>
      <c r="R73" s="11"/>
      <c r="S73" s="35"/>
      <c r="T73" s="11"/>
      <c r="U73" s="11"/>
      <c r="V73" s="11"/>
      <c r="W73" s="11"/>
      <c r="X73" s="11"/>
      <c r="Y73" s="11">
        <v>411</v>
      </c>
      <c r="Z73" s="11">
        <v>566450.41</v>
      </c>
      <c r="AA73" s="11"/>
      <c r="AB73" s="11"/>
      <c r="AC73" s="11"/>
      <c r="AD73" s="11"/>
      <c r="AE73" s="11"/>
      <c r="AF73" s="75"/>
      <c r="AG73" s="29" t="s">
        <v>217</v>
      </c>
      <c r="AH73" s="177"/>
      <c r="AI73" s="168"/>
      <c r="AJ73" s="177"/>
      <c r="AK73" s="177"/>
      <c r="AL73" s="71">
        <f>MAX(AL$24:AL72)+1</f>
        <v>44</v>
      </c>
      <c r="AM73" s="71" t="s">
        <v>157</v>
      </c>
      <c r="AN73" s="71" t="str">
        <f t="shared" si="5"/>
        <v>44.</v>
      </c>
      <c r="AP73" s="71"/>
      <c r="AS73" s="114"/>
    </row>
    <row r="74" spans="1:45" ht="22.5" customHeight="1" x14ac:dyDescent="0.25">
      <c r="A74" s="94" t="str">
        <f t="shared" si="14"/>
        <v>45.</v>
      </c>
      <c r="B74" s="94">
        <v>695</v>
      </c>
      <c r="C74" s="211" t="s">
        <v>64</v>
      </c>
      <c r="D74" s="8">
        <v>1960</v>
      </c>
      <c r="E74" s="9" t="s">
        <v>28</v>
      </c>
      <c r="F74" s="9" t="s">
        <v>29</v>
      </c>
      <c r="G74" s="14">
        <v>2</v>
      </c>
      <c r="H74" s="14">
        <v>1</v>
      </c>
      <c r="I74" s="16">
        <v>576.16999999999996</v>
      </c>
      <c r="J74" s="16">
        <v>319.23</v>
      </c>
      <c r="K74" s="16">
        <v>319.23</v>
      </c>
      <c r="L74" s="37">
        <v>17</v>
      </c>
      <c r="M74" s="11">
        <f t="shared" si="16"/>
        <v>1078350.1399999999</v>
      </c>
      <c r="N74" s="11"/>
      <c r="O74" s="11"/>
      <c r="P74" s="11"/>
      <c r="Q74" s="11">
        <f t="shared" si="15"/>
        <v>1078350.1399999999</v>
      </c>
      <c r="R74" s="11"/>
      <c r="S74" s="35"/>
      <c r="T74" s="11"/>
      <c r="U74" s="11">
        <v>304.10000000000002</v>
      </c>
      <c r="V74" s="11">
        <v>1078350.1399999999</v>
      </c>
      <c r="W74" s="11"/>
      <c r="X74" s="11"/>
      <c r="Y74" s="11"/>
      <c r="Z74" s="11"/>
      <c r="AA74" s="11"/>
      <c r="AB74" s="11"/>
      <c r="AC74" s="11"/>
      <c r="AD74" s="11"/>
      <c r="AE74" s="11"/>
      <c r="AF74" s="75"/>
      <c r="AG74" s="29" t="s">
        <v>217</v>
      </c>
      <c r="AH74" s="177"/>
      <c r="AI74" s="168"/>
      <c r="AJ74" s="177"/>
      <c r="AK74" s="177"/>
      <c r="AL74" s="71">
        <f>MAX(AL$24:AL73)+1</f>
        <v>45</v>
      </c>
      <c r="AM74" s="71" t="s">
        <v>157</v>
      </c>
      <c r="AN74" s="71" t="str">
        <f t="shared" si="5"/>
        <v>45.</v>
      </c>
      <c r="AP74" s="71"/>
      <c r="AS74" s="114"/>
    </row>
    <row r="75" spans="1:45" ht="22.5" customHeight="1" x14ac:dyDescent="0.25">
      <c r="A75" s="94" t="str">
        <f t="shared" si="14"/>
        <v>46.</v>
      </c>
      <c r="B75" s="94">
        <v>799</v>
      </c>
      <c r="C75" s="220" t="s">
        <v>359</v>
      </c>
      <c r="D75" s="8">
        <v>1991</v>
      </c>
      <c r="E75" s="4" t="s">
        <v>28</v>
      </c>
      <c r="F75" s="4" t="s">
        <v>29</v>
      </c>
      <c r="G75" s="8">
        <v>3</v>
      </c>
      <c r="H75" s="8">
        <v>3</v>
      </c>
      <c r="I75" s="13">
        <v>2899.4</v>
      </c>
      <c r="J75" s="13">
        <v>1460.2</v>
      </c>
      <c r="K75" s="13">
        <v>1460.2</v>
      </c>
      <c r="L75" s="36">
        <v>90</v>
      </c>
      <c r="M75" s="15">
        <f t="shared" si="16"/>
        <v>2407497.04</v>
      </c>
      <c r="N75" s="15"/>
      <c r="O75" s="15"/>
      <c r="P75" s="15"/>
      <c r="Q75" s="11">
        <f t="shared" si="15"/>
        <v>2407497.04</v>
      </c>
      <c r="R75" s="15"/>
      <c r="S75" s="99"/>
      <c r="T75" s="15"/>
      <c r="U75" s="15">
        <v>1206</v>
      </c>
      <c r="V75" s="15">
        <f>U75*1846.98</f>
        <v>2227457.88</v>
      </c>
      <c r="W75" s="15"/>
      <c r="X75" s="15"/>
      <c r="Y75" s="15"/>
      <c r="Z75" s="15"/>
      <c r="AA75" s="15"/>
      <c r="AB75" s="15"/>
      <c r="AC75" s="15"/>
      <c r="AD75" s="15"/>
      <c r="AE75" s="15"/>
      <c r="AF75" s="197">
        <v>180039.16</v>
      </c>
      <c r="AG75" s="29" t="s">
        <v>217</v>
      </c>
      <c r="AH75" s="176"/>
      <c r="AI75" s="168"/>
      <c r="AJ75" s="176"/>
      <c r="AK75" s="176"/>
      <c r="AL75" s="71">
        <f>MAX(AL$24:AL74)+1</f>
        <v>46</v>
      </c>
      <c r="AM75" s="71" t="s">
        <v>157</v>
      </c>
      <c r="AN75" s="71" t="str">
        <f t="shared" si="4"/>
        <v>46.</v>
      </c>
      <c r="AP75" s="71"/>
      <c r="AS75" s="114"/>
    </row>
    <row r="76" spans="1:45" ht="22.5" customHeight="1" x14ac:dyDescent="0.25">
      <c r="A76" s="94" t="str">
        <f t="shared" si="14"/>
        <v>47.</v>
      </c>
      <c r="B76" s="94">
        <v>5489</v>
      </c>
      <c r="C76" s="223" t="s">
        <v>307</v>
      </c>
      <c r="D76" s="8">
        <v>1969</v>
      </c>
      <c r="E76" s="4" t="s">
        <v>28</v>
      </c>
      <c r="F76" s="4" t="s">
        <v>29</v>
      </c>
      <c r="G76" s="8">
        <v>2</v>
      </c>
      <c r="H76" s="8">
        <v>2</v>
      </c>
      <c r="I76" s="13">
        <v>552.9</v>
      </c>
      <c r="J76" s="13">
        <v>293.39999999999998</v>
      </c>
      <c r="K76" s="13">
        <v>293.39999999999998</v>
      </c>
      <c r="L76" s="36">
        <v>25</v>
      </c>
      <c r="M76" s="15">
        <f t="shared" si="16"/>
        <v>1774246.58</v>
      </c>
      <c r="N76" s="15"/>
      <c r="O76" s="15"/>
      <c r="P76" s="15"/>
      <c r="Q76" s="11">
        <f t="shared" si="15"/>
        <v>1774246.58</v>
      </c>
      <c r="R76" s="15"/>
      <c r="S76" s="99"/>
      <c r="T76" s="15"/>
      <c r="U76" s="15">
        <v>510</v>
      </c>
      <c r="V76" s="13">
        <v>1774246.58</v>
      </c>
      <c r="W76" s="15"/>
      <c r="X76" s="15"/>
      <c r="Y76" s="15"/>
      <c r="Z76" s="15"/>
      <c r="AA76" s="15"/>
      <c r="AB76" s="15"/>
      <c r="AC76" s="15"/>
      <c r="AD76" s="15"/>
      <c r="AE76" s="15"/>
      <c r="AF76" s="197"/>
      <c r="AG76" s="29" t="s">
        <v>217</v>
      </c>
      <c r="AH76" s="176"/>
      <c r="AI76" s="168"/>
      <c r="AJ76" s="176"/>
      <c r="AK76" s="176"/>
      <c r="AL76" s="71">
        <f>MAX(AL$24:AL75)+1</f>
        <v>47</v>
      </c>
      <c r="AM76" s="71" t="s">
        <v>157</v>
      </c>
      <c r="AN76" s="71" t="str">
        <f t="shared" si="4"/>
        <v>47.</v>
      </c>
      <c r="AP76" s="88"/>
      <c r="AS76" s="114"/>
    </row>
    <row r="77" spans="1:45" ht="22.5" customHeight="1" x14ac:dyDescent="0.25">
      <c r="A77" s="94" t="str">
        <f t="shared" si="14"/>
        <v>48.</v>
      </c>
      <c r="B77" s="94">
        <v>5490</v>
      </c>
      <c r="C77" s="211" t="s">
        <v>258</v>
      </c>
      <c r="D77" s="8">
        <v>1967</v>
      </c>
      <c r="E77" s="9" t="s">
        <v>28</v>
      </c>
      <c r="F77" s="9" t="s">
        <v>30</v>
      </c>
      <c r="G77" s="14">
        <v>2</v>
      </c>
      <c r="H77" s="14">
        <v>2</v>
      </c>
      <c r="I77" s="16">
        <v>553.6</v>
      </c>
      <c r="J77" s="16">
        <v>289.5</v>
      </c>
      <c r="K77" s="16">
        <v>289.5</v>
      </c>
      <c r="L77" s="37">
        <v>11</v>
      </c>
      <c r="M77" s="11">
        <f t="shared" si="16"/>
        <v>1872494.64</v>
      </c>
      <c r="N77" s="11"/>
      <c r="O77" s="11"/>
      <c r="P77" s="11"/>
      <c r="Q77" s="11">
        <f t="shared" si="15"/>
        <v>1872494.64</v>
      </c>
      <c r="R77" s="11"/>
      <c r="S77" s="35"/>
      <c r="T77" s="11"/>
      <c r="U77" s="11">
        <v>510</v>
      </c>
      <c r="V77" s="13">
        <v>1872494.64</v>
      </c>
      <c r="W77" s="11"/>
      <c r="X77" s="11"/>
      <c r="Y77" s="11"/>
      <c r="Z77" s="11"/>
      <c r="AA77" s="11"/>
      <c r="AB77" s="11"/>
      <c r="AC77" s="11"/>
      <c r="AD77" s="11"/>
      <c r="AE77" s="11"/>
      <c r="AF77" s="75"/>
      <c r="AG77" s="29" t="s">
        <v>217</v>
      </c>
      <c r="AH77" s="177"/>
      <c r="AI77" s="168"/>
      <c r="AJ77" s="177"/>
      <c r="AK77" s="177"/>
      <c r="AL77" s="71">
        <f>MAX(AL$24:AL76)+1</f>
        <v>48</v>
      </c>
      <c r="AM77" s="71" t="s">
        <v>157</v>
      </c>
      <c r="AN77" s="71" t="str">
        <f t="shared" si="4"/>
        <v>48.</v>
      </c>
      <c r="AP77" s="71"/>
      <c r="AS77" s="114"/>
    </row>
    <row r="78" spans="1:45" ht="22.5" customHeight="1" x14ac:dyDescent="0.25">
      <c r="A78" s="94" t="str">
        <f t="shared" si="14"/>
        <v>49.</v>
      </c>
      <c r="B78" s="94">
        <v>620</v>
      </c>
      <c r="C78" s="223" t="s">
        <v>291</v>
      </c>
      <c r="D78" s="4">
        <v>1993</v>
      </c>
      <c r="E78" s="4" t="s">
        <v>28</v>
      </c>
      <c r="F78" s="4" t="s">
        <v>29</v>
      </c>
      <c r="G78" s="4">
        <v>5</v>
      </c>
      <c r="H78" s="4">
        <v>4</v>
      </c>
      <c r="I78" s="13">
        <v>3100.5</v>
      </c>
      <c r="J78" s="13">
        <v>1807.2</v>
      </c>
      <c r="K78" s="13">
        <v>1807.2</v>
      </c>
      <c r="L78" s="36">
        <v>109</v>
      </c>
      <c r="M78" s="15">
        <f t="shared" si="16"/>
        <v>2155115.09</v>
      </c>
      <c r="N78" s="15"/>
      <c r="O78" s="15"/>
      <c r="P78" s="15"/>
      <c r="Q78" s="11">
        <f t="shared" si="15"/>
        <v>2155115.09</v>
      </c>
      <c r="R78" s="15"/>
      <c r="S78" s="99"/>
      <c r="T78" s="15"/>
      <c r="U78" s="15">
        <v>818.3</v>
      </c>
      <c r="V78" s="15">
        <v>2155115.09</v>
      </c>
      <c r="W78" s="15"/>
      <c r="X78" s="15"/>
      <c r="Y78" s="15"/>
      <c r="Z78" s="15"/>
      <c r="AA78" s="15"/>
      <c r="AB78" s="15"/>
      <c r="AC78" s="15"/>
      <c r="AD78" s="15"/>
      <c r="AE78" s="15"/>
      <c r="AF78" s="197"/>
      <c r="AG78" s="29" t="s">
        <v>217</v>
      </c>
      <c r="AH78" s="176"/>
      <c r="AI78" s="168"/>
      <c r="AJ78" s="176"/>
      <c r="AK78" s="176"/>
      <c r="AL78" s="71">
        <f>MAX(AL$24:AL77)+1</f>
        <v>49</v>
      </c>
      <c r="AM78" s="71" t="s">
        <v>157</v>
      </c>
      <c r="AN78" s="71" t="str">
        <f t="shared" si="4"/>
        <v>49.</v>
      </c>
      <c r="AP78" s="88"/>
      <c r="AS78" s="114"/>
    </row>
    <row r="79" spans="1:45" ht="22.5" customHeight="1" x14ac:dyDescent="0.25">
      <c r="A79" s="94" t="str">
        <f t="shared" si="14"/>
        <v>50.</v>
      </c>
      <c r="B79" s="94">
        <v>120</v>
      </c>
      <c r="C79" s="223" t="s">
        <v>349</v>
      </c>
      <c r="D79" s="8">
        <v>1976</v>
      </c>
      <c r="E79" s="4" t="s">
        <v>28</v>
      </c>
      <c r="F79" s="4" t="s">
        <v>29</v>
      </c>
      <c r="G79" s="8">
        <v>5</v>
      </c>
      <c r="H79" s="8">
        <v>2</v>
      </c>
      <c r="I79" s="13">
        <v>1741.9</v>
      </c>
      <c r="J79" s="13">
        <v>1116.0999999999999</v>
      </c>
      <c r="K79" s="13">
        <v>1116.0999999999999</v>
      </c>
      <c r="L79" s="36">
        <v>62</v>
      </c>
      <c r="M79" s="15">
        <f t="shared" si="16"/>
        <v>1555434.47</v>
      </c>
      <c r="N79" s="15"/>
      <c r="O79" s="15"/>
      <c r="P79" s="15"/>
      <c r="Q79" s="11">
        <f t="shared" si="15"/>
        <v>1555434.47</v>
      </c>
      <c r="R79" s="15"/>
      <c r="S79" s="99"/>
      <c r="T79" s="15"/>
      <c r="U79" s="15">
        <v>481.2</v>
      </c>
      <c r="V79" s="15">
        <v>1555434.47</v>
      </c>
      <c r="W79" s="15"/>
      <c r="X79" s="15"/>
      <c r="Y79" s="15"/>
      <c r="Z79" s="15"/>
      <c r="AA79" s="15"/>
      <c r="AB79" s="15"/>
      <c r="AC79" s="15"/>
      <c r="AD79" s="15"/>
      <c r="AE79" s="15"/>
      <c r="AF79" s="197"/>
      <c r="AG79" s="29" t="s">
        <v>217</v>
      </c>
      <c r="AH79" s="176"/>
      <c r="AI79" s="168"/>
      <c r="AJ79" s="176"/>
      <c r="AK79" s="176"/>
      <c r="AL79" s="71">
        <f>MAX(AL$24:AL78)+1</f>
        <v>50</v>
      </c>
      <c r="AM79" s="71" t="s">
        <v>157</v>
      </c>
      <c r="AN79" s="71" t="str">
        <f t="shared" si="4"/>
        <v>50.</v>
      </c>
      <c r="AP79" s="71"/>
      <c r="AS79" s="114"/>
    </row>
    <row r="80" spans="1:45" ht="22.5" customHeight="1" x14ac:dyDescent="0.25">
      <c r="A80" s="94" t="str">
        <f t="shared" si="14"/>
        <v>51.</v>
      </c>
      <c r="B80" s="94">
        <v>862</v>
      </c>
      <c r="C80" s="211" t="s">
        <v>250</v>
      </c>
      <c r="D80" s="8">
        <v>1997</v>
      </c>
      <c r="E80" s="9" t="s">
        <v>28</v>
      </c>
      <c r="F80" s="9" t="s">
        <v>29</v>
      </c>
      <c r="G80" s="14">
        <v>6</v>
      </c>
      <c r="H80" s="14">
        <v>6</v>
      </c>
      <c r="I80" s="16">
        <v>5466</v>
      </c>
      <c r="J80" s="16">
        <v>4939.7</v>
      </c>
      <c r="K80" s="16">
        <v>2994</v>
      </c>
      <c r="L80" s="37">
        <v>47</v>
      </c>
      <c r="M80" s="11">
        <f t="shared" si="16"/>
        <v>2227088.4839999997</v>
      </c>
      <c r="N80" s="11"/>
      <c r="O80" s="11"/>
      <c r="P80" s="11"/>
      <c r="Q80" s="11">
        <f t="shared" si="15"/>
        <v>2227088.4839999997</v>
      </c>
      <c r="R80" s="11"/>
      <c r="S80" s="35"/>
      <c r="T80" s="11"/>
      <c r="U80" s="11">
        <v>1205.8</v>
      </c>
      <c r="V80" s="11">
        <f>U80*1846.98</f>
        <v>2227088.4839999997</v>
      </c>
      <c r="W80" s="11"/>
      <c r="X80" s="11"/>
      <c r="Y80" s="11"/>
      <c r="Z80" s="11"/>
      <c r="AA80" s="11"/>
      <c r="AB80" s="11"/>
      <c r="AC80" s="11"/>
      <c r="AD80" s="11"/>
      <c r="AE80" s="11"/>
      <c r="AF80" s="75"/>
      <c r="AG80" s="29" t="s">
        <v>217</v>
      </c>
      <c r="AH80" s="176"/>
      <c r="AI80" s="168"/>
      <c r="AJ80" s="176"/>
      <c r="AK80" s="176"/>
      <c r="AL80" s="71">
        <f>MAX(AL$24:AL79)+1</f>
        <v>51</v>
      </c>
      <c r="AM80" s="71" t="s">
        <v>157</v>
      </c>
      <c r="AN80" s="71" t="str">
        <f t="shared" si="4"/>
        <v>51.</v>
      </c>
      <c r="AP80" s="71"/>
      <c r="AS80" s="114"/>
    </row>
    <row r="81" spans="1:45" ht="22.5" customHeight="1" x14ac:dyDescent="0.25">
      <c r="A81" s="94" t="str">
        <f t="shared" si="14"/>
        <v>52.</v>
      </c>
      <c r="B81" s="94">
        <v>866</v>
      </c>
      <c r="C81" s="213" t="s">
        <v>251</v>
      </c>
      <c r="D81" s="4">
        <v>1971</v>
      </c>
      <c r="E81" s="9" t="s">
        <v>28</v>
      </c>
      <c r="F81" s="4" t="s">
        <v>29</v>
      </c>
      <c r="G81" s="10">
        <v>2</v>
      </c>
      <c r="H81" s="10">
        <v>2</v>
      </c>
      <c r="I81" s="11">
        <v>720.1</v>
      </c>
      <c r="J81" s="11">
        <v>475.9</v>
      </c>
      <c r="K81" s="11">
        <v>475.9</v>
      </c>
      <c r="L81" s="35">
        <v>36</v>
      </c>
      <c r="M81" s="11">
        <f t="shared" si="16"/>
        <v>2029695.97</v>
      </c>
      <c r="N81" s="11"/>
      <c r="O81" s="11"/>
      <c r="P81" s="11"/>
      <c r="Q81" s="11">
        <f t="shared" si="15"/>
        <v>2029695.97</v>
      </c>
      <c r="R81" s="15"/>
      <c r="S81" s="35"/>
      <c r="T81" s="11"/>
      <c r="U81" s="11">
        <v>691.2</v>
      </c>
      <c r="V81" s="11">
        <v>2029695.97</v>
      </c>
      <c r="W81" s="11"/>
      <c r="X81" s="11"/>
      <c r="Y81" s="11"/>
      <c r="Z81" s="11"/>
      <c r="AA81" s="11"/>
      <c r="AB81" s="11"/>
      <c r="AC81" s="11"/>
      <c r="AD81" s="11"/>
      <c r="AE81" s="15"/>
      <c r="AF81" s="75"/>
      <c r="AG81" s="29" t="s">
        <v>217</v>
      </c>
      <c r="AH81" s="176"/>
      <c r="AI81" s="168"/>
      <c r="AJ81" s="176"/>
      <c r="AK81" s="176"/>
      <c r="AL81" s="71">
        <f>MAX(AL$24:AL80)+1</f>
        <v>52</v>
      </c>
      <c r="AM81" s="71" t="s">
        <v>157</v>
      </c>
      <c r="AN81" s="71" t="str">
        <f t="shared" si="4"/>
        <v>52.</v>
      </c>
      <c r="AP81" s="71"/>
      <c r="AS81" s="114"/>
    </row>
    <row r="82" spans="1:45" ht="22.5" customHeight="1" x14ac:dyDescent="0.25">
      <c r="A82" s="94" t="str">
        <f t="shared" si="14"/>
        <v>53.</v>
      </c>
      <c r="B82" s="94">
        <v>867</v>
      </c>
      <c r="C82" s="213" t="s">
        <v>252</v>
      </c>
      <c r="D82" s="4">
        <v>1973</v>
      </c>
      <c r="E82" s="9" t="s">
        <v>28</v>
      </c>
      <c r="F82" s="4" t="s">
        <v>29</v>
      </c>
      <c r="G82" s="10">
        <v>2</v>
      </c>
      <c r="H82" s="10">
        <v>2</v>
      </c>
      <c r="I82" s="11">
        <v>779.4</v>
      </c>
      <c r="J82" s="11">
        <v>470</v>
      </c>
      <c r="K82" s="11">
        <v>47</v>
      </c>
      <c r="L82" s="35">
        <v>30</v>
      </c>
      <c r="M82" s="11">
        <f t="shared" si="16"/>
        <v>2022129.52</v>
      </c>
      <c r="N82" s="11"/>
      <c r="O82" s="11"/>
      <c r="P82" s="11"/>
      <c r="Q82" s="11">
        <f t="shared" si="15"/>
        <v>2022129.52</v>
      </c>
      <c r="R82" s="11"/>
      <c r="S82" s="35"/>
      <c r="T82" s="11"/>
      <c r="U82" s="11">
        <v>602.20000000000005</v>
      </c>
      <c r="V82" s="11">
        <v>2022129.52</v>
      </c>
      <c r="W82" s="11"/>
      <c r="X82" s="11"/>
      <c r="Y82" s="11"/>
      <c r="Z82" s="11"/>
      <c r="AA82" s="11"/>
      <c r="AB82" s="11"/>
      <c r="AC82" s="11"/>
      <c r="AD82" s="11"/>
      <c r="AE82" s="11"/>
      <c r="AF82" s="75"/>
      <c r="AG82" s="29" t="s">
        <v>217</v>
      </c>
      <c r="AH82" s="176"/>
      <c r="AI82" s="168"/>
      <c r="AJ82" s="176"/>
      <c r="AK82" s="176"/>
      <c r="AL82" s="71">
        <f>MAX(AL$24:AL81)+1</f>
        <v>53</v>
      </c>
      <c r="AM82" s="71" t="s">
        <v>157</v>
      </c>
      <c r="AN82" s="71" t="str">
        <f t="shared" si="4"/>
        <v>53.</v>
      </c>
      <c r="AP82" s="71"/>
      <c r="AS82" s="114"/>
    </row>
    <row r="83" spans="1:45" ht="22.5" customHeight="1" x14ac:dyDescent="0.25">
      <c r="A83" s="94" t="str">
        <f t="shared" si="14"/>
        <v>54.</v>
      </c>
      <c r="B83" s="94">
        <v>619</v>
      </c>
      <c r="C83" s="213" t="s">
        <v>329</v>
      </c>
      <c r="D83" s="4">
        <v>1991</v>
      </c>
      <c r="E83" s="4" t="s">
        <v>28</v>
      </c>
      <c r="F83" s="4" t="s">
        <v>29</v>
      </c>
      <c r="G83" s="4">
        <v>5</v>
      </c>
      <c r="H83" s="4">
        <v>6</v>
      </c>
      <c r="I83" s="15">
        <v>3830.3</v>
      </c>
      <c r="J83" s="15">
        <v>3127.22</v>
      </c>
      <c r="K83" s="15">
        <v>2505.1999999999998</v>
      </c>
      <c r="L83" s="36">
        <v>135</v>
      </c>
      <c r="M83" s="15">
        <f t="shared" si="16"/>
        <v>2687630.42</v>
      </c>
      <c r="N83" s="15"/>
      <c r="O83" s="15"/>
      <c r="P83" s="15"/>
      <c r="Q83" s="11">
        <f t="shared" si="15"/>
        <v>2687630.42</v>
      </c>
      <c r="R83" s="15"/>
      <c r="S83" s="99"/>
      <c r="T83" s="15"/>
      <c r="U83" s="15">
        <v>1187.24</v>
      </c>
      <c r="V83" s="15">
        <v>2687630.42</v>
      </c>
      <c r="W83" s="15"/>
      <c r="X83" s="15"/>
      <c r="Y83" s="15"/>
      <c r="Z83" s="15"/>
      <c r="AA83" s="15"/>
      <c r="AB83" s="15"/>
      <c r="AC83" s="15"/>
      <c r="AD83" s="15"/>
      <c r="AE83" s="15"/>
      <c r="AF83" s="197"/>
      <c r="AG83" s="29" t="s">
        <v>217</v>
      </c>
      <c r="AH83" s="176"/>
      <c r="AI83" s="168"/>
      <c r="AJ83" s="176"/>
      <c r="AK83" s="176"/>
      <c r="AL83" s="71">
        <f>MAX(AL$24:AL82)+1</f>
        <v>54</v>
      </c>
      <c r="AM83" s="71" t="s">
        <v>157</v>
      </c>
      <c r="AN83" s="71" t="str">
        <f t="shared" si="4"/>
        <v>54.</v>
      </c>
      <c r="AP83" s="71"/>
      <c r="AS83" s="114"/>
    </row>
    <row r="84" spans="1:45" ht="22.5" customHeight="1" x14ac:dyDescent="0.25">
      <c r="A84" s="94" t="str">
        <f t="shared" si="14"/>
        <v>55.</v>
      </c>
      <c r="B84" s="94">
        <v>767</v>
      </c>
      <c r="C84" s="223" t="s">
        <v>362</v>
      </c>
      <c r="D84" s="4">
        <v>1993</v>
      </c>
      <c r="E84" s="4" t="s">
        <v>28</v>
      </c>
      <c r="F84" s="4" t="s">
        <v>29</v>
      </c>
      <c r="G84" s="4">
        <v>5</v>
      </c>
      <c r="H84" s="4">
        <v>8</v>
      </c>
      <c r="I84" s="13">
        <v>9855</v>
      </c>
      <c r="J84" s="13">
        <v>5680</v>
      </c>
      <c r="K84" s="13">
        <v>5680</v>
      </c>
      <c r="L84" s="36">
        <v>225</v>
      </c>
      <c r="M84" s="15">
        <f t="shared" si="16"/>
        <v>2365924</v>
      </c>
      <c r="N84" s="15"/>
      <c r="O84" s="15"/>
      <c r="P84" s="15"/>
      <c r="Q84" s="11">
        <f t="shared" si="15"/>
        <v>2365924</v>
      </c>
      <c r="R84" s="15"/>
      <c r="S84" s="99"/>
      <c r="T84" s="15"/>
      <c r="U84" s="15">
        <v>1790</v>
      </c>
      <c r="V84" s="15">
        <v>2365924</v>
      </c>
      <c r="W84" s="15"/>
      <c r="X84" s="15"/>
      <c r="Y84" s="15"/>
      <c r="Z84" s="15"/>
      <c r="AA84" s="15"/>
      <c r="AB84" s="15"/>
      <c r="AC84" s="15"/>
      <c r="AD84" s="15"/>
      <c r="AE84" s="15"/>
      <c r="AF84" s="197"/>
      <c r="AG84" s="29" t="s">
        <v>217</v>
      </c>
      <c r="AH84" s="176"/>
      <c r="AI84" s="168"/>
      <c r="AJ84" s="176"/>
      <c r="AK84" s="176"/>
      <c r="AL84" s="71">
        <f>MAX(AL$24:AL83)+1</f>
        <v>55</v>
      </c>
      <c r="AM84" s="71" t="s">
        <v>157</v>
      </c>
      <c r="AN84" s="71" t="str">
        <f t="shared" si="4"/>
        <v>55.</v>
      </c>
      <c r="AP84" s="88"/>
      <c r="AS84" s="114"/>
    </row>
    <row r="85" spans="1:45" ht="22.5" customHeight="1" x14ac:dyDescent="0.25">
      <c r="A85" s="94" t="str">
        <f t="shared" si="14"/>
        <v>56.</v>
      </c>
      <c r="B85" s="94">
        <v>769</v>
      </c>
      <c r="C85" s="223" t="s">
        <v>363</v>
      </c>
      <c r="D85" s="4">
        <v>1993</v>
      </c>
      <c r="E85" s="4" t="s">
        <v>28</v>
      </c>
      <c r="F85" s="4" t="s">
        <v>29</v>
      </c>
      <c r="G85" s="4">
        <v>5</v>
      </c>
      <c r="H85" s="4">
        <v>8</v>
      </c>
      <c r="I85" s="13">
        <v>8662.1</v>
      </c>
      <c r="J85" s="13">
        <v>5464.1</v>
      </c>
      <c r="K85" s="13">
        <v>5464.1</v>
      </c>
      <c r="L85" s="36">
        <v>205</v>
      </c>
      <c r="M85" s="15">
        <f t="shared" si="16"/>
        <v>2473946</v>
      </c>
      <c r="N85" s="15"/>
      <c r="O85" s="15"/>
      <c r="P85" s="15"/>
      <c r="Q85" s="11">
        <f t="shared" si="15"/>
        <v>2473946</v>
      </c>
      <c r="R85" s="15"/>
      <c r="S85" s="99"/>
      <c r="T85" s="15"/>
      <c r="U85" s="15">
        <v>1730</v>
      </c>
      <c r="V85" s="15">
        <v>2473946</v>
      </c>
      <c r="W85" s="15"/>
      <c r="X85" s="15"/>
      <c r="Y85" s="15"/>
      <c r="Z85" s="15"/>
      <c r="AA85" s="15"/>
      <c r="AB85" s="15"/>
      <c r="AC85" s="15"/>
      <c r="AD85" s="15"/>
      <c r="AE85" s="15"/>
      <c r="AF85" s="197"/>
      <c r="AG85" s="29" t="s">
        <v>217</v>
      </c>
      <c r="AH85" s="176"/>
      <c r="AI85" s="168"/>
      <c r="AJ85" s="176"/>
      <c r="AK85" s="176"/>
      <c r="AL85" s="71">
        <f>MAX(AL$24:AL84)+1</f>
        <v>56</v>
      </c>
      <c r="AM85" s="71" t="s">
        <v>157</v>
      </c>
      <c r="AN85" s="71" t="str">
        <f t="shared" si="4"/>
        <v>56.</v>
      </c>
      <c r="AP85" s="88"/>
      <c r="AS85" s="114"/>
    </row>
    <row r="86" spans="1:45" ht="22.5" customHeight="1" x14ac:dyDescent="0.25">
      <c r="A86" s="94" t="str">
        <f t="shared" si="14"/>
        <v>57.</v>
      </c>
      <c r="B86" s="94">
        <v>5463</v>
      </c>
      <c r="C86" s="223" t="s">
        <v>364</v>
      </c>
      <c r="D86" s="4">
        <v>1966</v>
      </c>
      <c r="E86" s="4" t="s">
        <v>28</v>
      </c>
      <c r="F86" s="4" t="s">
        <v>29</v>
      </c>
      <c r="G86" s="4">
        <v>2</v>
      </c>
      <c r="H86" s="4">
        <v>2</v>
      </c>
      <c r="I86" s="13">
        <v>791.7</v>
      </c>
      <c r="J86" s="13">
        <v>553.20000000000005</v>
      </c>
      <c r="K86" s="13">
        <v>553.20000000000005</v>
      </c>
      <c r="L86" s="36">
        <v>57</v>
      </c>
      <c r="M86" s="15">
        <f t="shared" si="16"/>
        <v>1053127.76</v>
      </c>
      <c r="N86" s="15"/>
      <c r="O86" s="15"/>
      <c r="P86" s="15"/>
      <c r="Q86" s="11">
        <f t="shared" si="15"/>
        <v>1053127.76</v>
      </c>
      <c r="R86" s="15">
        <v>983499.66</v>
      </c>
      <c r="S86" s="99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1"/>
      <c r="AF86" s="197">
        <v>69628.100000000006</v>
      </c>
      <c r="AG86" s="29" t="s">
        <v>217</v>
      </c>
      <c r="AH86" s="176" t="s">
        <v>1777</v>
      </c>
      <c r="AI86" s="168"/>
      <c r="AJ86" s="176"/>
      <c r="AK86" s="176"/>
      <c r="AL86" s="71">
        <f>MAX(AL$24:AL85)+1</f>
        <v>57</v>
      </c>
      <c r="AM86" s="71" t="s">
        <v>157</v>
      </c>
      <c r="AN86" s="71" t="str">
        <f t="shared" si="4"/>
        <v>57.</v>
      </c>
      <c r="AP86" s="88"/>
      <c r="AS86" s="114"/>
    </row>
    <row r="87" spans="1:45" ht="22.5" customHeight="1" x14ac:dyDescent="0.25">
      <c r="A87" s="94" t="str">
        <f t="shared" si="14"/>
        <v>58.</v>
      </c>
      <c r="B87" s="94">
        <v>5494</v>
      </c>
      <c r="C87" s="223" t="s">
        <v>261</v>
      </c>
      <c r="D87" s="4">
        <v>1979</v>
      </c>
      <c r="E87" s="4" t="s">
        <v>28</v>
      </c>
      <c r="F87" s="4" t="s">
        <v>29</v>
      </c>
      <c r="G87" s="4">
        <v>2</v>
      </c>
      <c r="H87" s="4">
        <v>1</v>
      </c>
      <c r="I87" s="13">
        <v>358.6</v>
      </c>
      <c r="J87" s="13">
        <v>290.2</v>
      </c>
      <c r="K87" s="13">
        <v>290.2</v>
      </c>
      <c r="L87" s="36">
        <v>28</v>
      </c>
      <c r="M87" s="15">
        <f t="shared" si="16"/>
        <v>420816.82</v>
      </c>
      <c r="N87" s="15"/>
      <c r="O87" s="15"/>
      <c r="P87" s="15"/>
      <c r="Q87" s="11">
        <f t="shared" si="15"/>
        <v>420816.82</v>
      </c>
      <c r="R87" s="15">
        <v>396616.95</v>
      </c>
      <c r="S87" s="99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1"/>
      <c r="AF87" s="197">
        <v>24199.87</v>
      </c>
      <c r="AG87" s="29" t="s">
        <v>217</v>
      </c>
      <c r="AH87" s="176" t="s">
        <v>1774</v>
      </c>
      <c r="AI87" s="168"/>
      <c r="AJ87" s="176"/>
      <c r="AK87" s="176"/>
      <c r="AL87" s="71">
        <f>MAX(AL$24:AL86)+1</f>
        <v>58</v>
      </c>
      <c r="AM87" s="71" t="s">
        <v>157</v>
      </c>
      <c r="AN87" s="71" t="str">
        <f t="shared" si="4"/>
        <v>58.</v>
      </c>
      <c r="AP87" s="71"/>
      <c r="AS87" s="114"/>
    </row>
    <row r="88" spans="1:45" ht="22.5" customHeight="1" x14ac:dyDescent="0.25">
      <c r="A88" s="94" t="str">
        <f t="shared" si="14"/>
        <v>59.</v>
      </c>
      <c r="B88" s="94">
        <v>609</v>
      </c>
      <c r="C88" s="211" t="s">
        <v>241</v>
      </c>
      <c r="D88" s="8">
        <v>1917</v>
      </c>
      <c r="E88" s="9" t="s">
        <v>28</v>
      </c>
      <c r="F88" s="9" t="s">
        <v>29</v>
      </c>
      <c r="G88" s="10">
        <v>2</v>
      </c>
      <c r="H88" s="10">
        <v>2</v>
      </c>
      <c r="I88" s="11">
        <v>275.60000000000002</v>
      </c>
      <c r="J88" s="11">
        <v>175.3</v>
      </c>
      <c r="K88" s="11">
        <v>175.3</v>
      </c>
      <c r="L88" s="35">
        <v>10</v>
      </c>
      <c r="M88" s="11">
        <f t="shared" si="16"/>
        <v>985572</v>
      </c>
      <c r="N88" s="11"/>
      <c r="O88" s="11"/>
      <c r="P88" s="11"/>
      <c r="Q88" s="11">
        <f t="shared" si="15"/>
        <v>985572</v>
      </c>
      <c r="R88" s="11"/>
      <c r="S88" s="35"/>
      <c r="T88" s="11"/>
      <c r="U88" s="11"/>
      <c r="V88" s="11"/>
      <c r="W88" s="11"/>
      <c r="X88" s="11"/>
      <c r="Y88" s="11">
        <v>414</v>
      </c>
      <c r="Z88" s="11">
        <v>919402.7</v>
      </c>
      <c r="AA88" s="11"/>
      <c r="AB88" s="11"/>
      <c r="AC88" s="11"/>
      <c r="AD88" s="11"/>
      <c r="AE88" s="11"/>
      <c r="AF88" s="75">
        <v>66169.3</v>
      </c>
      <c r="AG88" s="29" t="s">
        <v>217</v>
      </c>
      <c r="AH88" s="177"/>
      <c r="AI88" s="168"/>
      <c r="AJ88" s="177"/>
      <c r="AK88" s="177"/>
      <c r="AL88" s="71">
        <f>MAX(AL$24:AL87)+1</f>
        <v>59</v>
      </c>
      <c r="AM88" s="71" t="s">
        <v>157</v>
      </c>
      <c r="AN88" s="71" t="str">
        <f t="shared" ref="AN88:AN152" si="17">CONCATENATE(AL88,AM88)</f>
        <v>59.</v>
      </c>
      <c r="AP88" s="71"/>
      <c r="AS88" s="114"/>
    </row>
    <row r="89" spans="1:45" ht="22.5" customHeight="1" x14ac:dyDescent="0.25">
      <c r="A89" s="94" t="str">
        <f t="shared" ref="A89:A153" si="18">AN89</f>
        <v>60.</v>
      </c>
      <c r="B89" s="94">
        <v>173</v>
      </c>
      <c r="C89" s="223" t="s">
        <v>350</v>
      </c>
      <c r="D89" s="8">
        <v>1972</v>
      </c>
      <c r="E89" s="4" t="s">
        <v>28</v>
      </c>
      <c r="F89" s="4" t="s">
        <v>29</v>
      </c>
      <c r="G89" s="8">
        <v>2</v>
      </c>
      <c r="H89" s="8">
        <v>1</v>
      </c>
      <c r="I89" s="13">
        <v>375.5</v>
      </c>
      <c r="J89" s="13">
        <v>337.9</v>
      </c>
      <c r="K89" s="13">
        <v>337.9</v>
      </c>
      <c r="L89" s="36">
        <v>25</v>
      </c>
      <c r="M89" s="15">
        <f t="shared" ref="M89:M104" si="19">R89+T89+V89+X89+Z89+AB89+AE89+AF89</f>
        <v>1078716.52</v>
      </c>
      <c r="N89" s="15"/>
      <c r="O89" s="15"/>
      <c r="P89" s="15"/>
      <c r="Q89" s="11">
        <f t="shared" ref="Q89:Q105" si="20">M89</f>
        <v>1078716.52</v>
      </c>
      <c r="R89" s="15"/>
      <c r="S89" s="99"/>
      <c r="T89" s="15"/>
      <c r="U89" s="15">
        <v>330</v>
      </c>
      <c r="V89" s="15">
        <v>1078716.52</v>
      </c>
      <c r="W89" s="15"/>
      <c r="X89" s="15"/>
      <c r="Y89" s="15"/>
      <c r="Z89" s="15"/>
      <c r="AA89" s="15"/>
      <c r="AB89" s="15"/>
      <c r="AC89" s="15"/>
      <c r="AD89" s="15"/>
      <c r="AE89" s="15"/>
      <c r="AF89" s="197"/>
      <c r="AG89" s="29" t="s">
        <v>217</v>
      </c>
      <c r="AH89" s="176"/>
      <c r="AI89" s="168"/>
      <c r="AJ89" s="176"/>
      <c r="AK89" s="176"/>
      <c r="AL89" s="71">
        <f>MAX(AL$24:AL88)+1</f>
        <v>60</v>
      </c>
      <c r="AM89" s="71" t="s">
        <v>157</v>
      </c>
      <c r="AN89" s="71" t="str">
        <f t="shared" si="17"/>
        <v>60.</v>
      </c>
      <c r="AP89" s="71"/>
      <c r="AS89" s="114"/>
    </row>
    <row r="90" spans="1:45" ht="22.5" customHeight="1" x14ac:dyDescent="0.25">
      <c r="A90" s="94" t="str">
        <f t="shared" si="18"/>
        <v>61.</v>
      </c>
      <c r="B90" s="94">
        <v>167</v>
      </c>
      <c r="C90" s="220" t="s">
        <v>1508</v>
      </c>
      <c r="D90" s="4" t="s">
        <v>1521</v>
      </c>
      <c r="E90" s="4"/>
      <c r="F90" s="4" t="s">
        <v>33</v>
      </c>
      <c r="G90" s="4">
        <v>2</v>
      </c>
      <c r="H90" s="4">
        <v>3</v>
      </c>
      <c r="I90" s="18">
        <v>366.1</v>
      </c>
      <c r="J90" s="18">
        <v>226</v>
      </c>
      <c r="K90" s="18">
        <v>226</v>
      </c>
      <c r="L90" s="38">
        <v>21</v>
      </c>
      <c r="M90" s="15">
        <f t="shared" si="19"/>
        <v>3138367.7499999995</v>
      </c>
      <c r="N90" s="15"/>
      <c r="O90" s="15"/>
      <c r="P90" s="15"/>
      <c r="Q90" s="11">
        <f t="shared" si="20"/>
        <v>3138367.7499999995</v>
      </c>
      <c r="R90" s="15"/>
      <c r="S90" s="99"/>
      <c r="T90" s="15"/>
      <c r="U90" s="15">
        <v>400</v>
      </c>
      <c r="V90" s="15">
        <v>1649793.14</v>
      </c>
      <c r="W90" s="15"/>
      <c r="X90" s="15"/>
      <c r="Y90" s="15">
        <v>230</v>
      </c>
      <c r="Z90" s="15">
        <v>1356761.96</v>
      </c>
      <c r="AA90" s="15"/>
      <c r="AB90" s="15"/>
      <c r="AC90" s="15"/>
      <c r="AD90" s="15"/>
      <c r="AE90" s="15"/>
      <c r="AF90" s="197">
        <f>70496.8+61315.85</f>
        <v>131812.65</v>
      </c>
      <c r="AG90" s="29" t="s">
        <v>217</v>
      </c>
      <c r="AH90" s="176"/>
      <c r="AI90" s="168"/>
      <c r="AJ90" s="176"/>
      <c r="AK90" s="176"/>
      <c r="AL90" s="71">
        <f>MAX(AL$24:AL89)+1</f>
        <v>61</v>
      </c>
      <c r="AM90" s="71" t="s">
        <v>157</v>
      </c>
      <c r="AN90" s="71" t="str">
        <f t="shared" si="17"/>
        <v>61.</v>
      </c>
      <c r="AP90" s="71"/>
      <c r="AS90" s="114"/>
    </row>
    <row r="91" spans="1:45" ht="22.5" customHeight="1" x14ac:dyDescent="0.25">
      <c r="A91" s="94" t="str">
        <f t="shared" si="18"/>
        <v>62.</v>
      </c>
      <c r="B91" s="94">
        <v>166</v>
      </c>
      <c r="C91" s="223" t="s">
        <v>275</v>
      </c>
      <c r="D91" s="4">
        <v>1917</v>
      </c>
      <c r="E91" s="4" t="s">
        <v>28</v>
      </c>
      <c r="F91" s="4" t="s">
        <v>29</v>
      </c>
      <c r="G91" s="4">
        <v>2</v>
      </c>
      <c r="H91" s="4">
        <v>2</v>
      </c>
      <c r="I91" s="13">
        <v>335.5</v>
      </c>
      <c r="J91" s="13">
        <v>288</v>
      </c>
      <c r="K91" s="13">
        <v>288</v>
      </c>
      <c r="L91" s="36">
        <v>17</v>
      </c>
      <c r="M91" s="15">
        <f t="shared" si="19"/>
        <v>525078.24</v>
      </c>
      <c r="N91" s="15"/>
      <c r="O91" s="15"/>
      <c r="P91" s="15"/>
      <c r="Q91" s="11">
        <f t="shared" si="20"/>
        <v>525078.24</v>
      </c>
      <c r="R91" s="15">
        <v>408106.23</v>
      </c>
      <c r="S91" s="99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1"/>
      <c r="AF91" s="197">
        <v>116972.01</v>
      </c>
      <c r="AG91" s="29" t="s">
        <v>217</v>
      </c>
      <c r="AH91" s="176" t="s">
        <v>1774</v>
      </c>
      <c r="AI91" s="168"/>
      <c r="AJ91" s="176"/>
      <c r="AK91" s="176"/>
      <c r="AL91" s="71">
        <f>MAX(AL$24:AL90)+1</f>
        <v>62</v>
      </c>
      <c r="AM91" s="71" t="s">
        <v>157</v>
      </c>
      <c r="AN91" s="71" t="str">
        <f t="shared" si="17"/>
        <v>62.</v>
      </c>
      <c r="AP91" s="88"/>
      <c r="AS91" s="114"/>
    </row>
    <row r="92" spans="1:45" ht="22.5" customHeight="1" x14ac:dyDescent="0.25">
      <c r="A92" s="94" t="str">
        <f t="shared" si="18"/>
        <v>63.</v>
      </c>
      <c r="B92" s="94">
        <v>5474</v>
      </c>
      <c r="C92" s="220" t="s">
        <v>305</v>
      </c>
      <c r="D92" s="4">
        <v>1954</v>
      </c>
      <c r="E92" s="4" t="s">
        <v>28</v>
      </c>
      <c r="F92" s="4" t="s">
        <v>29</v>
      </c>
      <c r="G92" s="4">
        <v>2</v>
      </c>
      <c r="H92" s="4">
        <v>1</v>
      </c>
      <c r="I92" s="18">
        <v>458.7</v>
      </c>
      <c r="J92" s="18">
        <v>304.10000000000002</v>
      </c>
      <c r="K92" s="18">
        <v>304.10000000000002</v>
      </c>
      <c r="L92" s="38">
        <v>23</v>
      </c>
      <c r="M92" s="15">
        <f t="shared" si="19"/>
        <v>178708.27</v>
      </c>
      <c r="N92" s="15"/>
      <c r="O92" s="15"/>
      <c r="P92" s="15"/>
      <c r="Q92" s="11">
        <f t="shared" si="20"/>
        <v>178708.27</v>
      </c>
      <c r="R92" s="15">
        <v>178708.27</v>
      </c>
      <c r="S92" s="99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1"/>
      <c r="AF92" s="197"/>
      <c r="AG92" s="29" t="s">
        <v>217</v>
      </c>
      <c r="AH92" s="176" t="s">
        <v>1774</v>
      </c>
      <c r="AI92" s="168"/>
      <c r="AJ92" s="176"/>
      <c r="AK92" s="176"/>
      <c r="AL92" s="71">
        <f>MAX(AL$24:AL91)+1</f>
        <v>63</v>
      </c>
      <c r="AM92" s="71" t="s">
        <v>157</v>
      </c>
      <c r="AN92" s="71" t="str">
        <f t="shared" si="17"/>
        <v>63.</v>
      </c>
      <c r="AP92" s="71"/>
      <c r="AS92" s="114"/>
    </row>
    <row r="93" spans="1:45" ht="22.5" customHeight="1" x14ac:dyDescent="0.25">
      <c r="A93" s="94" t="str">
        <f t="shared" si="18"/>
        <v>64.</v>
      </c>
      <c r="B93" s="94">
        <v>104</v>
      </c>
      <c r="C93" s="211" t="s">
        <v>75</v>
      </c>
      <c r="D93" s="8">
        <v>1959</v>
      </c>
      <c r="E93" s="9" t="s">
        <v>28</v>
      </c>
      <c r="F93" s="9" t="s">
        <v>29</v>
      </c>
      <c r="G93" s="14">
        <v>2</v>
      </c>
      <c r="H93" s="14">
        <v>2</v>
      </c>
      <c r="I93" s="16">
        <v>790</v>
      </c>
      <c r="J93" s="16">
        <v>508.1</v>
      </c>
      <c r="K93" s="16">
        <v>508.1</v>
      </c>
      <c r="L93" s="37">
        <v>21</v>
      </c>
      <c r="M93" s="11">
        <f t="shared" si="19"/>
        <v>262461.26</v>
      </c>
      <c r="N93" s="11"/>
      <c r="O93" s="11"/>
      <c r="P93" s="11"/>
      <c r="Q93" s="11">
        <f t="shared" si="20"/>
        <v>262461.26</v>
      </c>
      <c r="R93" s="11">
        <v>262461.26</v>
      </c>
      <c r="S93" s="35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75"/>
      <c r="AG93" s="29" t="s">
        <v>217</v>
      </c>
      <c r="AH93" s="177" t="s">
        <v>1778</v>
      </c>
      <c r="AI93" s="168"/>
      <c r="AJ93" s="177"/>
      <c r="AK93" s="177"/>
      <c r="AL93" s="71">
        <f>MAX(AL$24:AL92)+1</f>
        <v>64</v>
      </c>
      <c r="AM93" s="71" t="s">
        <v>157</v>
      </c>
      <c r="AN93" s="71" t="str">
        <f t="shared" si="17"/>
        <v>64.</v>
      </c>
      <c r="AP93" s="71"/>
      <c r="AS93" s="114"/>
    </row>
    <row r="94" spans="1:45" ht="22.5" customHeight="1" x14ac:dyDescent="0.25">
      <c r="A94" s="94" t="str">
        <f t="shared" si="18"/>
        <v>65.</v>
      </c>
      <c r="B94" s="94">
        <v>522</v>
      </c>
      <c r="C94" s="211" t="s">
        <v>233</v>
      </c>
      <c r="D94" s="8">
        <v>1958</v>
      </c>
      <c r="E94" s="9" t="s">
        <v>28</v>
      </c>
      <c r="F94" s="9" t="s">
        <v>29</v>
      </c>
      <c r="G94" s="10">
        <v>3</v>
      </c>
      <c r="H94" s="10">
        <v>2</v>
      </c>
      <c r="I94" s="11">
        <v>922.8</v>
      </c>
      <c r="J94" s="11">
        <v>593.5</v>
      </c>
      <c r="K94" s="11">
        <v>593.5</v>
      </c>
      <c r="L94" s="35">
        <v>25</v>
      </c>
      <c r="M94" s="11">
        <f t="shared" si="19"/>
        <v>239788.43</v>
      </c>
      <c r="N94" s="11"/>
      <c r="O94" s="11"/>
      <c r="P94" s="11"/>
      <c r="Q94" s="11">
        <f t="shared" si="20"/>
        <v>239788.43</v>
      </c>
      <c r="R94" s="11">
        <v>239788.43</v>
      </c>
      <c r="S94" s="35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75"/>
      <c r="AG94" s="29" t="s">
        <v>217</v>
      </c>
      <c r="AH94" s="177" t="s">
        <v>1778</v>
      </c>
      <c r="AI94" s="168"/>
      <c r="AJ94" s="177"/>
      <c r="AK94" s="177"/>
      <c r="AL94" s="71">
        <f>MAX(AL$24:AL93)+1</f>
        <v>65</v>
      </c>
      <c r="AM94" s="71" t="s">
        <v>157</v>
      </c>
      <c r="AN94" s="71" t="str">
        <f t="shared" si="17"/>
        <v>65.</v>
      </c>
      <c r="AP94" s="71"/>
      <c r="AS94" s="114"/>
    </row>
    <row r="95" spans="1:45" ht="22.5" customHeight="1" x14ac:dyDescent="0.25">
      <c r="A95" s="94" t="str">
        <f t="shared" si="18"/>
        <v>66.</v>
      </c>
      <c r="B95" s="94">
        <v>259</v>
      </c>
      <c r="C95" s="223" t="s">
        <v>352</v>
      </c>
      <c r="D95" s="8">
        <v>1967</v>
      </c>
      <c r="E95" s="4" t="s">
        <v>28</v>
      </c>
      <c r="F95" s="4" t="s">
        <v>30</v>
      </c>
      <c r="G95" s="8">
        <v>2</v>
      </c>
      <c r="H95" s="8">
        <v>1</v>
      </c>
      <c r="I95" s="13">
        <v>346.2</v>
      </c>
      <c r="J95" s="13">
        <v>220.9</v>
      </c>
      <c r="K95" s="13">
        <v>220.9</v>
      </c>
      <c r="L95" s="36">
        <v>13</v>
      </c>
      <c r="M95" s="15">
        <f t="shared" si="19"/>
        <v>144936.07</v>
      </c>
      <c r="N95" s="15"/>
      <c r="O95" s="15"/>
      <c r="P95" s="15"/>
      <c r="Q95" s="11">
        <f t="shared" si="20"/>
        <v>144936.07</v>
      </c>
      <c r="R95" s="15">
        <v>144936.07</v>
      </c>
      <c r="S95" s="99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1"/>
      <c r="AF95" s="197"/>
      <c r="AG95" s="29" t="s">
        <v>217</v>
      </c>
      <c r="AH95" s="176" t="s">
        <v>1774</v>
      </c>
      <c r="AI95" s="168"/>
      <c r="AJ95" s="176"/>
      <c r="AK95" s="176"/>
      <c r="AL95" s="71">
        <f>MAX(AL$24:AL94)+1</f>
        <v>66</v>
      </c>
      <c r="AM95" s="71" t="s">
        <v>157</v>
      </c>
      <c r="AN95" s="71" t="str">
        <f t="shared" si="17"/>
        <v>66.</v>
      </c>
      <c r="AP95" s="71"/>
      <c r="AS95" s="114"/>
    </row>
    <row r="96" spans="1:45" ht="22.5" customHeight="1" x14ac:dyDescent="0.25">
      <c r="A96" s="94" t="str">
        <f t="shared" si="18"/>
        <v>67.</v>
      </c>
      <c r="B96" s="94">
        <v>873</v>
      </c>
      <c r="C96" s="213" t="s">
        <v>253</v>
      </c>
      <c r="D96" s="4">
        <v>1973</v>
      </c>
      <c r="E96" s="9" t="s">
        <v>28</v>
      </c>
      <c r="F96" s="4" t="s">
        <v>29</v>
      </c>
      <c r="G96" s="10">
        <v>2</v>
      </c>
      <c r="H96" s="10">
        <v>2</v>
      </c>
      <c r="I96" s="11">
        <v>792.9</v>
      </c>
      <c r="J96" s="11">
        <v>485.3</v>
      </c>
      <c r="K96" s="11">
        <v>485.3</v>
      </c>
      <c r="L96" s="35">
        <v>24</v>
      </c>
      <c r="M96" s="11">
        <f t="shared" si="19"/>
        <v>2172101.65</v>
      </c>
      <c r="N96" s="11"/>
      <c r="O96" s="11"/>
      <c r="P96" s="11"/>
      <c r="Q96" s="11">
        <f t="shared" si="20"/>
        <v>2172101.65</v>
      </c>
      <c r="R96" s="11"/>
      <c r="S96" s="35"/>
      <c r="T96" s="11"/>
      <c r="U96" s="11">
        <v>680</v>
      </c>
      <c r="V96" s="11">
        <v>2172101.65</v>
      </c>
      <c r="W96" s="11"/>
      <c r="X96" s="11"/>
      <c r="Y96" s="11"/>
      <c r="Z96" s="11"/>
      <c r="AA96" s="11"/>
      <c r="AB96" s="11"/>
      <c r="AC96" s="11"/>
      <c r="AD96" s="11"/>
      <c r="AE96" s="11"/>
      <c r="AF96" s="75"/>
      <c r="AG96" s="29" t="s">
        <v>217</v>
      </c>
      <c r="AH96" s="176"/>
      <c r="AI96" s="168"/>
      <c r="AJ96" s="176"/>
      <c r="AK96" s="176"/>
      <c r="AL96" s="71">
        <f>MAX(AL$24:AL95)+1</f>
        <v>67</v>
      </c>
      <c r="AM96" s="71" t="s">
        <v>157</v>
      </c>
      <c r="AN96" s="71" t="str">
        <f t="shared" si="17"/>
        <v>67.</v>
      </c>
      <c r="AP96" s="71"/>
      <c r="AS96" s="114"/>
    </row>
    <row r="97" spans="1:45" ht="22.5" customHeight="1" x14ac:dyDescent="0.25">
      <c r="A97" s="94" t="str">
        <f t="shared" si="18"/>
        <v>68.</v>
      </c>
      <c r="B97" s="94">
        <v>169</v>
      </c>
      <c r="C97" s="223" t="s">
        <v>40</v>
      </c>
      <c r="D97" s="4">
        <v>1961</v>
      </c>
      <c r="E97" s="4" t="s">
        <v>28</v>
      </c>
      <c r="F97" s="4" t="s">
        <v>29</v>
      </c>
      <c r="G97" s="4">
        <v>2</v>
      </c>
      <c r="H97" s="4">
        <v>1</v>
      </c>
      <c r="I97" s="13">
        <v>271.39999999999998</v>
      </c>
      <c r="J97" s="13">
        <v>197.9</v>
      </c>
      <c r="K97" s="13">
        <v>197.9</v>
      </c>
      <c r="L97" s="36">
        <v>17</v>
      </c>
      <c r="M97" s="15">
        <f t="shared" si="19"/>
        <v>251381.83</v>
      </c>
      <c r="N97" s="15"/>
      <c r="O97" s="15"/>
      <c r="P97" s="15"/>
      <c r="Q97" s="11">
        <f t="shared" si="20"/>
        <v>251381.83</v>
      </c>
      <c r="R97" s="15">
        <v>251381.83</v>
      </c>
      <c r="S97" s="99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97"/>
      <c r="AG97" s="29" t="s">
        <v>217</v>
      </c>
      <c r="AH97" s="176" t="s">
        <v>1779</v>
      </c>
      <c r="AI97" s="168"/>
      <c r="AJ97" s="176"/>
      <c r="AK97" s="176"/>
      <c r="AL97" s="71">
        <f>MAX(AL$24:AL96)+1</f>
        <v>68</v>
      </c>
      <c r="AM97" s="71" t="s">
        <v>157</v>
      </c>
      <c r="AN97" s="71" t="str">
        <f t="shared" si="17"/>
        <v>68.</v>
      </c>
      <c r="AP97" s="71"/>
      <c r="AS97" s="114"/>
    </row>
    <row r="98" spans="1:45" ht="22.5" customHeight="1" x14ac:dyDescent="0.25">
      <c r="A98" s="94" t="str">
        <f t="shared" si="18"/>
        <v>69.</v>
      </c>
      <c r="B98" s="94">
        <v>876</v>
      </c>
      <c r="C98" s="213" t="s">
        <v>254</v>
      </c>
      <c r="D98" s="4">
        <v>1971</v>
      </c>
      <c r="E98" s="9" t="s">
        <v>28</v>
      </c>
      <c r="F98" s="4" t="s">
        <v>29</v>
      </c>
      <c r="G98" s="10">
        <v>2</v>
      </c>
      <c r="H98" s="10">
        <v>3</v>
      </c>
      <c r="I98" s="11">
        <v>896.2</v>
      </c>
      <c r="J98" s="11">
        <v>572.70000000000005</v>
      </c>
      <c r="K98" s="11">
        <v>572.70000000000005</v>
      </c>
      <c r="L98" s="35">
        <v>33</v>
      </c>
      <c r="M98" s="15">
        <f t="shared" si="19"/>
        <v>2347463.44</v>
      </c>
      <c r="N98" s="11"/>
      <c r="O98" s="11"/>
      <c r="P98" s="11"/>
      <c r="Q98" s="11">
        <f t="shared" si="20"/>
        <v>2347463.44</v>
      </c>
      <c r="R98" s="15"/>
      <c r="S98" s="35"/>
      <c r="T98" s="11"/>
      <c r="U98" s="11">
        <v>752</v>
      </c>
      <c r="V98" s="11">
        <v>2347463.44</v>
      </c>
      <c r="W98" s="11"/>
      <c r="X98" s="11"/>
      <c r="Y98" s="11"/>
      <c r="Z98" s="11"/>
      <c r="AA98" s="11"/>
      <c r="AB98" s="11"/>
      <c r="AC98" s="11"/>
      <c r="AD98" s="11"/>
      <c r="AE98" s="15"/>
      <c r="AF98" s="75"/>
      <c r="AG98" s="29" t="s">
        <v>217</v>
      </c>
      <c r="AH98" s="176"/>
      <c r="AI98" s="168"/>
      <c r="AJ98" s="176"/>
      <c r="AK98" s="176"/>
      <c r="AL98" s="71">
        <f>MAX(AL$24:AL97)+1</f>
        <v>69</v>
      </c>
      <c r="AM98" s="71" t="s">
        <v>157</v>
      </c>
      <c r="AN98" s="71" t="str">
        <f t="shared" si="17"/>
        <v>69.</v>
      </c>
      <c r="AP98" s="71"/>
      <c r="AS98" s="114"/>
    </row>
    <row r="99" spans="1:45" ht="22.5" customHeight="1" x14ac:dyDescent="0.25">
      <c r="A99" s="94" t="str">
        <f t="shared" si="18"/>
        <v>70.</v>
      </c>
      <c r="B99" s="94">
        <v>311</v>
      </c>
      <c r="C99" s="212" t="s">
        <v>49</v>
      </c>
      <c r="D99" s="4">
        <v>1963</v>
      </c>
      <c r="E99" s="9" t="s">
        <v>28</v>
      </c>
      <c r="F99" s="9" t="s">
        <v>30</v>
      </c>
      <c r="G99" s="10">
        <v>2</v>
      </c>
      <c r="H99" s="10">
        <v>1</v>
      </c>
      <c r="I99" s="11">
        <v>345.5</v>
      </c>
      <c r="J99" s="11">
        <v>232.3</v>
      </c>
      <c r="K99" s="11">
        <v>232.3</v>
      </c>
      <c r="L99" s="35">
        <v>22</v>
      </c>
      <c r="M99" s="11">
        <f t="shared" si="19"/>
        <v>102995.89</v>
      </c>
      <c r="N99" s="11"/>
      <c r="O99" s="11"/>
      <c r="P99" s="11"/>
      <c r="Q99" s="11">
        <f t="shared" si="20"/>
        <v>102995.89</v>
      </c>
      <c r="R99" s="11">
        <v>102995.89</v>
      </c>
      <c r="S99" s="35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75"/>
      <c r="AG99" s="29" t="s">
        <v>217</v>
      </c>
      <c r="AH99" s="178" t="s">
        <v>1774</v>
      </c>
      <c r="AI99" s="168"/>
      <c r="AJ99" s="178"/>
      <c r="AK99" s="178"/>
      <c r="AL99" s="71">
        <f>MAX(AL$24:AL98)+1</f>
        <v>70</v>
      </c>
      <c r="AM99" s="71" t="s">
        <v>157</v>
      </c>
      <c r="AN99" s="71" t="str">
        <f t="shared" si="17"/>
        <v>70.</v>
      </c>
      <c r="AP99" s="71"/>
      <c r="AS99" s="114"/>
    </row>
    <row r="100" spans="1:45" ht="22.5" customHeight="1" x14ac:dyDescent="0.25">
      <c r="A100" s="94" t="str">
        <f t="shared" si="18"/>
        <v>71.</v>
      </c>
      <c r="B100" s="94">
        <v>199</v>
      </c>
      <c r="C100" s="211" t="s">
        <v>1534</v>
      </c>
      <c r="D100" s="8">
        <v>1917</v>
      </c>
      <c r="E100" s="9" t="s">
        <v>28</v>
      </c>
      <c r="F100" s="9" t="s">
        <v>29</v>
      </c>
      <c r="G100" s="10">
        <v>2</v>
      </c>
      <c r="H100" s="10" t="s">
        <v>1497</v>
      </c>
      <c r="I100" s="11">
        <v>369.77</v>
      </c>
      <c r="J100" s="11">
        <v>250.5</v>
      </c>
      <c r="K100" s="11">
        <v>250.5</v>
      </c>
      <c r="L100" s="35">
        <v>11</v>
      </c>
      <c r="M100" s="11">
        <f t="shared" si="19"/>
        <v>73599.83</v>
      </c>
      <c r="N100" s="11"/>
      <c r="O100" s="11"/>
      <c r="P100" s="11"/>
      <c r="Q100" s="11">
        <f t="shared" si="20"/>
        <v>73599.83</v>
      </c>
      <c r="R100" s="11">
        <v>73599.83</v>
      </c>
      <c r="S100" s="35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75"/>
      <c r="AG100" s="29" t="s">
        <v>217</v>
      </c>
      <c r="AH100" s="177" t="s">
        <v>1774</v>
      </c>
      <c r="AI100" s="168"/>
      <c r="AJ100" s="177"/>
      <c r="AK100" s="177"/>
      <c r="AL100" s="71">
        <f>MAX(AL$24:AL99)+1</f>
        <v>71</v>
      </c>
      <c r="AM100" s="71" t="s">
        <v>157</v>
      </c>
      <c r="AN100" s="71" t="str">
        <f t="shared" si="17"/>
        <v>71.</v>
      </c>
      <c r="AP100" s="71"/>
      <c r="AS100" s="114"/>
    </row>
    <row r="101" spans="1:45" ht="22.5" customHeight="1" x14ac:dyDescent="0.25">
      <c r="A101" s="94" t="str">
        <f t="shared" si="18"/>
        <v>72.</v>
      </c>
      <c r="B101" s="94">
        <v>437</v>
      </c>
      <c r="C101" s="223" t="s">
        <v>288</v>
      </c>
      <c r="D101" s="4">
        <v>1967</v>
      </c>
      <c r="E101" s="4" t="s">
        <v>28</v>
      </c>
      <c r="F101" s="4" t="s">
        <v>30</v>
      </c>
      <c r="G101" s="4">
        <v>2</v>
      </c>
      <c r="H101" s="4">
        <v>2</v>
      </c>
      <c r="I101" s="13">
        <v>790.6</v>
      </c>
      <c r="J101" s="13">
        <v>483</v>
      </c>
      <c r="K101" s="13">
        <v>483</v>
      </c>
      <c r="L101" s="36">
        <v>25</v>
      </c>
      <c r="M101" s="15">
        <f t="shared" si="19"/>
        <v>240104.68</v>
      </c>
      <c r="N101" s="15"/>
      <c r="O101" s="15"/>
      <c r="P101" s="15"/>
      <c r="Q101" s="11">
        <f t="shared" si="20"/>
        <v>240104.68</v>
      </c>
      <c r="R101" s="15">
        <v>240104.68</v>
      </c>
      <c r="S101" s="99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1"/>
      <c r="AF101" s="197"/>
      <c r="AG101" s="29" t="s">
        <v>217</v>
      </c>
      <c r="AH101" s="176" t="s">
        <v>1774</v>
      </c>
      <c r="AI101" s="168"/>
      <c r="AJ101" s="176"/>
      <c r="AK101" s="176"/>
      <c r="AL101" s="71">
        <f>MAX(AL$24:AL100)+1</f>
        <v>72</v>
      </c>
      <c r="AM101" s="71" t="s">
        <v>157</v>
      </c>
      <c r="AN101" s="71" t="str">
        <f t="shared" si="17"/>
        <v>72.</v>
      </c>
      <c r="AP101" s="71"/>
      <c r="AS101" s="114"/>
    </row>
    <row r="102" spans="1:45" ht="22.5" customHeight="1" x14ac:dyDescent="0.25">
      <c r="A102" s="94" t="str">
        <f t="shared" si="18"/>
        <v>73.</v>
      </c>
      <c r="B102" s="94">
        <v>438</v>
      </c>
      <c r="C102" s="223" t="s">
        <v>1699</v>
      </c>
      <c r="D102" s="4">
        <v>1958</v>
      </c>
      <c r="E102" s="4" t="s">
        <v>28</v>
      </c>
      <c r="F102" s="4" t="s">
        <v>30</v>
      </c>
      <c r="G102" s="4">
        <v>2</v>
      </c>
      <c r="H102" s="4">
        <v>2</v>
      </c>
      <c r="I102" s="13">
        <v>783.5</v>
      </c>
      <c r="J102" s="13">
        <v>477</v>
      </c>
      <c r="K102" s="13">
        <v>477</v>
      </c>
      <c r="L102" s="36">
        <v>19</v>
      </c>
      <c r="M102" s="15">
        <f t="shared" si="19"/>
        <v>240802.99</v>
      </c>
      <c r="N102" s="15"/>
      <c r="O102" s="15"/>
      <c r="P102" s="15"/>
      <c r="Q102" s="11">
        <f t="shared" si="20"/>
        <v>240802.99</v>
      </c>
      <c r="R102" s="15">
        <v>240802.99</v>
      </c>
      <c r="S102" s="99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1"/>
      <c r="AF102" s="197"/>
      <c r="AG102" s="29" t="s">
        <v>217</v>
      </c>
      <c r="AH102" s="179" t="s">
        <v>1774</v>
      </c>
      <c r="AI102" s="168"/>
      <c r="AJ102" s="179"/>
      <c r="AK102" s="179"/>
      <c r="AL102" s="71">
        <f>MAX(AL$24:AL101)+1</f>
        <v>73</v>
      </c>
      <c r="AM102" s="71" t="s">
        <v>157</v>
      </c>
      <c r="AN102" s="71" t="str">
        <f t="shared" si="17"/>
        <v>73.</v>
      </c>
      <c r="AP102" s="71"/>
      <c r="AS102" s="114"/>
    </row>
    <row r="103" spans="1:45" ht="22.5" customHeight="1" x14ac:dyDescent="0.25">
      <c r="A103" s="94" t="str">
        <f t="shared" si="18"/>
        <v>74.</v>
      </c>
      <c r="B103" s="94">
        <v>138</v>
      </c>
      <c r="C103" s="223" t="s">
        <v>37</v>
      </c>
      <c r="D103" s="8">
        <v>1963</v>
      </c>
      <c r="E103" s="4" t="s">
        <v>28</v>
      </c>
      <c r="F103" s="4" t="s">
        <v>29</v>
      </c>
      <c r="G103" s="8">
        <v>2</v>
      </c>
      <c r="H103" s="8">
        <v>2</v>
      </c>
      <c r="I103" s="13">
        <v>366.2</v>
      </c>
      <c r="J103" s="13">
        <v>313.60000000000002</v>
      </c>
      <c r="K103" s="13">
        <v>313.60000000000002</v>
      </c>
      <c r="L103" s="36">
        <v>15</v>
      </c>
      <c r="M103" s="15">
        <f t="shared" si="19"/>
        <v>40826.42</v>
      </c>
      <c r="N103" s="15"/>
      <c r="O103" s="15"/>
      <c r="P103" s="15"/>
      <c r="Q103" s="11">
        <f t="shared" si="20"/>
        <v>40826.42</v>
      </c>
      <c r="R103" s="15"/>
      <c r="S103" s="9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1"/>
      <c r="AF103" s="197">
        <v>40826.42</v>
      </c>
      <c r="AG103" s="29" t="s">
        <v>217</v>
      </c>
      <c r="AH103" s="176"/>
      <c r="AI103" s="168"/>
      <c r="AJ103" s="176"/>
      <c r="AK103" s="176"/>
      <c r="AL103" s="71">
        <f>MAX(AL$24:AL102)+1</f>
        <v>74</v>
      </c>
      <c r="AM103" s="71" t="s">
        <v>157</v>
      </c>
      <c r="AN103" s="71" t="str">
        <f t="shared" si="17"/>
        <v>74.</v>
      </c>
      <c r="AP103" s="71"/>
      <c r="AS103" s="114"/>
    </row>
    <row r="104" spans="1:45" ht="22.5" customHeight="1" x14ac:dyDescent="0.25">
      <c r="A104" s="94" t="str">
        <f t="shared" si="18"/>
        <v>75.</v>
      </c>
      <c r="B104" s="94">
        <v>885</v>
      </c>
      <c r="C104" s="213" t="s">
        <v>255</v>
      </c>
      <c r="D104" s="4">
        <v>1971</v>
      </c>
      <c r="E104" s="9" t="s">
        <v>28</v>
      </c>
      <c r="F104" s="4" t="s">
        <v>29</v>
      </c>
      <c r="G104" s="10">
        <v>2</v>
      </c>
      <c r="H104" s="10">
        <v>2</v>
      </c>
      <c r="I104" s="11">
        <v>717.9</v>
      </c>
      <c r="J104" s="11">
        <v>475.6</v>
      </c>
      <c r="K104" s="11">
        <v>475.6</v>
      </c>
      <c r="L104" s="35">
        <v>32</v>
      </c>
      <c r="M104" s="15">
        <f t="shared" si="19"/>
        <v>2149073.96</v>
      </c>
      <c r="N104" s="11"/>
      <c r="O104" s="11"/>
      <c r="P104" s="11"/>
      <c r="Q104" s="11">
        <f t="shared" si="20"/>
        <v>2149073.96</v>
      </c>
      <c r="R104" s="15"/>
      <c r="S104" s="35"/>
      <c r="T104" s="11"/>
      <c r="U104" s="11">
        <v>691</v>
      </c>
      <c r="V104" s="11">
        <v>2149073.96</v>
      </c>
      <c r="W104" s="11"/>
      <c r="X104" s="11"/>
      <c r="Y104" s="11"/>
      <c r="Z104" s="11"/>
      <c r="AA104" s="11"/>
      <c r="AB104" s="11"/>
      <c r="AC104" s="11"/>
      <c r="AD104" s="11"/>
      <c r="AE104" s="15"/>
      <c r="AF104" s="75"/>
      <c r="AG104" s="29" t="s">
        <v>217</v>
      </c>
      <c r="AH104" s="176"/>
      <c r="AI104" s="168"/>
      <c r="AJ104" s="176"/>
      <c r="AK104" s="176"/>
      <c r="AL104" s="71">
        <f>MAX(AL$24:AL103)+1</f>
        <v>75</v>
      </c>
      <c r="AM104" s="71" t="s">
        <v>157</v>
      </c>
      <c r="AN104" s="71" t="str">
        <f t="shared" si="17"/>
        <v>75.</v>
      </c>
      <c r="AP104" s="71"/>
      <c r="AS104" s="114"/>
    </row>
    <row r="105" spans="1:45" ht="22.5" customHeight="1" x14ac:dyDescent="0.25">
      <c r="A105" s="94" t="str">
        <f t="shared" si="18"/>
        <v>76.</v>
      </c>
      <c r="B105" s="94">
        <v>891</v>
      </c>
      <c r="C105" s="213" t="s">
        <v>256</v>
      </c>
      <c r="D105" s="4">
        <v>1973</v>
      </c>
      <c r="E105" s="9" t="s">
        <v>28</v>
      </c>
      <c r="F105" s="4" t="s">
        <v>29</v>
      </c>
      <c r="G105" s="10">
        <v>2</v>
      </c>
      <c r="H105" s="10">
        <v>3</v>
      </c>
      <c r="I105" s="11">
        <v>929</v>
      </c>
      <c r="J105" s="11">
        <v>584.79999999999995</v>
      </c>
      <c r="K105" s="11">
        <v>584.79999999999995</v>
      </c>
      <c r="L105" s="35">
        <v>41</v>
      </c>
      <c r="M105" s="11">
        <f>R105+T105+V105+X105+Z105+AB105+AE105+AF105</f>
        <v>2451620.48</v>
      </c>
      <c r="N105" s="11"/>
      <c r="O105" s="11"/>
      <c r="P105" s="11"/>
      <c r="Q105" s="11">
        <f t="shared" si="20"/>
        <v>2451620.48</v>
      </c>
      <c r="R105" s="11"/>
      <c r="S105" s="35"/>
      <c r="T105" s="11"/>
      <c r="U105" s="11">
        <v>756.14</v>
      </c>
      <c r="V105" s="11">
        <v>2451620.48</v>
      </c>
      <c r="W105" s="11"/>
      <c r="X105" s="11"/>
      <c r="Y105" s="11"/>
      <c r="Z105" s="11"/>
      <c r="AA105" s="11"/>
      <c r="AB105" s="11"/>
      <c r="AC105" s="11"/>
      <c r="AD105" s="11"/>
      <c r="AE105" s="11"/>
      <c r="AF105" s="75"/>
      <c r="AG105" s="29" t="s">
        <v>217</v>
      </c>
      <c r="AH105" s="176"/>
      <c r="AI105" s="168"/>
      <c r="AJ105" s="176"/>
      <c r="AK105" s="176"/>
      <c r="AL105" s="71">
        <f>MAX(AL$24:AL104)+1</f>
        <v>76</v>
      </c>
      <c r="AM105" s="71" t="s">
        <v>157</v>
      </c>
      <c r="AN105" s="71" t="str">
        <f t="shared" si="17"/>
        <v>76.</v>
      </c>
      <c r="AP105" s="71"/>
      <c r="AS105" s="114"/>
    </row>
    <row r="106" spans="1:45" ht="22.5" customHeight="1" x14ac:dyDescent="0.25">
      <c r="A106" s="94" t="str">
        <f t="shared" si="18"/>
        <v>77.</v>
      </c>
      <c r="B106" s="94">
        <v>317</v>
      </c>
      <c r="C106" s="213" t="s">
        <v>1672</v>
      </c>
      <c r="D106" s="4">
        <v>2000</v>
      </c>
      <c r="E106" s="9" t="s">
        <v>28</v>
      </c>
      <c r="F106" s="4" t="s">
        <v>29</v>
      </c>
      <c r="G106" s="10">
        <v>6</v>
      </c>
      <c r="H106" s="10">
        <v>6</v>
      </c>
      <c r="I106" s="150">
        <v>8959.9</v>
      </c>
      <c r="J106" s="11">
        <v>6594.4</v>
      </c>
      <c r="K106" s="11">
        <v>6434.9</v>
      </c>
      <c r="L106" s="35">
        <v>192</v>
      </c>
      <c r="M106" s="15">
        <f t="shared" ref="M106" si="21">R106+T106+V106+X106+Z106+AB106+AE106+AF106</f>
        <v>1495843</v>
      </c>
      <c r="N106" s="11"/>
      <c r="O106" s="11"/>
      <c r="P106" s="11"/>
      <c r="Q106" s="11">
        <f t="shared" ref="Q106" si="22">M106</f>
        <v>1495843</v>
      </c>
      <c r="R106" s="11">
        <f>97520+104432</f>
        <v>201952</v>
      </c>
      <c r="S106" s="35"/>
      <c r="T106" s="11"/>
      <c r="U106" s="11">
        <v>1020.6</v>
      </c>
      <c r="V106" s="11">
        <v>1293891</v>
      </c>
      <c r="W106" s="11"/>
      <c r="X106" s="11"/>
      <c r="Y106" s="11"/>
      <c r="Z106" s="11"/>
      <c r="AA106" s="11"/>
      <c r="AB106" s="11"/>
      <c r="AC106" s="11"/>
      <c r="AD106" s="11"/>
      <c r="AE106" s="11"/>
      <c r="AF106" s="75"/>
      <c r="AG106" s="29" t="s">
        <v>217</v>
      </c>
      <c r="AH106" s="176" t="s">
        <v>1784</v>
      </c>
      <c r="AI106" s="168"/>
      <c r="AJ106" s="176"/>
      <c r="AK106" s="176"/>
      <c r="AL106" s="71">
        <f>MAX(AL$24:AL105)+1</f>
        <v>77</v>
      </c>
      <c r="AM106" s="71" t="s">
        <v>157</v>
      </c>
      <c r="AN106" s="71" t="str">
        <f t="shared" si="17"/>
        <v>77.</v>
      </c>
      <c r="AP106" s="71"/>
      <c r="AS106" s="114"/>
    </row>
    <row r="107" spans="1:45" ht="22.5" customHeight="1" x14ac:dyDescent="0.25">
      <c r="A107" s="94" t="str">
        <f t="shared" si="18"/>
        <v/>
      </c>
      <c r="B107" s="94"/>
      <c r="C107" s="233" t="s">
        <v>210</v>
      </c>
      <c r="D107" s="4"/>
      <c r="E107" s="9"/>
      <c r="F107" s="4"/>
      <c r="G107" s="10"/>
      <c r="H107" s="10"/>
      <c r="I107" s="6">
        <f t="shared" ref="I107:R107" si="23">SUM(I108:I272)</f>
        <v>248886.77000000002</v>
      </c>
      <c r="J107" s="6">
        <f t="shared" si="23"/>
        <v>180228.25</v>
      </c>
      <c r="K107" s="6">
        <f t="shared" si="23"/>
        <v>173400.86</v>
      </c>
      <c r="L107" s="119">
        <f t="shared" si="23"/>
        <v>8019</v>
      </c>
      <c r="M107" s="6">
        <f t="shared" si="23"/>
        <v>173251759.86019996</v>
      </c>
      <c r="N107" s="6"/>
      <c r="O107" s="6"/>
      <c r="P107" s="6"/>
      <c r="Q107" s="6">
        <f t="shared" si="23"/>
        <v>173251759.86019996</v>
      </c>
      <c r="R107" s="6">
        <f t="shared" si="23"/>
        <v>67635793.889999986</v>
      </c>
      <c r="S107" s="6"/>
      <c r="T107" s="6"/>
      <c r="U107" s="6">
        <f>SUM(U108:U272)</f>
        <v>34219.5</v>
      </c>
      <c r="V107" s="6">
        <f>SUM(V108:V272)</f>
        <v>90230257.253999993</v>
      </c>
      <c r="W107" s="6"/>
      <c r="X107" s="6"/>
      <c r="Y107" s="6">
        <f>SUM(Y108:Y272)</f>
        <v>11252.8</v>
      </c>
      <c r="Z107" s="6">
        <f>SUM(Z108:Z272)</f>
        <v>10966378.300000001</v>
      </c>
      <c r="AA107" s="6">
        <f>SUM(AA108:AA272)</f>
        <v>727.41</v>
      </c>
      <c r="AB107" s="6">
        <f>SUM(AB108:AB272)</f>
        <v>888036.67619999987</v>
      </c>
      <c r="AC107" s="6"/>
      <c r="AD107" s="6"/>
      <c r="AE107" s="6">
        <f>SUM(AE108:AE272)</f>
        <v>236656.99</v>
      </c>
      <c r="AF107" s="6">
        <f>SUM(AF108:AF272)</f>
        <v>3294636.7499999995</v>
      </c>
      <c r="AG107" s="29"/>
      <c r="AH107" s="176"/>
      <c r="AI107" s="168"/>
      <c r="AJ107" s="176"/>
      <c r="AK107" s="176"/>
      <c r="AN107" s="71" t="str">
        <f t="shared" si="17"/>
        <v/>
      </c>
      <c r="AO107" s="80"/>
      <c r="AP107" s="71"/>
      <c r="AS107" s="114"/>
    </row>
    <row r="108" spans="1:45" ht="22.5" customHeight="1" x14ac:dyDescent="0.25">
      <c r="A108" s="94" t="str">
        <f t="shared" si="18"/>
        <v>78.</v>
      </c>
      <c r="B108" s="94">
        <v>319</v>
      </c>
      <c r="C108" s="220" t="s">
        <v>1771</v>
      </c>
      <c r="D108" s="4">
        <v>1998</v>
      </c>
      <c r="E108" s="4" t="s">
        <v>28</v>
      </c>
      <c r="F108" s="4" t="s">
        <v>29</v>
      </c>
      <c r="G108" s="4">
        <v>6</v>
      </c>
      <c r="H108" s="4">
        <v>3</v>
      </c>
      <c r="I108" s="18">
        <v>5365.4</v>
      </c>
      <c r="J108" s="18">
        <v>4165.6000000000004</v>
      </c>
      <c r="K108" s="18">
        <v>4165.6000000000004</v>
      </c>
      <c r="L108" s="38">
        <v>98</v>
      </c>
      <c r="M108" s="15">
        <f>R108+T108+V108+X108+Z108+AB108+AD108+AF108</f>
        <v>1200019.8799999999</v>
      </c>
      <c r="N108" s="15"/>
      <c r="O108" s="15"/>
      <c r="P108" s="15"/>
      <c r="Q108" s="11">
        <f>M108</f>
        <v>1200019.8799999999</v>
      </c>
      <c r="R108" s="15"/>
      <c r="S108" s="99"/>
      <c r="T108" s="15"/>
      <c r="U108" s="15">
        <v>1200</v>
      </c>
      <c r="V108" s="15">
        <v>1200019.8799999999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97"/>
      <c r="AG108" s="29" t="s">
        <v>217</v>
      </c>
      <c r="AH108" s="176"/>
      <c r="AI108" s="168"/>
      <c r="AJ108" s="176"/>
      <c r="AK108" s="176"/>
      <c r="AL108" s="71">
        <f>MAX(AL$24:AL107)+1</f>
        <v>78</v>
      </c>
      <c r="AM108" s="71" t="s">
        <v>157</v>
      </c>
      <c r="AN108" s="71" t="str">
        <f t="shared" si="17"/>
        <v>78.</v>
      </c>
      <c r="AP108" s="71"/>
      <c r="AS108" s="114"/>
    </row>
    <row r="109" spans="1:45" ht="22.5" customHeight="1" x14ac:dyDescent="0.25">
      <c r="A109" s="94" t="str">
        <f t="shared" si="18"/>
        <v>79.</v>
      </c>
      <c r="B109" s="94">
        <v>685</v>
      </c>
      <c r="C109" s="220" t="s">
        <v>333</v>
      </c>
      <c r="D109" s="4">
        <v>1934</v>
      </c>
      <c r="E109" s="4" t="s">
        <v>28</v>
      </c>
      <c r="F109" s="4" t="s">
        <v>29</v>
      </c>
      <c r="G109" s="4">
        <v>4</v>
      </c>
      <c r="H109" s="4">
        <v>4</v>
      </c>
      <c r="I109" s="18">
        <v>2480.6999999999998</v>
      </c>
      <c r="J109" s="18">
        <v>2271.6999999999998</v>
      </c>
      <c r="K109" s="18">
        <v>1972.9</v>
      </c>
      <c r="L109" s="38">
        <v>65</v>
      </c>
      <c r="M109" s="15">
        <f t="shared" ref="M109:M112" si="24">R109+T109+V109+X109+Z109+AB109+AD109+AF109</f>
        <v>2738257.68</v>
      </c>
      <c r="N109" s="15"/>
      <c r="O109" s="15"/>
      <c r="P109" s="15"/>
      <c r="Q109" s="11">
        <f t="shared" ref="Q109:Q112" si="25">M109</f>
        <v>2738257.68</v>
      </c>
      <c r="R109" s="15"/>
      <c r="S109" s="99"/>
      <c r="T109" s="15"/>
      <c r="U109" s="15"/>
      <c r="V109" s="15"/>
      <c r="W109" s="15"/>
      <c r="X109" s="15"/>
      <c r="Y109" s="15">
        <v>2311</v>
      </c>
      <c r="Z109" s="15">
        <v>2738257.68</v>
      </c>
      <c r="AA109" s="15"/>
      <c r="AB109" s="15"/>
      <c r="AC109" s="15"/>
      <c r="AD109" s="15"/>
      <c r="AE109" s="15"/>
      <c r="AF109" s="197"/>
      <c r="AG109" s="29" t="s">
        <v>217</v>
      </c>
      <c r="AH109" s="176"/>
      <c r="AI109" s="168"/>
      <c r="AJ109" s="176"/>
      <c r="AK109" s="176"/>
      <c r="AL109" s="71">
        <f>MAX(AL$24:AL108)+1</f>
        <v>79</v>
      </c>
      <c r="AM109" s="71" t="s">
        <v>157</v>
      </c>
      <c r="AN109" s="71" t="str">
        <f t="shared" si="17"/>
        <v>79.</v>
      </c>
      <c r="AP109" s="71"/>
      <c r="AS109" s="114"/>
    </row>
    <row r="110" spans="1:45" ht="22.5" customHeight="1" x14ac:dyDescent="0.25">
      <c r="A110" s="94" t="str">
        <f t="shared" si="18"/>
        <v>80.</v>
      </c>
      <c r="B110" s="94">
        <v>718</v>
      </c>
      <c r="C110" s="220" t="s">
        <v>67</v>
      </c>
      <c r="D110" s="4">
        <v>1976</v>
      </c>
      <c r="E110" s="4" t="s">
        <v>28</v>
      </c>
      <c r="F110" s="4" t="s">
        <v>29</v>
      </c>
      <c r="G110" s="4">
        <v>3</v>
      </c>
      <c r="H110" s="4">
        <v>2</v>
      </c>
      <c r="I110" s="18">
        <v>1273.5</v>
      </c>
      <c r="J110" s="18">
        <v>1092.4000000000001</v>
      </c>
      <c r="K110" s="18">
        <v>1092.4000000000001</v>
      </c>
      <c r="L110" s="38">
        <v>55</v>
      </c>
      <c r="M110" s="15">
        <f t="shared" si="24"/>
        <v>1584775.44</v>
      </c>
      <c r="N110" s="15"/>
      <c r="O110" s="15"/>
      <c r="P110" s="15"/>
      <c r="Q110" s="11">
        <f t="shared" si="25"/>
        <v>1584775.44</v>
      </c>
      <c r="R110" s="15">
        <v>1521205.31</v>
      </c>
      <c r="S110" s="99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97">
        <v>63570.13</v>
      </c>
      <c r="AG110" s="29" t="s">
        <v>217</v>
      </c>
      <c r="AH110" s="176" t="s">
        <v>1777</v>
      </c>
      <c r="AI110" s="168"/>
      <c r="AJ110" s="176"/>
      <c r="AK110" s="176"/>
      <c r="AL110" s="71">
        <f>MAX(AL$24:AL109)+1</f>
        <v>80</v>
      </c>
      <c r="AM110" s="71" t="s">
        <v>157</v>
      </c>
      <c r="AN110" s="71" t="str">
        <f t="shared" si="17"/>
        <v>80.</v>
      </c>
      <c r="AP110" s="71"/>
      <c r="AS110" s="114"/>
    </row>
    <row r="111" spans="1:45" ht="22.5" customHeight="1" x14ac:dyDescent="0.25">
      <c r="A111" s="94" t="str">
        <f t="shared" si="18"/>
        <v>81.</v>
      </c>
      <c r="B111" s="94">
        <v>556</v>
      </c>
      <c r="C111" s="211" t="s">
        <v>57</v>
      </c>
      <c r="D111" s="8">
        <v>1965</v>
      </c>
      <c r="E111" s="9" t="s">
        <v>28</v>
      </c>
      <c r="F111" s="9" t="s">
        <v>29</v>
      </c>
      <c r="G111" s="10">
        <v>5</v>
      </c>
      <c r="H111" s="10">
        <v>3</v>
      </c>
      <c r="I111" s="11">
        <v>3154.43</v>
      </c>
      <c r="J111" s="11">
        <v>2113.9499999999998</v>
      </c>
      <c r="K111" s="11">
        <v>1722.23</v>
      </c>
      <c r="L111" s="35">
        <v>69</v>
      </c>
      <c r="M111" s="15">
        <f t="shared" si="24"/>
        <v>4752543.0200000005</v>
      </c>
      <c r="N111" s="11"/>
      <c r="O111" s="11"/>
      <c r="P111" s="11"/>
      <c r="Q111" s="11">
        <f t="shared" si="25"/>
        <v>4752543.0200000005</v>
      </c>
      <c r="R111" s="11">
        <f>4176408.31+468495.3</f>
        <v>4644903.6100000003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75">
        <v>107639.41</v>
      </c>
      <c r="AG111" s="29" t="s">
        <v>217</v>
      </c>
      <c r="AH111" s="177" t="s">
        <v>1780</v>
      </c>
      <c r="AI111" s="168"/>
      <c r="AJ111" s="177"/>
      <c r="AK111" s="177"/>
      <c r="AL111" s="71">
        <f>MAX(AL$24:AL110)+1</f>
        <v>81</v>
      </c>
      <c r="AM111" s="71" t="s">
        <v>157</v>
      </c>
      <c r="AN111" s="71" t="str">
        <f t="shared" si="17"/>
        <v>81.</v>
      </c>
      <c r="AP111" s="71"/>
      <c r="AS111" s="114"/>
    </row>
    <row r="112" spans="1:45" ht="22.5" customHeight="1" x14ac:dyDescent="0.25">
      <c r="A112" s="94" t="str">
        <f t="shared" si="18"/>
        <v>82.</v>
      </c>
      <c r="B112" s="94">
        <v>541</v>
      </c>
      <c r="C112" s="211" t="s">
        <v>235</v>
      </c>
      <c r="D112" s="8">
        <v>1955</v>
      </c>
      <c r="E112" s="9" t="s">
        <v>28</v>
      </c>
      <c r="F112" s="9" t="s">
        <v>29</v>
      </c>
      <c r="G112" s="10">
        <v>2</v>
      </c>
      <c r="H112" s="10">
        <v>2</v>
      </c>
      <c r="I112" s="11">
        <v>2692.32</v>
      </c>
      <c r="J112" s="11">
        <v>1622.32</v>
      </c>
      <c r="K112" s="11">
        <v>1622.32</v>
      </c>
      <c r="L112" s="35">
        <v>57</v>
      </c>
      <c r="M112" s="15">
        <f t="shared" si="24"/>
        <v>1738851.4400000002</v>
      </c>
      <c r="N112" s="11"/>
      <c r="O112" s="11"/>
      <c r="P112" s="11"/>
      <c r="Q112" s="11">
        <f t="shared" si="25"/>
        <v>1738851.4400000002</v>
      </c>
      <c r="R112" s="15">
        <v>420080</v>
      </c>
      <c r="S112" s="35"/>
      <c r="T112" s="11"/>
      <c r="U112" s="11"/>
      <c r="V112" s="11"/>
      <c r="W112" s="11"/>
      <c r="X112" s="11"/>
      <c r="Y112" s="11">
        <v>1113</v>
      </c>
      <c r="Z112" s="11">
        <f>Y112*1184.88</f>
        <v>1318771.4400000002</v>
      </c>
      <c r="AA112" s="11"/>
      <c r="AB112" s="11"/>
      <c r="AC112" s="11"/>
      <c r="AD112" s="11"/>
      <c r="AE112" s="11"/>
      <c r="AF112" s="75"/>
      <c r="AG112" s="29" t="s">
        <v>217</v>
      </c>
      <c r="AH112" s="177" t="s">
        <v>1778</v>
      </c>
      <c r="AI112" s="168"/>
      <c r="AJ112" s="177"/>
      <c r="AK112" s="177"/>
      <c r="AL112" s="71">
        <f>MAX(AL$24:AL111)+1</f>
        <v>82</v>
      </c>
      <c r="AM112" s="71" t="s">
        <v>157</v>
      </c>
      <c r="AN112" s="71" t="str">
        <f t="shared" si="17"/>
        <v>82.</v>
      </c>
      <c r="AP112" s="71"/>
      <c r="AS112" s="114"/>
    </row>
    <row r="113" spans="1:45" ht="22.5" customHeight="1" x14ac:dyDescent="0.25">
      <c r="A113" s="94" t="str">
        <f t="shared" si="18"/>
        <v>83.</v>
      </c>
      <c r="B113" s="94">
        <v>270</v>
      </c>
      <c r="C113" s="223" t="s">
        <v>351</v>
      </c>
      <c r="D113" s="8">
        <v>1972</v>
      </c>
      <c r="E113" s="4" t="s">
        <v>28</v>
      </c>
      <c r="F113" s="4" t="s">
        <v>29</v>
      </c>
      <c r="G113" s="8">
        <v>2</v>
      </c>
      <c r="H113" s="8">
        <v>3</v>
      </c>
      <c r="I113" s="13">
        <v>559.4</v>
      </c>
      <c r="J113" s="13">
        <v>498.8</v>
      </c>
      <c r="K113" s="13">
        <v>498.8</v>
      </c>
      <c r="L113" s="36">
        <v>22</v>
      </c>
      <c r="M113" s="15">
        <f t="shared" ref="M113:M131" si="26">R113+T113+V113+X113+Z113+AB113+AE113+AF113</f>
        <v>21503</v>
      </c>
      <c r="N113" s="15"/>
      <c r="O113" s="15"/>
      <c r="P113" s="15"/>
      <c r="Q113" s="11">
        <f t="shared" ref="Q113:Q163" si="27">M113</f>
        <v>21503</v>
      </c>
      <c r="R113" s="15">
        <v>21503</v>
      </c>
      <c r="S113" s="99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1"/>
      <c r="AF113" s="197"/>
      <c r="AG113" s="29" t="s">
        <v>217</v>
      </c>
      <c r="AH113" s="176" t="s">
        <v>1774</v>
      </c>
      <c r="AI113" s="168"/>
      <c r="AJ113" s="176"/>
      <c r="AK113" s="176"/>
      <c r="AL113" s="71">
        <f>MAX(AL$24:AL112)+1</f>
        <v>83</v>
      </c>
      <c r="AM113" s="71" t="s">
        <v>157</v>
      </c>
      <c r="AN113" s="71" t="str">
        <f t="shared" si="17"/>
        <v>83.</v>
      </c>
      <c r="AP113" s="71"/>
      <c r="AS113" s="114"/>
    </row>
    <row r="114" spans="1:45" ht="22.5" customHeight="1" x14ac:dyDescent="0.25">
      <c r="A114" s="94" t="str">
        <f t="shared" si="18"/>
        <v>84.</v>
      </c>
      <c r="B114" s="94">
        <v>271</v>
      </c>
      <c r="C114" s="223" t="s">
        <v>353</v>
      </c>
      <c r="D114" s="8">
        <v>1970</v>
      </c>
      <c r="E114" s="4" t="s">
        <v>28</v>
      </c>
      <c r="F114" s="4" t="s">
        <v>29</v>
      </c>
      <c r="G114" s="8">
        <v>2</v>
      </c>
      <c r="H114" s="8">
        <v>2</v>
      </c>
      <c r="I114" s="13">
        <v>552.20000000000005</v>
      </c>
      <c r="J114" s="13">
        <v>503.5</v>
      </c>
      <c r="K114" s="13">
        <v>503.5</v>
      </c>
      <c r="L114" s="36">
        <v>29</v>
      </c>
      <c r="M114" s="15">
        <f t="shared" si="26"/>
        <v>75260.5</v>
      </c>
      <c r="N114" s="15"/>
      <c r="O114" s="15"/>
      <c r="P114" s="15"/>
      <c r="Q114" s="11">
        <f t="shared" si="27"/>
        <v>75260.5</v>
      </c>
      <c r="R114" s="15">
        <v>75260.5</v>
      </c>
      <c r="S114" s="99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1"/>
      <c r="AF114" s="197"/>
      <c r="AG114" s="29" t="s">
        <v>217</v>
      </c>
      <c r="AH114" s="176" t="s">
        <v>1774</v>
      </c>
      <c r="AI114" s="168"/>
      <c r="AJ114" s="176"/>
      <c r="AK114" s="176"/>
      <c r="AL114" s="71">
        <f>MAX(AL$24:AL113)+1</f>
        <v>84</v>
      </c>
      <c r="AM114" s="71" t="s">
        <v>157</v>
      </c>
      <c r="AN114" s="71" t="str">
        <f t="shared" si="17"/>
        <v>84.</v>
      </c>
      <c r="AP114" s="71"/>
      <c r="AS114" s="114"/>
    </row>
    <row r="115" spans="1:45" ht="22.5" customHeight="1" x14ac:dyDescent="0.25">
      <c r="A115" s="94" t="str">
        <f t="shared" si="18"/>
        <v>85.</v>
      </c>
      <c r="B115" s="94">
        <v>273</v>
      </c>
      <c r="C115" s="223" t="s">
        <v>354</v>
      </c>
      <c r="D115" s="8">
        <v>1970</v>
      </c>
      <c r="E115" s="4" t="s">
        <v>28</v>
      </c>
      <c r="F115" s="4" t="s">
        <v>29</v>
      </c>
      <c r="G115" s="8">
        <v>2</v>
      </c>
      <c r="H115" s="8">
        <v>2</v>
      </c>
      <c r="I115" s="13">
        <v>548</v>
      </c>
      <c r="J115" s="13">
        <v>500.5</v>
      </c>
      <c r="K115" s="13">
        <v>500.5</v>
      </c>
      <c r="L115" s="36">
        <v>24</v>
      </c>
      <c r="M115" s="15">
        <f t="shared" si="26"/>
        <v>75260.5</v>
      </c>
      <c r="N115" s="15"/>
      <c r="O115" s="15"/>
      <c r="P115" s="15"/>
      <c r="Q115" s="11">
        <f t="shared" si="27"/>
        <v>75260.5</v>
      </c>
      <c r="R115" s="15">
        <v>75260.5</v>
      </c>
      <c r="S115" s="99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1"/>
      <c r="AF115" s="197"/>
      <c r="AG115" s="29" t="s">
        <v>217</v>
      </c>
      <c r="AH115" s="176" t="s">
        <v>1774</v>
      </c>
      <c r="AI115" s="168"/>
      <c r="AJ115" s="176"/>
      <c r="AK115" s="176"/>
      <c r="AL115" s="71">
        <f>MAX(AL$24:AL114)+1</f>
        <v>85</v>
      </c>
      <c r="AM115" s="71" t="s">
        <v>157</v>
      </c>
      <c r="AN115" s="71" t="str">
        <f t="shared" si="17"/>
        <v>85.</v>
      </c>
      <c r="AP115" s="71"/>
      <c r="AS115" s="114"/>
    </row>
    <row r="116" spans="1:45" ht="22.5" customHeight="1" x14ac:dyDescent="0.25">
      <c r="A116" s="94" t="str">
        <f t="shared" si="18"/>
        <v>86.</v>
      </c>
      <c r="B116" s="94">
        <v>274</v>
      </c>
      <c r="C116" s="223" t="s">
        <v>355</v>
      </c>
      <c r="D116" s="8">
        <v>1970</v>
      </c>
      <c r="E116" s="4" t="s">
        <v>28</v>
      </c>
      <c r="F116" s="4" t="s">
        <v>29</v>
      </c>
      <c r="G116" s="8">
        <v>2</v>
      </c>
      <c r="H116" s="8">
        <v>2</v>
      </c>
      <c r="I116" s="13">
        <v>543.29999999999995</v>
      </c>
      <c r="J116" s="13">
        <v>493.1</v>
      </c>
      <c r="K116" s="13">
        <v>493.1</v>
      </c>
      <c r="L116" s="36">
        <v>32</v>
      </c>
      <c r="M116" s="15">
        <f t="shared" si="26"/>
        <v>75260.5</v>
      </c>
      <c r="N116" s="15"/>
      <c r="O116" s="15"/>
      <c r="P116" s="15"/>
      <c r="Q116" s="11">
        <f t="shared" si="27"/>
        <v>75260.5</v>
      </c>
      <c r="R116" s="15">
        <v>75260.5</v>
      </c>
      <c r="S116" s="99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1"/>
      <c r="AF116" s="197"/>
      <c r="AG116" s="29" t="s">
        <v>217</v>
      </c>
      <c r="AH116" s="176" t="s">
        <v>1774</v>
      </c>
      <c r="AI116" s="168"/>
      <c r="AJ116" s="176"/>
      <c r="AK116" s="176"/>
      <c r="AL116" s="71">
        <f>MAX(AL$24:AL115)+1</f>
        <v>86</v>
      </c>
      <c r="AM116" s="71" t="s">
        <v>157</v>
      </c>
      <c r="AN116" s="71" t="str">
        <f t="shared" si="17"/>
        <v>86.</v>
      </c>
      <c r="AP116" s="71"/>
      <c r="AS116" s="114"/>
    </row>
    <row r="117" spans="1:45" ht="22.5" customHeight="1" x14ac:dyDescent="0.25">
      <c r="A117" s="94" t="str">
        <f t="shared" si="18"/>
        <v>87.</v>
      </c>
      <c r="B117" s="94">
        <v>275</v>
      </c>
      <c r="C117" s="223" t="s">
        <v>356</v>
      </c>
      <c r="D117" s="8">
        <v>1970</v>
      </c>
      <c r="E117" s="4" t="s">
        <v>28</v>
      </c>
      <c r="F117" s="4" t="s">
        <v>29</v>
      </c>
      <c r="G117" s="8">
        <v>2</v>
      </c>
      <c r="H117" s="8">
        <v>2</v>
      </c>
      <c r="I117" s="13">
        <v>549.70000000000005</v>
      </c>
      <c r="J117" s="13">
        <v>501.5</v>
      </c>
      <c r="K117" s="13">
        <v>501.5</v>
      </c>
      <c r="L117" s="36">
        <v>14</v>
      </c>
      <c r="M117" s="15">
        <f t="shared" si="26"/>
        <v>75260.5</v>
      </c>
      <c r="N117" s="15"/>
      <c r="O117" s="15"/>
      <c r="P117" s="15"/>
      <c r="Q117" s="11">
        <f t="shared" si="27"/>
        <v>75260.5</v>
      </c>
      <c r="R117" s="15">
        <v>75260.5</v>
      </c>
      <c r="S117" s="99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1"/>
      <c r="AF117" s="197"/>
      <c r="AG117" s="29" t="s">
        <v>217</v>
      </c>
      <c r="AH117" s="176" t="s">
        <v>1774</v>
      </c>
      <c r="AI117" s="168"/>
      <c r="AJ117" s="176"/>
      <c r="AK117" s="176"/>
      <c r="AL117" s="71">
        <f>MAX(AL$24:AL116)+1</f>
        <v>87</v>
      </c>
      <c r="AM117" s="71" t="s">
        <v>157</v>
      </c>
      <c r="AN117" s="71" t="str">
        <f t="shared" si="17"/>
        <v>87.</v>
      </c>
      <c r="AP117" s="71"/>
      <c r="AS117" s="114"/>
    </row>
    <row r="118" spans="1:45" ht="22.5" customHeight="1" x14ac:dyDescent="0.25">
      <c r="A118" s="94" t="str">
        <f t="shared" si="18"/>
        <v>88.</v>
      </c>
      <c r="B118" s="94">
        <v>377</v>
      </c>
      <c r="C118" s="223" t="s">
        <v>282</v>
      </c>
      <c r="D118" s="4">
        <v>1963</v>
      </c>
      <c r="E118" s="4" t="s">
        <v>28</v>
      </c>
      <c r="F118" s="4" t="s">
        <v>29</v>
      </c>
      <c r="G118" s="4">
        <v>2</v>
      </c>
      <c r="H118" s="4">
        <v>2</v>
      </c>
      <c r="I118" s="13">
        <v>503.7</v>
      </c>
      <c r="J118" s="13">
        <v>383.9</v>
      </c>
      <c r="K118" s="13">
        <v>332.1</v>
      </c>
      <c r="L118" s="36">
        <v>19</v>
      </c>
      <c r="M118" s="15">
        <f t="shared" si="26"/>
        <v>1595716</v>
      </c>
      <c r="N118" s="15"/>
      <c r="O118" s="15"/>
      <c r="P118" s="15"/>
      <c r="Q118" s="11">
        <f t="shared" si="27"/>
        <v>1595716</v>
      </c>
      <c r="R118" s="15"/>
      <c r="S118" s="99"/>
      <c r="T118" s="15"/>
      <c r="U118" s="15">
        <v>434.8</v>
      </c>
      <c r="V118" s="15">
        <f>U118*3670</f>
        <v>1595716</v>
      </c>
      <c r="W118" s="15"/>
      <c r="X118" s="15"/>
      <c r="Y118" s="15"/>
      <c r="Z118" s="15"/>
      <c r="AA118" s="15"/>
      <c r="AB118" s="15"/>
      <c r="AC118" s="15"/>
      <c r="AD118" s="15"/>
      <c r="AE118" s="15"/>
      <c r="AF118" s="197"/>
      <c r="AG118" s="29" t="s">
        <v>217</v>
      </c>
      <c r="AH118" s="176"/>
      <c r="AI118" s="168"/>
      <c r="AJ118" s="176"/>
      <c r="AK118" s="176"/>
      <c r="AL118" s="71">
        <f>MAX(AL$24:AL117)+1</f>
        <v>88</v>
      </c>
      <c r="AM118" s="71" t="s">
        <v>157</v>
      </c>
      <c r="AN118" s="71" t="str">
        <f t="shared" si="17"/>
        <v>88.</v>
      </c>
      <c r="AP118" s="88"/>
      <c r="AS118" s="114"/>
    </row>
    <row r="119" spans="1:45" ht="22.5" customHeight="1" x14ac:dyDescent="0.25">
      <c r="A119" s="94" t="str">
        <f t="shared" si="18"/>
        <v>89.</v>
      </c>
      <c r="B119" s="94">
        <v>720</v>
      </c>
      <c r="C119" s="223" t="s">
        <v>68</v>
      </c>
      <c r="D119" s="8">
        <v>1969</v>
      </c>
      <c r="E119" s="4" t="s">
        <v>28</v>
      </c>
      <c r="F119" s="4" t="s">
        <v>29</v>
      </c>
      <c r="G119" s="8">
        <v>5</v>
      </c>
      <c r="H119" s="8">
        <v>4</v>
      </c>
      <c r="I119" s="13">
        <v>3335</v>
      </c>
      <c r="J119" s="13">
        <v>2241</v>
      </c>
      <c r="K119" s="13">
        <v>2241</v>
      </c>
      <c r="L119" s="36">
        <v>148</v>
      </c>
      <c r="M119" s="15">
        <f>R119+T119+V119+X119+Z119+AB119+AE119+AF119</f>
        <v>4249315.92</v>
      </c>
      <c r="N119" s="15"/>
      <c r="O119" s="15"/>
      <c r="P119" s="15"/>
      <c r="Q119" s="11">
        <f>M119</f>
        <v>4249315.92</v>
      </c>
      <c r="R119" s="15">
        <f>1859664+1128907.5+1078646.4</f>
        <v>4067217.9</v>
      </c>
      <c r="S119" s="99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1"/>
      <c r="AF119" s="197">
        <v>182098.02</v>
      </c>
      <c r="AG119" s="29" t="s">
        <v>217</v>
      </c>
      <c r="AH119" s="176" t="s">
        <v>1782</v>
      </c>
      <c r="AI119" s="168"/>
      <c r="AJ119" s="176"/>
      <c r="AK119" s="176"/>
      <c r="AL119" s="71">
        <f>MAX(AL$24:AL118)+1</f>
        <v>89</v>
      </c>
      <c r="AM119" s="71" t="s">
        <v>157</v>
      </c>
      <c r="AN119" s="71" t="str">
        <f t="shared" si="17"/>
        <v>89.</v>
      </c>
      <c r="AP119" s="88"/>
      <c r="AS119" s="114"/>
    </row>
    <row r="120" spans="1:45" ht="22.5" customHeight="1" x14ac:dyDescent="0.25">
      <c r="A120" s="94" t="str">
        <f t="shared" si="18"/>
        <v>90.</v>
      </c>
      <c r="B120" s="94">
        <v>79</v>
      </c>
      <c r="C120" s="223" t="s">
        <v>348</v>
      </c>
      <c r="D120" s="8">
        <v>1983</v>
      </c>
      <c r="E120" s="4" t="s">
        <v>28</v>
      </c>
      <c r="F120" s="4" t="s">
        <v>29</v>
      </c>
      <c r="G120" s="8">
        <v>2</v>
      </c>
      <c r="H120" s="8">
        <v>3</v>
      </c>
      <c r="I120" s="13">
        <v>727</v>
      </c>
      <c r="J120" s="13">
        <v>692</v>
      </c>
      <c r="K120" s="13">
        <v>692</v>
      </c>
      <c r="L120" s="36">
        <v>27</v>
      </c>
      <c r="M120" s="15">
        <f t="shared" si="26"/>
        <v>1078980</v>
      </c>
      <c r="N120" s="15"/>
      <c r="O120" s="15"/>
      <c r="P120" s="15"/>
      <c r="Q120" s="11">
        <f t="shared" si="27"/>
        <v>1078980</v>
      </c>
      <c r="R120" s="15"/>
      <c r="S120" s="99"/>
      <c r="T120" s="15"/>
      <c r="U120" s="15">
        <v>294</v>
      </c>
      <c r="V120" s="15">
        <f>U120*3670</f>
        <v>1078980</v>
      </c>
      <c r="W120" s="15"/>
      <c r="X120" s="15"/>
      <c r="Y120" s="15"/>
      <c r="Z120" s="15"/>
      <c r="AA120" s="15"/>
      <c r="AB120" s="15"/>
      <c r="AC120" s="15"/>
      <c r="AD120" s="15"/>
      <c r="AE120" s="15"/>
      <c r="AF120" s="197"/>
      <c r="AG120" s="29" t="s">
        <v>217</v>
      </c>
      <c r="AH120" s="176"/>
      <c r="AI120" s="168"/>
      <c r="AJ120" s="176"/>
      <c r="AK120" s="176"/>
      <c r="AL120" s="71">
        <f>MAX(AL$24:AL119)+1</f>
        <v>90</v>
      </c>
      <c r="AM120" s="71" t="s">
        <v>157</v>
      </c>
      <c r="AN120" s="71" t="str">
        <f t="shared" si="17"/>
        <v>90.</v>
      </c>
      <c r="AP120" s="71"/>
      <c r="AS120" s="114"/>
    </row>
    <row r="121" spans="1:45" ht="22.5" customHeight="1" x14ac:dyDescent="0.25">
      <c r="A121" s="94" t="str">
        <f t="shared" si="18"/>
        <v>91.</v>
      </c>
      <c r="B121" s="94">
        <v>622</v>
      </c>
      <c r="C121" s="223" t="s">
        <v>242</v>
      </c>
      <c r="D121" s="4">
        <v>1982</v>
      </c>
      <c r="E121" s="4" t="s">
        <v>28</v>
      </c>
      <c r="F121" s="4" t="s">
        <v>29</v>
      </c>
      <c r="G121" s="4">
        <v>5</v>
      </c>
      <c r="H121" s="4">
        <v>18</v>
      </c>
      <c r="I121" s="13">
        <v>12385.3</v>
      </c>
      <c r="J121" s="13">
        <v>8297.7999999999993</v>
      </c>
      <c r="K121" s="13">
        <v>7315.7</v>
      </c>
      <c r="L121" s="36">
        <v>450</v>
      </c>
      <c r="M121" s="15">
        <f t="shared" si="26"/>
        <v>2970288</v>
      </c>
      <c r="N121" s="15"/>
      <c r="O121" s="15"/>
      <c r="P121" s="15"/>
      <c r="Q121" s="11">
        <f t="shared" si="27"/>
        <v>2970288</v>
      </c>
      <c r="R121" s="15">
        <f>831758.4+1907236.8</f>
        <v>2738995.2000000002</v>
      </c>
      <c r="S121" s="99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97">
        <v>231292.79999999999</v>
      </c>
      <c r="AG121" s="29" t="s">
        <v>217</v>
      </c>
      <c r="AH121" s="180" t="s">
        <v>1787</v>
      </c>
      <c r="AI121" s="168"/>
      <c r="AJ121" s="180"/>
      <c r="AK121" s="180"/>
      <c r="AL121" s="71">
        <f>MAX(AL$24:AL120)+1</f>
        <v>91</v>
      </c>
      <c r="AM121" s="71" t="s">
        <v>157</v>
      </c>
      <c r="AN121" s="71" t="str">
        <f t="shared" si="17"/>
        <v>91.</v>
      </c>
      <c r="AP121" s="88"/>
      <c r="AS121" s="114"/>
    </row>
    <row r="122" spans="1:45" ht="22.5" customHeight="1" x14ac:dyDescent="0.25">
      <c r="A122" s="94" t="str">
        <f t="shared" si="18"/>
        <v>92.</v>
      </c>
      <c r="B122" s="94">
        <v>351</v>
      </c>
      <c r="C122" s="212" t="s">
        <v>221</v>
      </c>
      <c r="D122" s="4">
        <v>1979</v>
      </c>
      <c r="E122" s="9" t="s">
        <v>28</v>
      </c>
      <c r="F122" s="9" t="s">
        <v>29</v>
      </c>
      <c r="G122" s="10">
        <v>2</v>
      </c>
      <c r="H122" s="10">
        <v>1</v>
      </c>
      <c r="I122" s="11">
        <v>404.2</v>
      </c>
      <c r="J122" s="11">
        <v>370.7</v>
      </c>
      <c r="K122" s="11">
        <v>322.7</v>
      </c>
      <c r="L122" s="35">
        <v>48</v>
      </c>
      <c r="M122" s="11">
        <f t="shared" si="26"/>
        <v>87899.04</v>
      </c>
      <c r="N122" s="11"/>
      <c r="O122" s="11"/>
      <c r="P122" s="11"/>
      <c r="Q122" s="11">
        <f t="shared" si="27"/>
        <v>87899.04</v>
      </c>
      <c r="R122" s="11"/>
      <c r="S122" s="35"/>
      <c r="T122" s="11"/>
      <c r="U122" s="11"/>
      <c r="V122" s="11"/>
      <c r="W122" s="11"/>
      <c r="X122" s="11"/>
      <c r="Y122" s="11"/>
      <c r="Z122" s="11"/>
      <c r="AA122" s="11">
        <v>72</v>
      </c>
      <c r="AB122" s="11">
        <f>AA122*1220.82</f>
        <v>87899.04</v>
      </c>
      <c r="AC122" s="11"/>
      <c r="AD122" s="11"/>
      <c r="AE122" s="11"/>
      <c r="AF122" s="75"/>
      <c r="AG122" s="29" t="s">
        <v>217</v>
      </c>
      <c r="AH122" s="178"/>
      <c r="AI122" s="168"/>
      <c r="AJ122" s="178"/>
      <c r="AK122" s="178"/>
      <c r="AL122" s="71">
        <f>MAX(AL$24:AL121)+1</f>
        <v>92</v>
      </c>
      <c r="AM122" s="71" t="s">
        <v>157</v>
      </c>
      <c r="AN122" s="71" t="str">
        <f t="shared" si="17"/>
        <v>92.</v>
      </c>
      <c r="AP122" s="71"/>
      <c r="AS122" s="114"/>
    </row>
    <row r="123" spans="1:45" ht="22.5" customHeight="1" x14ac:dyDescent="0.25">
      <c r="A123" s="94" t="str">
        <f t="shared" si="18"/>
        <v>93.</v>
      </c>
      <c r="B123" s="94">
        <v>352</v>
      </c>
      <c r="C123" s="212" t="s">
        <v>222</v>
      </c>
      <c r="D123" s="4">
        <v>1981</v>
      </c>
      <c r="E123" s="9" t="s">
        <v>28</v>
      </c>
      <c r="F123" s="9" t="s">
        <v>29</v>
      </c>
      <c r="G123" s="10">
        <v>2</v>
      </c>
      <c r="H123" s="10">
        <v>2</v>
      </c>
      <c r="I123" s="11">
        <v>613.6</v>
      </c>
      <c r="J123" s="11">
        <v>566.16</v>
      </c>
      <c r="K123" s="11">
        <v>566.16</v>
      </c>
      <c r="L123" s="35">
        <v>15</v>
      </c>
      <c r="M123" s="11">
        <f t="shared" si="26"/>
        <v>65112.4</v>
      </c>
      <c r="N123" s="11"/>
      <c r="O123" s="11"/>
      <c r="P123" s="11"/>
      <c r="Q123" s="11">
        <f t="shared" si="27"/>
        <v>65112.4</v>
      </c>
      <c r="R123" s="11">
        <f>31*2100.4</f>
        <v>65112.4</v>
      </c>
      <c r="S123" s="35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75"/>
      <c r="AG123" s="29" t="s">
        <v>217</v>
      </c>
      <c r="AH123" s="178" t="s">
        <v>1778</v>
      </c>
      <c r="AI123" s="168"/>
      <c r="AJ123" s="178"/>
      <c r="AK123" s="178"/>
      <c r="AL123" s="71">
        <f>MAX(AL$24:AL122)+1</f>
        <v>93</v>
      </c>
      <c r="AM123" s="71" t="s">
        <v>157</v>
      </c>
      <c r="AN123" s="71" t="str">
        <f t="shared" si="17"/>
        <v>93.</v>
      </c>
      <c r="AP123" s="71"/>
      <c r="AS123" s="114"/>
    </row>
    <row r="124" spans="1:45" ht="22.5" customHeight="1" x14ac:dyDescent="0.25">
      <c r="A124" s="94" t="str">
        <f t="shared" si="18"/>
        <v>94.</v>
      </c>
      <c r="B124" s="94">
        <v>386</v>
      </c>
      <c r="C124" s="211" t="s">
        <v>223</v>
      </c>
      <c r="D124" s="8">
        <v>1967</v>
      </c>
      <c r="E124" s="9" t="s">
        <v>28</v>
      </c>
      <c r="F124" s="9" t="s">
        <v>29</v>
      </c>
      <c r="G124" s="10">
        <v>5</v>
      </c>
      <c r="H124" s="10">
        <v>4</v>
      </c>
      <c r="I124" s="11">
        <v>4470.25</v>
      </c>
      <c r="J124" s="11">
        <v>3284.25</v>
      </c>
      <c r="K124" s="11">
        <v>3284.25</v>
      </c>
      <c r="L124" s="35">
        <v>120</v>
      </c>
      <c r="M124" s="11">
        <f t="shared" si="26"/>
        <v>449485.60000000003</v>
      </c>
      <c r="N124" s="11"/>
      <c r="O124" s="11"/>
      <c r="P124" s="11"/>
      <c r="Q124" s="11">
        <f t="shared" si="27"/>
        <v>449485.60000000003</v>
      </c>
      <c r="R124" s="11">
        <f>214*2100.4</f>
        <v>449485.60000000003</v>
      </c>
      <c r="S124" s="35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75"/>
      <c r="AG124" s="29" t="s">
        <v>217</v>
      </c>
      <c r="AH124" s="177" t="s">
        <v>1778</v>
      </c>
      <c r="AI124" s="168"/>
      <c r="AJ124" s="177"/>
      <c r="AK124" s="177"/>
      <c r="AL124" s="71">
        <f>MAX(AL$24:AL123)+1</f>
        <v>94</v>
      </c>
      <c r="AM124" s="71" t="s">
        <v>157</v>
      </c>
      <c r="AN124" s="71" t="str">
        <f t="shared" si="17"/>
        <v>94.</v>
      </c>
      <c r="AP124" s="71"/>
      <c r="AS124" s="114"/>
    </row>
    <row r="125" spans="1:45" ht="22.5" customHeight="1" x14ac:dyDescent="0.25">
      <c r="A125" s="94" t="str">
        <f t="shared" si="18"/>
        <v>95.</v>
      </c>
      <c r="B125" s="94">
        <v>421</v>
      </c>
      <c r="C125" s="211" t="s">
        <v>51</v>
      </c>
      <c r="D125" s="8">
        <v>1965</v>
      </c>
      <c r="E125" s="9" t="s">
        <v>28</v>
      </c>
      <c r="F125" s="9" t="s">
        <v>29</v>
      </c>
      <c r="G125" s="10">
        <v>3</v>
      </c>
      <c r="H125" s="10">
        <v>3</v>
      </c>
      <c r="I125" s="11">
        <v>737.1</v>
      </c>
      <c r="J125" s="11">
        <v>511.9</v>
      </c>
      <c r="K125" s="11">
        <v>440.9</v>
      </c>
      <c r="L125" s="35">
        <v>16</v>
      </c>
      <c r="M125" s="11">
        <f t="shared" si="26"/>
        <v>170132.4</v>
      </c>
      <c r="N125" s="11"/>
      <c r="O125" s="11"/>
      <c r="P125" s="11"/>
      <c r="Q125" s="11">
        <f t="shared" si="27"/>
        <v>170132.4</v>
      </c>
      <c r="R125" s="11">
        <f>81*2100.4</f>
        <v>170132.4</v>
      </c>
      <c r="S125" s="35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75"/>
      <c r="AG125" s="29" t="s">
        <v>217</v>
      </c>
      <c r="AH125" s="177" t="s">
        <v>1778</v>
      </c>
      <c r="AI125" s="168"/>
      <c r="AJ125" s="177"/>
      <c r="AK125" s="177"/>
      <c r="AL125" s="71">
        <f>MAX(AL$24:AL124)+1</f>
        <v>95</v>
      </c>
      <c r="AM125" s="71" t="s">
        <v>157</v>
      </c>
      <c r="AN125" s="71" t="str">
        <f t="shared" si="17"/>
        <v>95.</v>
      </c>
      <c r="AP125" s="71"/>
      <c r="AS125" s="114"/>
    </row>
    <row r="126" spans="1:45" ht="22.5" customHeight="1" x14ac:dyDescent="0.25">
      <c r="A126" s="94" t="str">
        <f t="shared" si="18"/>
        <v>96.</v>
      </c>
      <c r="B126" s="94">
        <v>427</v>
      </c>
      <c r="C126" s="211" t="s">
        <v>225</v>
      </c>
      <c r="D126" s="8">
        <v>1930</v>
      </c>
      <c r="E126" s="9" t="s">
        <v>28</v>
      </c>
      <c r="F126" s="9" t="s">
        <v>30</v>
      </c>
      <c r="G126" s="10">
        <v>2</v>
      </c>
      <c r="H126" s="10">
        <v>2</v>
      </c>
      <c r="I126" s="11">
        <v>186.7</v>
      </c>
      <c r="J126" s="11">
        <v>131.69999999999999</v>
      </c>
      <c r="K126" s="11">
        <v>131.69999999999999</v>
      </c>
      <c r="L126" s="35">
        <v>6</v>
      </c>
      <c r="M126" s="11">
        <f t="shared" si="26"/>
        <v>23653.300000000003</v>
      </c>
      <c r="N126" s="11"/>
      <c r="O126" s="11"/>
      <c r="P126" s="11"/>
      <c r="Q126" s="11">
        <f t="shared" si="27"/>
        <v>23653.300000000003</v>
      </c>
      <c r="R126" s="11">
        <f>22*1075.15</f>
        <v>23653.300000000003</v>
      </c>
      <c r="S126" s="35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75"/>
      <c r="AG126" s="29" t="s">
        <v>217</v>
      </c>
      <c r="AH126" s="177" t="s">
        <v>1774</v>
      </c>
      <c r="AI126" s="168"/>
      <c r="AJ126" s="177"/>
      <c r="AK126" s="177"/>
      <c r="AL126" s="71">
        <f>MAX(AL$24:AL125)+1</f>
        <v>96</v>
      </c>
      <c r="AM126" s="71" t="s">
        <v>157</v>
      </c>
      <c r="AN126" s="71" t="str">
        <f t="shared" si="17"/>
        <v>96.</v>
      </c>
      <c r="AP126" s="71"/>
      <c r="AS126" s="114"/>
    </row>
    <row r="127" spans="1:45" ht="22.5" customHeight="1" x14ac:dyDescent="0.25">
      <c r="A127" s="94" t="str">
        <f t="shared" si="18"/>
        <v>97.</v>
      </c>
      <c r="B127" s="94">
        <v>467</v>
      </c>
      <c r="C127" s="220" t="s">
        <v>322</v>
      </c>
      <c r="D127" s="4">
        <v>1963</v>
      </c>
      <c r="E127" s="4" t="s">
        <v>28</v>
      </c>
      <c r="F127" s="4" t="s">
        <v>29</v>
      </c>
      <c r="G127" s="4">
        <v>2</v>
      </c>
      <c r="H127" s="4">
        <v>1</v>
      </c>
      <c r="I127" s="18">
        <v>459.2</v>
      </c>
      <c r="J127" s="18">
        <v>262.3</v>
      </c>
      <c r="K127" s="18">
        <v>262.3</v>
      </c>
      <c r="L127" s="38">
        <v>15</v>
      </c>
      <c r="M127" s="15">
        <f t="shared" si="26"/>
        <v>869790</v>
      </c>
      <c r="N127" s="15"/>
      <c r="O127" s="15"/>
      <c r="P127" s="15"/>
      <c r="Q127" s="11">
        <f t="shared" si="27"/>
        <v>869790</v>
      </c>
      <c r="R127" s="15"/>
      <c r="S127" s="99"/>
      <c r="T127" s="15"/>
      <c r="U127" s="15">
        <v>237</v>
      </c>
      <c r="V127" s="15">
        <f>U127*3670</f>
        <v>869790</v>
      </c>
      <c r="W127" s="15"/>
      <c r="X127" s="15"/>
      <c r="Y127" s="15"/>
      <c r="Z127" s="15"/>
      <c r="AA127" s="15"/>
      <c r="AB127" s="15"/>
      <c r="AC127" s="15"/>
      <c r="AD127" s="15"/>
      <c r="AE127" s="15"/>
      <c r="AF127" s="197"/>
      <c r="AG127" s="29" t="s">
        <v>217</v>
      </c>
      <c r="AH127" s="176"/>
      <c r="AI127" s="168"/>
      <c r="AJ127" s="176"/>
      <c r="AK127" s="176"/>
      <c r="AL127" s="71">
        <f>MAX(AL$24:AL126)+1</f>
        <v>97</v>
      </c>
      <c r="AM127" s="71" t="s">
        <v>157</v>
      </c>
      <c r="AN127" s="71" t="str">
        <f t="shared" si="17"/>
        <v>97.</v>
      </c>
      <c r="AP127" s="71"/>
      <c r="AS127" s="114"/>
    </row>
    <row r="128" spans="1:45" ht="22.5" customHeight="1" x14ac:dyDescent="0.25">
      <c r="A128" s="94" t="str">
        <f t="shared" si="18"/>
        <v>98.</v>
      </c>
      <c r="B128" s="94">
        <v>462</v>
      </c>
      <c r="C128" s="211" t="s">
        <v>53</v>
      </c>
      <c r="D128" s="8">
        <v>1963</v>
      </c>
      <c r="E128" s="9" t="s">
        <v>28</v>
      </c>
      <c r="F128" s="9" t="s">
        <v>29</v>
      </c>
      <c r="G128" s="10">
        <v>2</v>
      </c>
      <c r="H128" s="10">
        <v>1</v>
      </c>
      <c r="I128" s="11">
        <v>455.4</v>
      </c>
      <c r="J128" s="11">
        <v>263.60000000000002</v>
      </c>
      <c r="K128" s="11">
        <v>263.60000000000002</v>
      </c>
      <c r="L128" s="35">
        <v>11</v>
      </c>
      <c r="M128" s="11">
        <f t="shared" si="26"/>
        <v>322296.48</v>
      </c>
      <c r="N128" s="11"/>
      <c r="O128" s="11"/>
      <c r="P128" s="11"/>
      <c r="Q128" s="11">
        <f t="shared" si="27"/>
        <v>322296.48</v>
      </c>
      <c r="R128" s="11"/>
      <c r="S128" s="35"/>
      <c r="T128" s="11"/>
      <c r="U128" s="11"/>
      <c r="V128" s="11"/>
      <c r="W128" s="11"/>
      <c r="X128" s="11"/>
      <c r="Y128" s="11"/>
      <c r="Z128" s="11"/>
      <c r="AA128" s="11">
        <v>264</v>
      </c>
      <c r="AB128" s="11">
        <f>AA128*1220.82</f>
        <v>322296.48</v>
      </c>
      <c r="AC128" s="11"/>
      <c r="AD128" s="11"/>
      <c r="AE128" s="11"/>
      <c r="AF128" s="75"/>
      <c r="AG128" s="29" t="s">
        <v>217</v>
      </c>
      <c r="AH128" s="177"/>
      <c r="AI128" s="168"/>
      <c r="AJ128" s="177"/>
      <c r="AK128" s="177"/>
      <c r="AL128" s="71">
        <f>MAX(AL$24:AL127)+1</f>
        <v>98</v>
      </c>
      <c r="AM128" s="71" t="s">
        <v>157</v>
      </c>
      <c r="AN128" s="71" t="str">
        <f t="shared" si="17"/>
        <v>98.</v>
      </c>
      <c r="AP128" s="71"/>
      <c r="AS128" s="114"/>
    </row>
    <row r="129" spans="1:45" ht="22.5" customHeight="1" x14ac:dyDescent="0.25">
      <c r="A129" s="94" t="str">
        <f t="shared" si="18"/>
        <v>99.</v>
      </c>
      <c r="B129" s="94">
        <v>228</v>
      </c>
      <c r="C129" s="223" t="s">
        <v>357</v>
      </c>
      <c r="D129" s="4">
        <v>1972</v>
      </c>
      <c r="E129" s="4" t="s">
        <v>28</v>
      </c>
      <c r="F129" s="4" t="s">
        <v>29</v>
      </c>
      <c r="G129" s="4">
        <v>2</v>
      </c>
      <c r="H129" s="4">
        <v>2</v>
      </c>
      <c r="I129" s="15">
        <v>514.6</v>
      </c>
      <c r="J129" s="15">
        <v>295</v>
      </c>
      <c r="K129" s="15">
        <v>295</v>
      </c>
      <c r="L129" s="36">
        <v>13</v>
      </c>
      <c r="M129" s="15">
        <f t="shared" si="26"/>
        <v>157530</v>
      </c>
      <c r="N129" s="15"/>
      <c r="O129" s="15"/>
      <c r="P129" s="15"/>
      <c r="Q129" s="11">
        <f t="shared" si="27"/>
        <v>157530</v>
      </c>
      <c r="R129" s="15">
        <v>157530</v>
      </c>
      <c r="S129" s="99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97"/>
      <c r="AG129" s="29" t="s">
        <v>217</v>
      </c>
      <c r="AH129" s="176" t="s">
        <v>1778</v>
      </c>
      <c r="AI129" s="168"/>
      <c r="AJ129" s="176"/>
      <c r="AK129" s="176"/>
      <c r="AL129" s="71">
        <f>MAX(AL$24:AL128)+1</f>
        <v>99</v>
      </c>
      <c r="AM129" s="71" t="s">
        <v>157</v>
      </c>
      <c r="AN129" s="71" t="str">
        <f t="shared" si="17"/>
        <v>99.</v>
      </c>
      <c r="AP129" s="71"/>
      <c r="AS129" s="114"/>
    </row>
    <row r="130" spans="1:45" ht="22.5" customHeight="1" x14ac:dyDescent="0.25">
      <c r="A130" s="94" t="str">
        <f t="shared" si="18"/>
        <v>100.</v>
      </c>
      <c r="B130" s="94">
        <v>510</v>
      </c>
      <c r="C130" s="211" t="s">
        <v>230</v>
      </c>
      <c r="D130" s="8">
        <v>1930</v>
      </c>
      <c r="E130" s="9" t="s">
        <v>28</v>
      </c>
      <c r="F130" s="9" t="s">
        <v>30</v>
      </c>
      <c r="G130" s="10">
        <v>2</v>
      </c>
      <c r="H130" s="10">
        <v>1</v>
      </c>
      <c r="I130" s="11">
        <v>241</v>
      </c>
      <c r="J130" s="11">
        <v>172.9</v>
      </c>
      <c r="K130" s="11">
        <v>172.9</v>
      </c>
      <c r="L130" s="35">
        <v>13</v>
      </c>
      <c r="M130" s="11">
        <f t="shared" si="26"/>
        <v>236976.00000000003</v>
      </c>
      <c r="N130" s="11"/>
      <c r="O130" s="11"/>
      <c r="P130" s="11"/>
      <c r="Q130" s="11">
        <f t="shared" si="27"/>
        <v>236976.00000000003</v>
      </c>
      <c r="R130" s="11"/>
      <c r="S130" s="35"/>
      <c r="T130" s="11"/>
      <c r="U130" s="11"/>
      <c r="V130" s="11"/>
      <c r="W130" s="11"/>
      <c r="X130" s="11"/>
      <c r="Y130" s="11">
        <v>200</v>
      </c>
      <c r="Z130" s="11">
        <f>Y130*1184.88</f>
        <v>236976.00000000003</v>
      </c>
      <c r="AA130" s="11"/>
      <c r="AB130" s="11"/>
      <c r="AC130" s="11"/>
      <c r="AD130" s="11"/>
      <c r="AE130" s="11"/>
      <c r="AF130" s="75"/>
      <c r="AG130" s="29" t="s">
        <v>217</v>
      </c>
      <c r="AH130" s="177"/>
      <c r="AI130" s="168"/>
      <c r="AJ130" s="177"/>
      <c r="AK130" s="177"/>
      <c r="AL130" s="71">
        <f>MAX(AL$24:AL129)+1</f>
        <v>100</v>
      </c>
      <c r="AM130" s="71" t="s">
        <v>157</v>
      </c>
      <c r="AN130" s="71" t="str">
        <f t="shared" si="17"/>
        <v>100.</v>
      </c>
      <c r="AP130" s="71"/>
      <c r="AS130" s="114"/>
    </row>
    <row r="131" spans="1:45" ht="22.5" customHeight="1" x14ac:dyDescent="0.25">
      <c r="A131" s="94" t="str">
        <f t="shared" si="18"/>
        <v>101.</v>
      </c>
      <c r="B131" s="94">
        <v>513</v>
      </c>
      <c r="C131" s="211" t="s">
        <v>231</v>
      </c>
      <c r="D131" s="8">
        <v>1917</v>
      </c>
      <c r="E131" s="9" t="s">
        <v>28</v>
      </c>
      <c r="F131" s="9" t="s">
        <v>30</v>
      </c>
      <c r="G131" s="10">
        <v>2</v>
      </c>
      <c r="H131" s="10">
        <v>2</v>
      </c>
      <c r="I131" s="11">
        <v>310.2</v>
      </c>
      <c r="J131" s="11">
        <v>208.3</v>
      </c>
      <c r="K131" s="11">
        <v>208.3</v>
      </c>
      <c r="L131" s="35">
        <v>10</v>
      </c>
      <c r="M131" s="11">
        <f t="shared" si="26"/>
        <v>236976.00000000003</v>
      </c>
      <c r="N131" s="11"/>
      <c r="O131" s="11"/>
      <c r="P131" s="11"/>
      <c r="Q131" s="11">
        <f t="shared" si="27"/>
        <v>236976.00000000003</v>
      </c>
      <c r="R131" s="11"/>
      <c r="S131" s="35"/>
      <c r="T131" s="11"/>
      <c r="U131" s="11"/>
      <c r="V131" s="11"/>
      <c r="W131" s="11"/>
      <c r="X131" s="11"/>
      <c r="Y131" s="11">
        <v>200</v>
      </c>
      <c r="Z131" s="11">
        <f>Y131*1184.88</f>
        <v>236976.00000000003</v>
      </c>
      <c r="AA131" s="11"/>
      <c r="AB131" s="11"/>
      <c r="AC131" s="11"/>
      <c r="AD131" s="11"/>
      <c r="AE131" s="11"/>
      <c r="AF131" s="75"/>
      <c r="AG131" s="29" t="s">
        <v>217</v>
      </c>
      <c r="AH131" s="177"/>
      <c r="AI131" s="168"/>
      <c r="AJ131" s="177"/>
      <c r="AK131" s="177"/>
      <c r="AL131" s="71">
        <f>MAX(AL$24:AL130)+1</f>
        <v>101</v>
      </c>
      <c r="AM131" s="71" t="s">
        <v>157</v>
      </c>
      <c r="AN131" s="71" t="str">
        <f t="shared" si="17"/>
        <v>101.</v>
      </c>
      <c r="AP131" s="71"/>
      <c r="AS131" s="114"/>
    </row>
    <row r="132" spans="1:45" ht="22.5" customHeight="1" x14ac:dyDescent="0.25">
      <c r="A132" s="94" t="str">
        <f t="shared" si="18"/>
        <v>102.</v>
      </c>
      <c r="B132" s="94">
        <v>5618</v>
      </c>
      <c r="C132" s="223" t="s">
        <v>1486</v>
      </c>
      <c r="D132" s="4">
        <v>1960</v>
      </c>
      <c r="E132" s="4" t="s">
        <v>28</v>
      </c>
      <c r="F132" s="4" t="s">
        <v>29</v>
      </c>
      <c r="G132" s="4">
        <v>2</v>
      </c>
      <c r="H132" s="4">
        <v>1</v>
      </c>
      <c r="I132" s="15">
        <v>409.4</v>
      </c>
      <c r="J132" s="15">
        <v>363.1</v>
      </c>
      <c r="K132" s="15">
        <v>363.1</v>
      </c>
      <c r="L132" s="36">
        <v>15</v>
      </c>
      <c r="M132" s="15">
        <f t="shared" ref="M132:M163" si="28">R132+T132+V132+X132+Z132+AB132+AE132+AF132</f>
        <v>603114.23999999999</v>
      </c>
      <c r="N132" s="15"/>
      <c r="O132" s="15"/>
      <c r="P132" s="15"/>
      <c r="Q132" s="11">
        <f t="shared" si="27"/>
        <v>603114.23999999999</v>
      </c>
      <c r="R132" s="15">
        <v>72288</v>
      </c>
      <c r="S132" s="99"/>
      <c r="T132" s="15"/>
      <c r="U132" s="15"/>
      <c r="V132" s="15"/>
      <c r="W132" s="15"/>
      <c r="X132" s="15"/>
      <c r="Y132" s="15">
        <v>448</v>
      </c>
      <c r="Z132" s="15">
        <f>Y132*1184.88</f>
        <v>530826.23999999999</v>
      </c>
      <c r="AA132" s="15"/>
      <c r="AB132" s="15"/>
      <c r="AC132" s="15"/>
      <c r="AD132" s="15"/>
      <c r="AE132" s="15"/>
      <c r="AF132" s="197"/>
      <c r="AG132" s="29" t="s">
        <v>217</v>
      </c>
      <c r="AH132" s="176" t="s">
        <v>1788</v>
      </c>
      <c r="AI132" s="168"/>
      <c r="AJ132" s="176"/>
      <c r="AK132" s="176"/>
      <c r="AL132" s="71">
        <f>MAX(AL$24:AL131)+1</f>
        <v>102</v>
      </c>
      <c r="AM132" s="71" t="s">
        <v>157</v>
      </c>
      <c r="AN132" s="71" t="str">
        <f t="shared" si="17"/>
        <v>102.</v>
      </c>
      <c r="AP132" s="71"/>
      <c r="AS132" s="114"/>
    </row>
    <row r="133" spans="1:45" ht="22.5" customHeight="1" x14ac:dyDescent="0.25">
      <c r="A133" s="94" t="str">
        <f t="shared" si="18"/>
        <v>103.</v>
      </c>
      <c r="B133" s="94">
        <v>545</v>
      </c>
      <c r="C133" s="211" t="s">
        <v>236</v>
      </c>
      <c r="D133" s="8">
        <v>1953</v>
      </c>
      <c r="E133" s="9" t="s">
        <v>28</v>
      </c>
      <c r="F133" s="9" t="s">
        <v>29</v>
      </c>
      <c r="G133" s="10">
        <v>2</v>
      </c>
      <c r="H133" s="10">
        <v>4</v>
      </c>
      <c r="I133" s="11">
        <v>1183.3</v>
      </c>
      <c r="J133" s="11">
        <v>652.29999999999995</v>
      </c>
      <c r="K133" s="11">
        <v>652.29999999999995</v>
      </c>
      <c r="L133" s="35">
        <v>41</v>
      </c>
      <c r="M133" s="11">
        <f t="shared" si="28"/>
        <v>243646.40000000002</v>
      </c>
      <c r="N133" s="11"/>
      <c r="O133" s="11"/>
      <c r="P133" s="11"/>
      <c r="Q133" s="11">
        <f t="shared" si="27"/>
        <v>243646.40000000002</v>
      </c>
      <c r="R133" s="11">
        <f>116*2100.4</f>
        <v>243646.40000000002</v>
      </c>
      <c r="S133" s="35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75"/>
      <c r="AG133" s="29" t="s">
        <v>217</v>
      </c>
      <c r="AH133" s="177" t="s">
        <v>1778</v>
      </c>
      <c r="AI133" s="168"/>
      <c r="AJ133" s="177"/>
      <c r="AK133" s="177"/>
      <c r="AL133" s="71">
        <f>MAX(AL$24:AL132)+1</f>
        <v>103</v>
      </c>
      <c r="AM133" s="71" t="s">
        <v>157</v>
      </c>
      <c r="AN133" s="71" t="str">
        <f t="shared" si="17"/>
        <v>103.</v>
      </c>
      <c r="AP133" s="71"/>
      <c r="AS133" s="114"/>
    </row>
    <row r="134" spans="1:45" ht="22.5" customHeight="1" x14ac:dyDescent="0.25">
      <c r="A134" s="94" t="str">
        <f t="shared" si="18"/>
        <v>104.</v>
      </c>
      <c r="B134" s="94">
        <v>548</v>
      </c>
      <c r="C134" s="211" t="s">
        <v>56</v>
      </c>
      <c r="D134" s="8">
        <v>1958</v>
      </c>
      <c r="E134" s="9" t="s">
        <v>28</v>
      </c>
      <c r="F134" s="9" t="s">
        <v>29</v>
      </c>
      <c r="G134" s="10">
        <v>4</v>
      </c>
      <c r="H134" s="10">
        <v>1</v>
      </c>
      <c r="I134" s="11">
        <v>3810.4</v>
      </c>
      <c r="J134" s="11">
        <v>2708.1</v>
      </c>
      <c r="K134" s="11">
        <v>2041.1</v>
      </c>
      <c r="L134" s="35">
        <v>249</v>
      </c>
      <c r="M134" s="11">
        <f t="shared" si="28"/>
        <v>245402.3</v>
      </c>
      <c r="N134" s="11"/>
      <c r="O134" s="11"/>
      <c r="P134" s="11"/>
      <c r="Q134" s="11">
        <f t="shared" si="27"/>
        <v>245402.3</v>
      </c>
      <c r="R134" s="11">
        <f>110*2230.93</f>
        <v>245402.3</v>
      </c>
      <c r="S134" s="3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75"/>
      <c r="AG134" s="29" t="s">
        <v>217</v>
      </c>
      <c r="AH134" s="177" t="s">
        <v>1781</v>
      </c>
      <c r="AI134" s="168"/>
      <c r="AJ134" s="177"/>
      <c r="AK134" s="177"/>
      <c r="AL134" s="71">
        <f>MAX(AL$24:AL133)+1</f>
        <v>104</v>
      </c>
      <c r="AM134" s="71" t="s">
        <v>157</v>
      </c>
      <c r="AN134" s="71" t="str">
        <f t="shared" si="17"/>
        <v>104.</v>
      </c>
      <c r="AP134" s="71"/>
      <c r="AS134" s="114"/>
    </row>
    <row r="135" spans="1:45" ht="22.5" customHeight="1" x14ac:dyDescent="0.25">
      <c r="A135" s="94" t="str">
        <f t="shared" si="18"/>
        <v>105.</v>
      </c>
      <c r="B135" s="94">
        <v>552</v>
      </c>
      <c r="C135" s="211" t="s">
        <v>237</v>
      </c>
      <c r="D135" s="8">
        <v>1938</v>
      </c>
      <c r="E135" s="9" t="s">
        <v>28</v>
      </c>
      <c r="F135" s="9" t="s">
        <v>29</v>
      </c>
      <c r="G135" s="10">
        <v>4</v>
      </c>
      <c r="H135" s="10">
        <v>5</v>
      </c>
      <c r="I135" s="11">
        <v>3517.54</v>
      </c>
      <c r="J135" s="11">
        <v>2873.84</v>
      </c>
      <c r="K135" s="11">
        <v>2549.84</v>
      </c>
      <c r="L135" s="35">
        <v>57</v>
      </c>
      <c r="M135" s="11">
        <f t="shared" si="28"/>
        <v>6004623.5200000005</v>
      </c>
      <c r="N135" s="11"/>
      <c r="O135" s="11"/>
      <c r="P135" s="11"/>
      <c r="Q135" s="11">
        <f t="shared" si="27"/>
        <v>6004623.5200000005</v>
      </c>
      <c r="R135" s="11">
        <f>2858.8*2100.4</f>
        <v>6004623.5200000005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75"/>
      <c r="AG135" s="29" t="s">
        <v>217</v>
      </c>
      <c r="AH135" s="177" t="s">
        <v>1778</v>
      </c>
      <c r="AI135" s="168"/>
      <c r="AJ135" s="177"/>
      <c r="AK135" s="177"/>
      <c r="AL135" s="71">
        <f>MAX(AL$24:AL134)+1</f>
        <v>105</v>
      </c>
      <c r="AM135" s="71" t="s">
        <v>157</v>
      </c>
      <c r="AN135" s="71" t="str">
        <f t="shared" si="17"/>
        <v>105.</v>
      </c>
      <c r="AP135" s="71"/>
      <c r="AS135" s="114"/>
    </row>
    <row r="136" spans="1:45" ht="22.5" customHeight="1" x14ac:dyDescent="0.25">
      <c r="A136" s="94" t="str">
        <f t="shared" si="18"/>
        <v>106.</v>
      </c>
      <c r="B136" s="94">
        <v>563</v>
      </c>
      <c r="C136" s="211" t="s">
        <v>238</v>
      </c>
      <c r="D136" s="8">
        <v>1949</v>
      </c>
      <c r="E136" s="9" t="s">
        <v>28</v>
      </c>
      <c r="F136" s="9" t="s">
        <v>29</v>
      </c>
      <c r="G136" s="10">
        <v>2</v>
      </c>
      <c r="H136" s="10">
        <v>1</v>
      </c>
      <c r="I136" s="11">
        <v>746.6</v>
      </c>
      <c r="J136" s="11">
        <v>496.8</v>
      </c>
      <c r="K136" s="11">
        <v>496.8</v>
      </c>
      <c r="L136" s="35">
        <v>26</v>
      </c>
      <c r="M136" s="11">
        <f t="shared" si="28"/>
        <v>2266592</v>
      </c>
      <c r="N136" s="11"/>
      <c r="O136" s="11"/>
      <c r="P136" s="11"/>
      <c r="Q136" s="11">
        <f t="shared" si="27"/>
        <v>2266592</v>
      </c>
      <c r="R136" s="11"/>
      <c r="S136" s="35"/>
      <c r="T136" s="11"/>
      <c r="U136" s="11">
        <v>617.6</v>
      </c>
      <c r="V136" s="11">
        <f>U136*3670</f>
        <v>2266592</v>
      </c>
      <c r="W136" s="11"/>
      <c r="X136" s="11"/>
      <c r="Y136" s="11"/>
      <c r="Z136" s="11"/>
      <c r="AA136" s="11"/>
      <c r="AB136" s="11"/>
      <c r="AC136" s="11"/>
      <c r="AD136" s="11"/>
      <c r="AE136" s="11"/>
      <c r="AF136" s="75"/>
      <c r="AG136" s="29" t="s">
        <v>217</v>
      </c>
      <c r="AH136" s="177"/>
      <c r="AI136" s="168"/>
      <c r="AJ136" s="177"/>
      <c r="AK136" s="177"/>
      <c r="AL136" s="71">
        <f>MAX(AL$24:AL135)+1</f>
        <v>106</v>
      </c>
      <c r="AM136" s="71" t="s">
        <v>157</v>
      </c>
      <c r="AN136" s="71" t="str">
        <f t="shared" si="17"/>
        <v>106.</v>
      </c>
      <c r="AP136" s="71"/>
      <c r="AS136" s="114"/>
    </row>
    <row r="137" spans="1:45" ht="22.5" customHeight="1" x14ac:dyDescent="0.25">
      <c r="A137" s="94" t="str">
        <f t="shared" si="18"/>
        <v>107.</v>
      </c>
      <c r="B137" s="94">
        <v>567</v>
      </c>
      <c r="C137" s="211" t="s">
        <v>58</v>
      </c>
      <c r="D137" s="8">
        <v>1936</v>
      </c>
      <c r="E137" s="9" t="s">
        <v>28</v>
      </c>
      <c r="F137" s="9" t="s">
        <v>29</v>
      </c>
      <c r="G137" s="10">
        <v>5</v>
      </c>
      <c r="H137" s="10">
        <v>5</v>
      </c>
      <c r="I137" s="11">
        <v>3829.47</v>
      </c>
      <c r="J137" s="11">
        <v>3558.67</v>
      </c>
      <c r="K137" s="11">
        <v>3558.67</v>
      </c>
      <c r="L137" s="35">
        <v>103</v>
      </c>
      <c r="M137" s="11">
        <f>R137+T137+V137+X137+Z137+AB137+AE137+AF137</f>
        <v>2062566.1199999999</v>
      </c>
      <c r="N137" s="11"/>
      <c r="O137" s="11"/>
      <c r="P137" s="11"/>
      <c r="Q137" s="11">
        <f>M137</f>
        <v>2062566.1199999999</v>
      </c>
      <c r="R137" s="11">
        <f>847753.4+864960</f>
        <v>1712713.4</v>
      </c>
      <c r="S137" s="3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75">
        <v>349852.72</v>
      </c>
      <c r="AG137" s="29" t="s">
        <v>217</v>
      </c>
      <c r="AH137" s="177" t="s">
        <v>1798</v>
      </c>
      <c r="AI137" s="168"/>
      <c r="AJ137" s="177"/>
      <c r="AK137" s="177"/>
      <c r="AL137" s="71">
        <f>MAX(AL$24:AL136)+1</f>
        <v>107</v>
      </c>
      <c r="AM137" s="71" t="s">
        <v>157</v>
      </c>
      <c r="AN137" s="71" t="str">
        <f t="shared" si="17"/>
        <v>107.</v>
      </c>
      <c r="AP137" s="71"/>
      <c r="AS137" s="114"/>
    </row>
    <row r="138" spans="1:45" ht="22.5" customHeight="1" x14ac:dyDescent="0.25">
      <c r="A138" s="94" t="str">
        <f t="shared" si="18"/>
        <v>108.</v>
      </c>
      <c r="B138" s="94">
        <v>571</v>
      </c>
      <c r="C138" s="211" t="s">
        <v>240</v>
      </c>
      <c r="D138" s="8">
        <v>1961</v>
      </c>
      <c r="E138" s="9" t="s">
        <v>28</v>
      </c>
      <c r="F138" s="9" t="s">
        <v>29</v>
      </c>
      <c r="G138" s="10">
        <v>2</v>
      </c>
      <c r="H138" s="10">
        <v>1</v>
      </c>
      <c r="I138" s="11">
        <v>487.8</v>
      </c>
      <c r="J138" s="11">
        <v>267.8</v>
      </c>
      <c r="K138" s="11">
        <v>267.8</v>
      </c>
      <c r="L138" s="35">
        <v>14</v>
      </c>
      <c r="M138" s="11">
        <f t="shared" si="28"/>
        <v>939520</v>
      </c>
      <c r="N138" s="11"/>
      <c r="O138" s="11"/>
      <c r="P138" s="11"/>
      <c r="Q138" s="11">
        <f t="shared" si="27"/>
        <v>939520</v>
      </c>
      <c r="R138" s="11"/>
      <c r="S138" s="35"/>
      <c r="T138" s="11"/>
      <c r="U138" s="11">
        <v>256</v>
      </c>
      <c r="V138" s="11">
        <f>U138*3670</f>
        <v>939520</v>
      </c>
      <c r="W138" s="11"/>
      <c r="X138" s="11"/>
      <c r="Y138" s="11"/>
      <c r="Z138" s="11"/>
      <c r="AA138" s="11"/>
      <c r="AB138" s="11"/>
      <c r="AC138" s="11"/>
      <c r="AD138" s="11"/>
      <c r="AE138" s="11"/>
      <c r="AF138" s="75"/>
      <c r="AG138" s="29" t="s">
        <v>217</v>
      </c>
      <c r="AH138" s="177"/>
      <c r="AI138" s="168"/>
      <c r="AJ138" s="177"/>
      <c r="AK138" s="177"/>
      <c r="AL138" s="71">
        <f>MAX(AL$24:AL137)+1</f>
        <v>108</v>
      </c>
      <c r="AM138" s="71" t="s">
        <v>157</v>
      </c>
      <c r="AN138" s="71" t="str">
        <f t="shared" si="17"/>
        <v>108.</v>
      </c>
      <c r="AP138" s="71"/>
      <c r="AS138" s="114"/>
    </row>
    <row r="139" spans="1:45" ht="22.5" customHeight="1" x14ac:dyDescent="0.25">
      <c r="A139" s="94" t="str">
        <f t="shared" si="18"/>
        <v>109.</v>
      </c>
      <c r="B139" s="94">
        <v>843</v>
      </c>
      <c r="C139" s="223" t="s">
        <v>337</v>
      </c>
      <c r="D139" s="8">
        <v>1972</v>
      </c>
      <c r="E139" s="4" t="s">
        <v>28</v>
      </c>
      <c r="F139" s="4" t="s">
        <v>29</v>
      </c>
      <c r="G139" s="8">
        <v>2</v>
      </c>
      <c r="H139" s="8">
        <v>2</v>
      </c>
      <c r="I139" s="13">
        <v>719.2</v>
      </c>
      <c r="J139" s="13">
        <v>472.2</v>
      </c>
      <c r="K139" s="13">
        <v>472.2</v>
      </c>
      <c r="L139" s="36">
        <v>31</v>
      </c>
      <c r="M139" s="15">
        <f t="shared" si="28"/>
        <v>195337.2</v>
      </c>
      <c r="N139" s="15"/>
      <c r="O139" s="15"/>
      <c r="P139" s="15"/>
      <c r="Q139" s="11">
        <f t="shared" si="27"/>
        <v>195337.2</v>
      </c>
      <c r="R139" s="15">
        <v>195337.2</v>
      </c>
      <c r="S139" s="99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97"/>
      <c r="AG139" s="29" t="s">
        <v>217</v>
      </c>
      <c r="AH139" s="176" t="s">
        <v>1778</v>
      </c>
      <c r="AI139" s="168"/>
      <c r="AJ139" s="176"/>
      <c r="AK139" s="176"/>
      <c r="AL139" s="71">
        <f>MAX(AL$24:AL138)+1</f>
        <v>109</v>
      </c>
      <c r="AM139" s="71" t="s">
        <v>157</v>
      </c>
      <c r="AN139" s="71" t="str">
        <f t="shared" si="17"/>
        <v>109.</v>
      </c>
      <c r="AP139" s="71"/>
      <c r="AS139" s="114"/>
    </row>
    <row r="140" spans="1:45" ht="22.5" customHeight="1" x14ac:dyDescent="0.25">
      <c r="A140" s="94" t="str">
        <f t="shared" si="18"/>
        <v>110.</v>
      </c>
      <c r="B140" s="94">
        <v>857</v>
      </c>
      <c r="C140" s="223" t="s">
        <v>338</v>
      </c>
      <c r="D140" s="8">
        <v>1972</v>
      </c>
      <c r="E140" s="4" t="s">
        <v>28</v>
      </c>
      <c r="F140" s="4" t="s">
        <v>29</v>
      </c>
      <c r="G140" s="8">
        <v>2</v>
      </c>
      <c r="H140" s="8">
        <v>3</v>
      </c>
      <c r="I140" s="13">
        <v>892.5</v>
      </c>
      <c r="J140" s="13">
        <v>586.1</v>
      </c>
      <c r="K140" s="13">
        <v>586.1</v>
      </c>
      <c r="L140" s="36">
        <v>45</v>
      </c>
      <c r="M140" s="15">
        <f t="shared" si="28"/>
        <v>243646.4</v>
      </c>
      <c r="N140" s="15"/>
      <c r="O140" s="15"/>
      <c r="P140" s="15"/>
      <c r="Q140" s="11">
        <f t="shared" si="27"/>
        <v>243646.4</v>
      </c>
      <c r="R140" s="15">
        <v>243646.4</v>
      </c>
      <c r="S140" s="99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97"/>
      <c r="AG140" s="29" t="s">
        <v>217</v>
      </c>
      <c r="AH140" s="176" t="s">
        <v>1778</v>
      </c>
      <c r="AI140" s="168"/>
      <c r="AJ140" s="176"/>
      <c r="AK140" s="176"/>
      <c r="AL140" s="71">
        <f>MAX(AL$24:AL139)+1</f>
        <v>110</v>
      </c>
      <c r="AM140" s="71" t="s">
        <v>157</v>
      </c>
      <c r="AN140" s="71" t="str">
        <f t="shared" si="17"/>
        <v>110.</v>
      </c>
      <c r="AP140" s="71"/>
      <c r="AS140" s="114"/>
    </row>
    <row r="141" spans="1:45" ht="22.5" customHeight="1" x14ac:dyDescent="0.25">
      <c r="A141" s="94" t="str">
        <f t="shared" si="18"/>
        <v>111.</v>
      </c>
      <c r="B141" s="94">
        <v>624</v>
      </c>
      <c r="C141" s="211" t="s">
        <v>59</v>
      </c>
      <c r="D141" s="8">
        <v>1966</v>
      </c>
      <c r="E141" s="9" t="s">
        <v>28</v>
      </c>
      <c r="F141" s="9" t="s">
        <v>29</v>
      </c>
      <c r="G141" s="10">
        <v>4</v>
      </c>
      <c r="H141" s="10">
        <v>3</v>
      </c>
      <c r="I141" s="11">
        <v>2708.58</v>
      </c>
      <c r="J141" s="11">
        <v>2022.15</v>
      </c>
      <c r="K141" s="11">
        <v>2022.15</v>
      </c>
      <c r="L141" s="35">
        <v>86</v>
      </c>
      <c r="M141" s="11">
        <f t="shared" si="28"/>
        <v>1494360.46</v>
      </c>
      <c r="N141" s="11"/>
      <c r="O141" s="11"/>
      <c r="P141" s="11"/>
      <c r="Q141" s="11">
        <f t="shared" si="27"/>
        <v>1494360.46</v>
      </c>
      <c r="R141" s="11">
        <f>638*2162.4</f>
        <v>1379611.2</v>
      </c>
      <c r="S141" s="35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75">
        <v>114749.26</v>
      </c>
      <c r="AG141" s="29" t="s">
        <v>217</v>
      </c>
      <c r="AH141" s="177" t="s">
        <v>1777</v>
      </c>
      <c r="AI141" s="168"/>
      <c r="AJ141" s="177"/>
      <c r="AK141" s="177"/>
      <c r="AL141" s="71">
        <f>MAX(AL$24:AL140)+1</f>
        <v>111</v>
      </c>
      <c r="AM141" s="71" t="s">
        <v>157</v>
      </c>
      <c r="AN141" s="71" t="str">
        <f t="shared" si="17"/>
        <v>111.</v>
      </c>
      <c r="AP141" s="71"/>
      <c r="AS141" s="114"/>
    </row>
    <row r="142" spans="1:45" ht="22.5" customHeight="1" x14ac:dyDescent="0.25">
      <c r="A142" s="94" t="str">
        <f t="shared" si="18"/>
        <v>112.</v>
      </c>
      <c r="B142" s="94">
        <v>638</v>
      </c>
      <c r="C142" s="211" t="s">
        <v>243</v>
      </c>
      <c r="D142" s="8">
        <v>1968</v>
      </c>
      <c r="E142" s="9" t="s">
        <v>28</v>
      </c>
      <c r="F142" s="9" t="s">
        <v>29</v>
      </c>
      <c r="G142" s="14">
        <v>2</v>
      </c>
      <c r="H142" s="14">
        <v>2</v>
      </c>
      <c r="I142" s="16">
        <v>1266.5999999999999</v>
      </c>
      <c r="J142" s="16">
        <v>710.1</v>
      </c>
      <c r="K142" s="16">
        <v>710.1</v>
      </c>
      <c r="L142" s="37">
        <v>20</v>
      </c>
      <c r="M142" s="11">
        <f t="shared" si="28"/>
        <v>1816650</v>
      </c>
      <c r="N142" s="11"/>
      <c r="O142" s="11"/>
      <c r="P142" s="11"/>
      <c r="Q142" s="11">
        <f t="shared" si="27"/>
        <v>1816650</v>
      </c>
      <c r="R142" s="11"/>
      <c r="S142" s="35"/>
      <c r="T142" s="11"/>
      <c r="U142" s="11">
        <v>495</v>
      </c>
      <c r="V142" s="11">
        <f>U142*3670</f>
        <v>1816650</v>
      </c>
      <c r="W142" s="11"/>
      <c r="X142" s="11"/>
      <c r="Y142" s="11"/>
      <c r="Z142" s="11"/>
      <c r="AA142" s="11"/>
      <c r="AB142" s="11"/>
      <c r="AC142" s="11"/>
      <c r="AD142" s="11"/>
      <c r="AE142" s="11"/>
      <c r="AF142" s="75"/>
      <c r="AG142" s="29" t="s">
        <v>217</v>
      </c>
      <c r="AH142" s="177"/>
      <c r="AI142" s="168"/>
      <c r="AJ142" s="177"/>
      <c r="AK142" s="177"/>
      <c r="AL142" s="71">
        <f>MAX(AL$24:AL141)+1</f>
        <v>112</v>
      </c>
      <c r="AM142" s="71" t="s">
        <v>157</v>
      </c>
      <c r="AN142" s="71" t="str">
        <f t="shared" si="17"/>
        <v>112.</v>
      </c>
      <c r="AP142" s="71"/>
      <c r="AS142" s="114"/>
    </row>
    <row r="143" spans="1:45" ht="22.5" customHeight="1" x14ac:dyDescent="0.25">
      <c r="A143" s="94" t="str">
        <f t="shared" si="18"/>
        <v>113.</v>
      </c>
      <c r="B143" s="94">
        <v>5458</v>
      </c>
      <c r="C143" s="223" t="s">
        <v>302</v>
      </c>
      <c r="D143" s="4">
        <v>1917</v>
      </c>
      <c r="E143" s="4" t="s">
        <v>28</v>
      </c>
      <c r="F143" s="4" t="s">
        <v>29</v>
      </c>
      <c r="G143" s="4">
        <v>2</v>
      </c>
      <c r="H143" s="4">
        <v>2</v>
      </c>
      <c r="I143" s="13">
        <v>1088.5</v>
      </c>
      <c r="J143" s="13">
        <v>1050.8</v>
      </c>
      <c r="K143" s="13">
        <v>250.8</v>
      </c>
      <c r="L143" s="36">
        <v>22</v>
      </c>
      <c r="M143" s="11">
        <f t="shared" si="28"/>
        <v>824627.60620000004</v>
      </c>
      <c r="N143" s="15"/>
      <c r="O143" s="15"/>
      <c r="P143" s="15"/>
      <c r="Q143" s="11">
        <f t="shared" si="27"/>
        <v>824627.60620000004</v>
      </c>
      <c r="R143" s="15"/>
      <c r="S143" s="99"/>
      <c r="T143" s="15"/>
      <c r="U143" s="15"/>
      <c r="V143" s="15"/>
      <c r="W143" s="15"/>
      <c r="X143" s="15"/>
      <c r="Y143" s="15">
        <v>180</v>
      </c>
      <c r="Z143" s="11">
        <f>Y143*1184.88</f>
        <v>213278.40000000002</v>
      </c>
      <c r="AA143" s="15">
        <v>69.41</v>
      </c>
      <c r="AB143" s="11">
        <f>AA143*1220.82</f>
        <v>84737.116199999989</v>
      </c>
      <c r="AC143" s="15"/>
      <c r="AD143" s="15"/>
      <c r="AE143" s="15"/>
      <c r="AF143" s="197">
        <f>319273.16+207338.93</f>
        <v>526612.09</v>
      </c>
      <c r="AG143" s="29" t="s">
        <v>217</v>
      </c>
      <c r="AH143" s="176"/>
      <c r="AI143" s="168"/>
      <c r="AJ143" s="176"/>
      <c r="AK143" s="176"/>
      <c r="AL143" s="71">
        <f>MAX(AL$24:AL142)+1</f>
        <v>113</v>
      </c>
      <c r="AM143" s="71" t="s">
        <v>157</v>
      </c>
      <c r="AN143" s="71" t="str">
        <f t="shared" si="17"/>
        <v>113.</v>
      </c>
      <c r="AP143" s="71"/>
      <c r="AS143" s="114"/>
    </row>
    <row r="144" spans="1:45" ht="22.5" customHeight="1" x14ac:dyDescent="0.25">
      <c r="A144" s="94" t="str">
        <f t="shared" si="18"/>
        <v>114.</v>
      </c>
      <c r="B144" s="94">
        <v>656</v>
      </c>
      <c r="C144" s="211" t="s">
        <v>244</v>
      </c>
      <c r="D144" s="8">
        <v>1966</v>
      </c>
      <c r="E144" s="9" t="s">
        <v>28</v>
      </c>
      <c r="F144" s="9" t="s">
        <v>29</v>
      </c>
      <c r="G144" s="14">
        <v>5</v>
      </c>
      <c r="H144" s="14">
        <v>4</v>
      </c>
      <c r="I144" s="16">
        <v>3377.3</v>
      </c>
      <c r="J144" s="16">
        <v>2640.6</v>
      </c>
      <c r="K144" s="16">
        <v>2640.6</v>
      </c>
      <c r="L144" s="37">
        <v>106</v>
      </c>
      <c r="M144" s="11">
        <f t="shared" si="28"/>
        <v>1359377.28</v>
      </c>
      <c r="N144" s="11"/>
      <c r="O144" s="11"/>
      <c r="P144" s="11"/>
      <c r="Q144" s="11">
        <f t="shared" si="27"/>
        <v>1359377.28</v>
      </c>
      <c r="R144" s="11"/>
      <c r="S144" s="35"/>
      <c r="T144" s="11"/>
      <c r="U144" s="11">
        <v>736</v>
      </c>
      <c r="V144" s="11">
        <f>U144*1846.98</f>
        <v>1359377.28</v>
      </c>
      <c r="W144" s="11"/>
      <c r="X144" s="11"/>
      <c r="Y144" s="11"/>
      <c r="Z144" s="11"/>
      <c r="AA144" s="11"/>
      <c r="AB144" s="11"/>
      <c r="AC144" s="11"/>
      <c r="AD144" s="11"/>
      <c r="AE144" s="11"/>
      <c r="AF144" s="75"/>
      <c r="AG144" s="29" t="s">
        <v>217</v>
      </c>
      <c r="AH144" s="177"/>
      <c r="AI144" s="168"/>
      <c r="AJ144" s="177"/>
      <c r="AK144" s="177"/>
      <c r="AL144" s="71">
        <f>MAX(AL$24:AL143)+1</f>
        <v>114</v>
      </c>
      <c r="AM144" s="71" t="s">
        <v>157</v>
      </c>
      <c r="AN144" s="71" t="str">
        <f t="shared" si="17"/>
        <v>114.</v>
      </c>
      <c r="AP144" s="71"/>
      <c r="AS144" s="114"/>
    </row>
    <row r="145" spans="1:45" ht="22.5" customHeight="1" x14ac:dyDescent="0.25">
      <c r="A145" s="94" t="str">
        <f t="shared" si="18"/>
        <v>115.</v>
      </c>
      <c r="B145" s="94">
        <v>686</v>
      </c>
      <c r="C145" s="211" t="s">
        <v>61</v>
      </c>
      <c r="D145" s="8">
        <v>1968</v>
      </c>
      <c r="E145" s="9" t="s">
        <v>28</v>
      </c>
      <c r="F145" s="9" t="s">
        <v>29</v>
      </c>
      <c r="G145" s="14">
        <v>5</v>
      </c>
      <c r="H145" s="14">
        <v>4</v>
      </c>
      <c r="I145" s="16">
        <v>3481.95</v>
      </c>
      <c r="J145" s="16">
        <v>2792.65</v>
      </c>
      <c r="K145" s="16">
        <v>1485.95</v>
      </c>
      <c r="L145" s="37">
        <v>95</v>
      </c>
      <c r="M145" s="11">
        <f t="shared" si="28"/>
        <v>386473.60000000003</v>
      </c>
      <c r="N145" s="11"/>
      <c r="O145" s="11"/>
      <c r="P145" s="11"/>
      <c r="Q145" s="11">
        <f t="shared" si="27"/>
        <v>386473.60000000003</v>
      </c>
      <c r="R145" s="11">
        <f>184*2100.4</f>
        <v>386473.60000000003</v>
      </c>
      <c r="S145" s="3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75"/>
      <c r="AG145" s="29" t="s">
        <v>217</v>
      </c>
      <c r="AH145" s="177" t="s">
        <v>1778</v>
      </c>
      <c r="AI145" s="168"/>
      <c r="AJ145" s="177"/>
      <c r="AK145" s="177"/>
      <c r="AL145" s="71">
        <f>MAX(AL$24:AL144)+1</f>
        <v>115</v>
      </c>
      <c r="AM145" s="71" t="s">
        <v>157</v>
      </c>
      <c r="AN145" s="71" t="str">
        <f t="shared" si="17"/>
        <v>115.</v>
      </c>
      <c r="AP145" s="71"/>
      <c r="AS145" s="114"/>
    </row>
    <row r="146" spans="1:45" ht="22.5" customHeight="1" x14ac:dyDescent="0.25">
      <c r="A146" s="94" t="str">
        <f t="shared" si="18"/>
        <v>116.</v>
      </c>
      <c r="B146" s="94">
        <v>687</v>
      </c>
      <c r="C146" s="211" t="s">
        <v>62</v>
      </c>
      <c r="D146" s="8">
        <v>1963</v>
      </c>
      <c r="E146" s="9" t="s">
        <v>28</v>
      </c>
      <c r="F146" s="9" t="s">
        <v>29</v>
      </c>
      <c r="G146" s="14">
        <v>4</v>
      </c>
      <c r="H146" s="14">
        <v>3</v>
      </c>
      <c r="I146" s="16">
        <v>1582.11</v>
      </c>
      <c r="J146" s="16">
        <v>1303.4100000000001</v>
      </c>
      <c r="K146" s="16">
        <v>1026.9100000000001</v>
      </c>
      <c r="L146" s="37">
        <v>35</v>
      </c>
      <c r="M146" s="11">
        <f t="shared" si="28"/>
        <v>189036</v>
      </c>
      <c r="N146" s="11"/>
      <c r="O146" s="11"/>
      <c r="P146" s="11"/>
      <c r="Q146" s="11">
        <f t="shared" si="27"/>
        <v>189036</v>
      </c>
      <c r="R146" s="11">
        <f>90*2100.4</f>
        <v>189036</v>
      </c>
      <c r="S146" s="35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75"/>
      <c r="AG146" s="29" t="s">
        <v>217</v>
      </c>
      <c r="AH146" s="177" t="s">
        <v>1778</v>
      </c>
      <c r="AI146" s="168"/>
      <c r="AJ146" s="177"/>
      <c r="AK146" s="177"/>
      <c r="AL146" s="71">
        <f>MAX(AL$24:AL145)+1</f>
        <v>116</v>
      </c>
      <c r="AM146" s="71" t="s">
        <v>157</v>
      </c>
      <c r="AN146" s="71" t="str">
        <f t="shared" si="17"/>
        <v>116.</v>
      </c>
      <c r="AP146" s="71"/>
      <c r="AS146" s="114"/>
    </row>
    <row r="147" spans="1:45" ht="22.5" customHeight="1" x14ac:dyDescent="0.25">
      <c r="A147" s="94" t="str">
        <f t="shared" si="18"/>
        <v>117.</v>
      </c>
      <c r="B147" s="94">
        <v>5456</v>
      </c>
      <c r="C147" s="223" t="s">
        <v>358</v>
      </c>
      <c r="D147" s="4">
        <v>1963</v>
      </c>
      <c r="E147" s="4" t="s">
        <v>28</v>
      </c>
      <c r="F147" s="4" t="s">
        <v>29</v>
      </c>
      <c r="G147" s="4">
        <v>2</v>
      </c>
      <c r="H147" s="4">
        <v>1</v>
      </c>
      <c r="I147" s="15">
        <v>426.7</v>
      </c>
      <c r="J147" s="15">
        <v>353.1</v>
      </c>
      <c r="K147" s="15">
        <v>353.1</v>
      </c>
      <c r="L147" s="36">
        <v>21</v>
      </c>
      <c r="M147" s="15">
        <f t="shared" si="28"/>
        <v>278662.40000000002</v>
      </c>
      <c r="N147" s="15"/>
      <c r="O147" s="15"/>
      <c r="P147" s="15"/>
      <c r="Q147" s="11">
        <f t="shared" si="27"/>
        <v>278662.40000000002</v>
      </c>
      <c r="R147" s="15">
        <f>71230.4+207432</f>
        <v>278662.40000000002</v>
      </c>
      <c r="S147" s="99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97"/>
      <c r="AG147" s="29" t="s">
        <v>217</v>
      </c>
      <c r="AH147" s="176" t="s">
        <v>1776</v>
      </c>
      <c r="AI147" s="168"/>
      <c r="AJ147" s="176"/>
      <c r="AK147" s="176"/>
      <c r="AL147" s="71">
        <f>MAX(AL$24:AL146)+1</f>
        <v>117</v>
      </c>
      <c r="AM147" s="71" t="s">
        <v>157</v>
      </c>
      <c r="AN147" s="71" t="str">
        <f t="shared" si="17"/>
        <v>117.</v>
      </c>
      <c r="AP147" s="71"/>
      <c r="AS147" s="114"/>
    </row>
    <row r="148" spans="1:45" ht="22.5" customHeight="1" x14ac:dyDescent="0.25">
      <c r="A148" s="94" t="str">
        <f t="shared" si="18"/>
        <v>118.</v>
      </c>
      <c r="B148" s="94">
        <v>736</v>
      </c>
      <c r="C148" s="211" t="s">
        <v>247</v>
      </c>
      <c r="D148" s="8">
        <v>1931</v>
      </c>
      <c r="E148" s="9" t="s">
        <v>28</v>
      </c>
      <c r="F148" s="9" t="s">
        <v>29</v>
      </c>
      <c r="G148" s="14">
        <v>2</v>
      </c>
      <c r="H148" s="14">
        <v>1</v>
      </c>
      <c r="I148" s="16">
        <v>239.4</v>
      </c>
      <c r="J148" s="16">
        <v>199.1</v>
      </c>
      <c r="K148" s="16">
        <v>199.1</v>
      </c>
      <c r="L148" s="37">
        <v>13</v>
      </c>
      <c r="M148" s="11">
        <f t="shared" si="28"/>
        <v>21503</v>
      </c>
      <c r="N148" s="11"/>
      <c r="O148" s="11"/>
      <c r="P148" s="11"/>
      <c r="Q148" s="11">
        <f t="shared" si="27"/>
        <v>21503</v>
      </c>
      <c r="R148" s="11">
        <f>20*1075.15</f>
        <v>21503</v>
      </c>
      <c r="S148" s="35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75"/>
      <c r="AG148" s="29" t="s">
        <v>217</v>
      </c>
      <c r="AH148" s="177" t="s">
        <v>1774</v>
      </c>
      <c r="AI148" s="168"/>
      <c r="AJ148" s="177"/>
      <c r="AK148" s="177"/>
      <c r="AL148" s="71">
        <f>MAX(AL$24:AL147)+1</f>
        <v>118</v>
      </c>
      <c r="AM148" s="71" t="s">
        <v>157</v>
      </c>
      <c r="AN148" s="71" t="str">
        <f t="shared" si="17"/>
        <v>118.</v>
      </c>
      <c r="AP148" s="71"/>
      <c r="AS148" s="114"/>
    </row>
    <row r="149" spans="1:45" ht="22.5" customHeight="1" x14ac:dyDescent="0.25">
      <c r="A149" s="94" t="str">
        <f t="shared" si="18"/>
        <v>119.</v>
      </c>
      <c r="B149" s="94">
        <v>776</v>
      </c>
      <c r="C149" s="211" t="s">
        <v>248</v>
      </c>
      <c r="D149" s="8">
        <v>1971</v>
      </c>
      <c r="E149" s="9" t="s">
        <v>28</v>
      </c>
      <c r="F149" s="9" t="s">
        <v>29</v>
      </c>
      <c r="G149" s="14">
        <v>5</v>
      </c>
      <c r="H149" s="14">
        <v>8</v>
      </c>
      <c r="I149" s="16">
        <v>7882.83</v>
      </c>
      <c r="J149" s="16">
        <v>5955.83</v>
      </c>
      <c r="K149" s="16">
        <v>5955.83</v>
      </c>
      <c r="L149" s="37">
        <v>233</v>
      </c>
      <c r="M149" s="11">
        <f t="shared" si="28"/>
        <v>8219525.8300000001</v>
      </c>
      <c r="N149" s="11"/>
      <c r="O149" s="11"/>
      <c r="P149" s="11"/>
      <c r="Q149" s="11">
        <f t="shared" si="27"/>
        <v>8219525.8300000001</v>
      </c>
      <c r="R149" s="15">
        <v>4701057.5999999996</v>
      </c>
      <c r="S149" s="35"/>
      <c r="T149" s="11"/>
      <c r="U149" s="11">
        <v>1744</v>
      </c>
      <c r="V149" s="11">
        <f>U149*1846.98</f>
        <v>3221133.12</v>
      </c>
      <c r="W149" s="11"/>
      <c r="X149" s="11"/>
      <c r="Y149" s="11"/>
      <c r="Z149" s="11"/>
      <c r="AA149" s="11"/>
      <c r="AB149" s="11"/>
      <c r="AC149" s="11"/>
      <c r="AD149" s="11"/>
      <c r="AE149" s="11"/>
      <c r="AF149" s="75">
        <v>297335.11</v>
      </c>
      <c r="AG149" s="29" t="s">
        <v>217</v>
      </c>
      <c r="AH149" s="177" t="s">
        <v>1777</v>
      </c>
      <c r="AI149" s="168"/>
      <c r="AJ149" s="177"/>
      <c r="AK149" s="177"/>
      <c r="AL149" s="71">
        <f>MAX(AL$24:AL148)+1</f>
        <v>119</v>
      </c>
      <c r="AM149" s="71" t="s">
        <v>157</v>
      </c>
      <c r="AN149" s="71" t="str">
        <f t="shared" si="17"/>
        <v>119.</v>
      </c>
      <c r="AP149" s="71"/>
      <c r="AS149" s="114"/>
    </row>
    <row r="150" spans="1:45" ht="22.5" customHeight="1" x14ac:dyDescent="0.25">
      <c r="A150" s="94" t="str">
        <f t="shared" si="18"/>
        <v>120.</v>
      </c>
      <c r="B150" s="94">
        <v>815</v>
      </c>
      <c r="C150" s="211" t="s">
        <v>69</v>
      </c>
      <c r="D150" s="8">
        <v>1970</v>
      </c>
      <c r="E150" s="9" t="s">
        <v>28</v>
      </c>
      <c r="F150" s="9" t="s">
        <v>30</v>
      </c>
      <c r="G150" s="14">
        <v>2</v>
      </c>
      <c r="H150" s="14">
        <v>2</v>
      </c>
      <c r="I150" s="16">
        <v>417</v>
      </c>
      <c r="J150" s="16">
        <v>369.4</v>
      </c>
      <c r="K150" s="16">
        <v>369.4</v>
      </c>
      <c r="L150" s="37">
        <v>18</v>
      </c>
      <c r="M150" s="11">
        <f t="shared" si="28"/>
        <v>64509.000000000007</v>
      </c>
      <c r="N150" s="11"/>
      <c r="O150" s="11"/>
      <c r="P150" s="11"/>
      <c r="Q150" s="11">
        <f t="shared" si="27"/>
        <v>64509.000000000007</v>
      </c>
      <c r="R150" s="11">
        <f>60*1075.15</f>
        <v>64509.000000000007</v>
      </c>
      <c r="S150" s="35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75"/>
      <c r="AG150" s="29" t="s">
        <v>217</v>
      </c>
      <c r="AH150" s="177" t="s">
        <v>1774</v>
      </c>
      <c r="AI150" s="168"/>
      <c r="AJ150" s="177"/>
      <c r="AK150" s="177"/>
      <c r="AL150" s="71">
        <f>MAX(AL$24:AL149)+1</f>
        <v>120</v>
      </c>
      <c r="AM150" s="71" t="s">
        <v>157</v>
      </c>
      <c r="AN150" s="71" t="str">
        <f t="shared" si="17"/>
        <v>120.</v>
      </c>
      <c r="AP150" s="71"/>
      <c r="AS150" s="114"/>
    </row>
    <row r="151" spans="1:45" ht="22.5" customHeight="1" x14ac:dyDescent="0.25">
      <c r="A151" s="94" t="str">
        <f t="shared" si="18"/>
        <v>121.</v>
      </c>
      <c r="B151" s="94">
        <v>825</v>
      </c>
      <c r="C151" s="211" t="s">
        <v>1563</v>
      </c>
      <c r="D151" s="8">
        <v>1961</v>
      </c>
      <c r="E151" s="9" t="s">
        <v>28</v>
      </c>
      <c r="F151" s="9" t="s">
        <v>29</v>
      </c>
      <c r="G151" s="14">
        <v>4</v>
      </c>
      <c r="H151" s="14">
        <v>2</v>
      </c>
      <c r="I151" s="16">
        <v>1355.78</v>
      </c>
      <c r="J151" s="16">
        <v>1261.8800000000001</v>
      </c>
      <c r="K151" s="16">
        <v>1261.8800000000001</v>
      </c>
      <c r="L151" s="37">
        <v>40</v>
      </c>
      <c r="M151" s="11">
        <f t="shared" si="28"/>
        <v>1288166.24</v>
      </c>
      <c r="N151" s="11"/>
      <c r="O151" s="11"/>
      <c r="P151" s="11"/>
      <c r="Q151" s="11">
        <f t="shared" si="27"/>
        <v>1288166.24</v>
      </c>
      <c r="R151" s="15">
        <f>193236+193604</f>
        <v>386840</v>
      </c>
      <c r="S151" s="35"/>
      <c r="T151" s="11"/>
      <c r="U151" s="11">
        <v>488</v>
      </c>
      <c r="V151" s="11">
        <f>U151*1846.98</f>
        <v>901326.24</v>
      </c>
      <c r="W151" s="11"/>
      <c r="X151" s="11"/>
      <c r="Y151" s="11"/>
      <c r="Z151" s="11"/>
      <c r="AA151" s="11"/>
      <c r="AB151" s="11"/>
      <c r="AC151" s="11"/>
      <c r="AD151" s="11"/>
      <c r="AE151" s="11"/>
      <c r="AF151" s="75"/>
      <c r="AG151" s="29" t="s">
        <v>217</v>
      </c>
      <c r="AH151" s="177" t="s">
        <v>1776</v>
      </c>
      <c r="AI151" s="168"/>
      <c r="AJ151" s="177"/>
      <c r="AK151" s="177"/>
      <c r="AL151" s="71">
        <f>MAX(AL$24:AL150)+1</f>
        <v>121</v>
      </c>
      <c r="AM151" s="71" t="s">
        <v>157</v>
      </c>
      <c r="AN151" s="71" t="str">
        <f t="shared" si="17"/>
        <v>121.</v>
      </c>
      <c r="AP151" s="71"/>
      <c r="AS151" s="114"/>
    </row>
    <row r="152" spans="1:45" ht="22.5" customHeight="1" x14ac:dyDescent="0.25">
      <c r="A152" s="94" t="str">
        <f t="shared" si="18"/>
        <v>122.</v>
      </c>
      <c r="B152" s="94">
        <v>826</v>
      </c>
      <c r="C152" s="211" t="s">
        <v>1564</v>
      </c>
      <c r="D152" s="8">
        <v>1960</v>
      </c>
      <c r="E152" s="9" t="s">
        <v>28</v>
      </c>
      <c r="F152" s="9" t="s">
        <v>29</v>
      </c>
      <c r="G152" s="14">
        <v>4</v>
      </c>
      <c r="H152" s="14">
        <v>2</v>
      </c>
      <c r="I152" s="16">
        <v>1375.2</v>
      </c>
      <c r="J152" s="16">
        <v>1277.5</v>
      </c>
      <c r="K152" s="16">
        <v>1277.5</v>
      </c>
      <c r="L152" s="37">
        <v>58</v>
      </c>
      <c r="M152" s="11">
        <f t="shared" si="28"/>
        <v>839011.2</v>
      </c>
      <c r="N152" s="11"/>
      <c r="O152" s="11"/>
      <c r="P152" s="11"/>
      <c r="Q152" s="11">
        <f t="shared" si="27"/>
        <v>839011.2</v>
      </c>
      <c r="R152" s="11">
        <v>839011.2</v>
      </c>
      <c r="S152" s="35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75"/>
      <c r="AG152" s="29" t="s">
        <v>217</v>
      </c>
      <c r="AH152" s="177" t="s">
        <v>1777</v>
      </c>
      <c r="AI152" s="168"/>
      <c r="AJ152" s="177"/>
      <c r="AK152" s="177"/>
      <c r="AL152" s="71">
        <f>MAX(AL$24:AL151)+1</f>
        <v>122</v>
      </c>
      <c r="AM152" s="71" t="s">
        <v>157</v>
      </c>
      <c r="AN152" s="71" t="str">
        <f t="shared" si="17"/>
        <v>122.</v>
      </c>
      <c r="AP152" s="71"/>
      <c r="AS152" s="114"/>
    </row>
    <row r="153" spans="1:45" ht="22.5" customHeight="1" x14ac:dyDescent="0.25">
      <c r="A153" s="94" t="str">
        <f t="shared" si="18"/>
        <v>123.</v>
      </c>
      <c r="B153" s="94">
        <v>827</v>
      </c>
      <c r="C153" s="223" t="s">
        <v>1565</v>
      </c>
      <c r="D153" s="4">
        <v>1961</v>
      </c>
      <c r="E153" s="4" t="s">
        <v>28</v>
      </c>
      <c r="F153" s="4" t="s">
        <v>29</v>
      </c>
      <c r="G153" s="4">
        <v>4</v>
      </c>
      <c r="H153" s="4">
        <v>2</v>
      </c>
      <c r="I153" s="13">
        <v>1369.8</v>
      </c>
      <c r="J153" s="13">
        <v>1272.2</v>
      </c>
      <c r="K153" s="13">
        <v>1272.2</v>
      </c>
      <c r="L153" s="36">
        <v>53</v>
      </c>
      <c r="M153" s="15">
        <f t="shared" si="28"/>
        <v>1240144.76</v>
      </c>
      <c r="N153" s="15"/>
      <c r="O153" s="15"/>
      <c r="P153" s="15"/>
      <c r="Q153" s="11">
        <f t="shared" si="27"/>
        <v>1240144.76</v>
      </c>
      <c r="R153" s="15">
        <f>193236+193604</f>
        <v>386840</v>
      </c>
      <c r="S153" s="99"/>
      <c r="T153" s="15"/>
      <c r="U153" s="11">
        <v>462</v>
      </c>
      <c r="V153" s="11">
        <f>U153*1846.98</f>
        <v>853304.76</v>
      </c>
      <c r="W153" s="15"/>
      <c r="X153" s="15"/>
      <c r="Y153" s="15"/>
      <c r="Z153" s="15"/>
      <c r="AA153" s="15"/>
      <c r="AB153" s="15"/>
      <c r="AC153" s="15"/>
      <c r="AD153" s="15"/>
      <c r="AE153" s="15"/>
      <c r="AF153" s="197"/>
      <c r="AG153" s="29" t="s">
        <v>217</v>
      </c>
      <c r="AH153" s="176" t="s">
        <v>1776</v>
      </c>
      <c r="AI153" s="168"/>
      <c r="AJ153" s="176"/>
      <c r="AK153" s="176"/>
      <c r="AL153" s="71">
        <f>MAX(AL$24:AL152)+1</f>
        <v>123</v>
      </c>
      <c r="AM153" s="71" t="s">
        <v>157</v>
      </c>
      <c r="AN153" s="71" t="str">
        <f t="shared" ref="AN153:AN216" si="29">CONCATENATE(AL153,AM153)</f>
        <v>123.</v>
      </c>
      <c r="AP153" s="71"/>
      <c r="AS153" s="114"/>
    </row>
    <row r="154" spans="1:45" ht="22.5" customHeight="1" x14ac:dyDescent="0.25">
      <c r="A154" s="94" t="str">
        <f t="shared" ref="A154:A217" si="30">AN154</f>
        <v>124.</v>
      </c>
      <c r="B154" s="94">
        <v>829</v>
      </c>
      <c r="C154" s="211" t="s">
        <v>1566</v>
      </c>
      <c r="D154" s="8">
        <v>1970</v>
      </c>
      <c r="E154" s="9" t="s">
        <v>28</v>
      </c>
      <c r="F154" s="9" t="s">
        <v>29</v>
      </c>
      <c r="G154" s="14">
        <v>5</v>
      </c>
      <c r="H154" s="14">
        <v>2</v>
      </c>
      <c r="I154" s="16">
        <v>2872.13</v>
      </c>
      <c r="J154" s="16">
        <v>1741.13</v>
      </c>
      <c r="K154" s="16">
        <v>1741.13</v>
      </c>
      <c r="L154" s="37">
        <v>63</v>
      </c>
      <c r="M154" s="11">
        <f t="shared" si="28"/>
        <v>252048</v>
      </c>
      <c r="N154" s="11"/>
      <c r="O154" s="11"/>
      <c r="P154" s="11"/>
      <c r="Q154" s="11">
        <f t="shared" si="27"/>
        <v>252048</v>
      </c>
      <c r="R154" s="11">
        <f>120*2100.4</f>
        <v>252048</v>
      </c>
      <c r="S154" s="35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75"/>
      <c r="AG154" s="29" t="s">
        <v>217</v>
      </c>
      <c r="AH154" s="177" t="s">
        <v>1778</v>
      </c>
      <c r="AI154" s="168"/>
      <c r="AJ154" s="177"/>
      <c r="AK154" s="177"/>
      <c r="AL154" s="71">
        <f>MAX(AL$24:AL153)+1</f>
        <v>124</v>
      </c>
      <c r="AM154" s="71" t="s">
        <v>157</v>
      </c>
      <c r="AN154" s="71" t="str">
        <f t="shared" si="29"/>
        <v>124.</v>
      </c>
      <c r="AP154" s="71"/>
      <c r="AS154" s="114"/>
    </row>
    <row r="155" spans="1:45" ht="22.5" customHeight="1" x14ac:dyDescent="0.25">
      <c r="A155" s="94" t="str">
        <f t="shared" si="30"/>
        <v>125.</v>
      </c>
      <c r="B155" s="94">
        <v>834</v>
      </c>
      <c r="C155" s="211" t="s">
        <v>1567</v>
      </c>
      <c r="D155" s="8">
        <v>1959</v>
      </c>
      <c r="E155" s="9" t="s">
        <v>28</v>
      </c>
      <c r="F155" s="9" t="s">
        <v>29</v>
      </c>
      <c r="G155" s="14">
        <v>2</v>
      </c>
      <c r="H155" s="14">
        <v>1</v>
      </c>
      <c r="I155" s="16">
        <v>496.54</v>
      </c>
      <c r="J155" s="16">
        <v>276.54000000000002</v>
      </c>
      <c r="K155" s="16">
        <v>276.54000000000002</v>
      </c>
      <c r="L155" s="37">
        <v>14</v>
      </c>
      <c r="M155" s="11">
        <f t="shared" si="28"/>
        <v>278446.80000000005</v>
      </c>
      <c r="N155" s="11"/>
      <c r="O155" s="11"/>
      <c r="P155" s="11"/>
      <c r="Q155" s="11">
        <f t="shared" si="27"/>
        <v>278446.80000000005</v>
      </c>
      <c r="R155" s="11"/>
      <c r="S155" s="35"/>
      <c r="T155" s="11"/>
      <c r="U155" s="11"/>
      <c r="V155" s="11"/>
      <c r="W155" s="11"/>
      <c r="X155" s="11"/>
      <c r="Y155" s="11">
        <v>235</v>
      </c>
      <c r="Z155" s="11">
        <f>Y155*1184.88</f>
        <v>278446.80000000005</v>
      </c>
      <c r="AA155" s="11"/>
      <c r="AB155" s="11"/>
      <c r="AC155" s="11"/>
      <c r="AD155" s="11"/>
      <c r="AE155" s="11"/>
      <c r="AF155" s="75"/>
      <c r="AG155" s="29" t="s">
        <v>217</v>
      </c>
      <c r="AH155" s="177"/>
      <c r="AI155" s="168"/>
      <c r="AJ155" s="177"/>
      <c r="AK155" s="177"/>
      <c r="AL155" s="71">
        <f>MAX(AL$24:AL154)+1</f>
        <v>125</v>
      </c>
      <c r="AM155" s="71" t="s">
        <v>157</v>
      </c>
      <c r="AN155" s="71" t="str">
        <f t="shared" si="29"/>
        <v>125.</v>
      </c>
      <c r="AP155" s="71"/>
      <c r="AS155" s="114"/>
    </row>
    <row r="156" spans="1:45" ht="22.5" customHeight="1" x14ac:dyDescent="0.25">
      <c r="A156" s="94" t="str">
        <f t="shared" si="30"/>
        <v>126.</v>
      </c>
      <c r="B156" s="94">
        <v>835</v>
      </c>
      <c r="C156" s="211" t="s">
        <v>1568</v>
      </c>
      <c r="D156" s="8">
        <v>1958</v>
      </c>
      <c r="E156" s="9" t="s">
        <v>28</v>
      </c>
      <c r="F156" s="9" t="s">
        <v>29</v>
      </c>
      <c r="G156" s="14">
        <v>2</v>
      </c>
      <c r="H156" s="14">
        <v>1</v>
      </c>
      <c r="I156" s="16">
        <v>493.3</v>
      </c>
      <c r="J156" s="16">
        <v>270.3</v>
      </c>
      <c r="K156" s="16">
        <v>270.3</v>
      </c>
      <c r="L156" s="37">
        <v>11</v>
      </c>
      <c r="M156" s="11">
        <f t="shared" si="28"/>
        <v>69313.2</v>
      </c>
      <c r="N156" s="11"/>
      <c r="O156" s="11"/>
      <c r="P156" s="11"/>
      <c r="Q156" s="11">
        <f t="shared" si="27"/>
        <v>69313.2</v>
      </c>
      <c r="R156" s="11">
        <f>33*2100.4</f>
        <v>69313.2</v>
      </c>
      <c r="S156" s="35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75"/>
      <c r="AG156" s="29" t="s">
        <v>217</v>
      </c>
      <c r="AH156" s="177" t="s">
        <v>1778</v>
      </c>
      <c r="AI156" s="168"/>
      <c r="AJ156" s="177"/>
      <c r="AK156" s="177"/>
      <c r="AL156" s="71">
        <f>MAX(AL$24:AL155)+1</f>
        <v>126</v>
      </c>
      <c r="AM156" s="71" t="s">
        <v>157</v>
      </c>
      <c r="AN156" s="71" t="str">
        <f t="shared" si="29"/>
        <v>126.</v>
      </c>
      <c r="AP156" s="71"/>
      <c r="AS156" s="114"/>
    </row>
    <row r="157" spans="1:45" ht="22.5" customHeight="1" x14ac:dyDescent="0.25">
      <c r="A157" s="94" t="str">
        <f t="shared" si="30"/>
        <v>127.</v>
      </c>
      <c r="B157" s="94">
        <v>836</v>
      </c>
      <c r="C157" s="211" t="s">
        <v>1569</v>
      </c>
      <c r="D157" s="8">
        <v>1958</v>
      </c>
      <c r="E157" s="9" t="s">
        <v>28</v>
      </c>
      <c r="F157" s="9" t="s">
        <v>29</v>
      </c>
      <c r="G157" s="14">
        <v>2</v>
      </c>
      <c r="H157" s="14">
        <v>1</v>
      </c>
      <c r="I157" s="16">
        <v>490.7</v>
      </c>
      <c r="J157" s="16">
        <v>272.7</v>
      </c>
      <c r="K157" s="16">
        <v>272.7</v>
      </c>
      <c r="L157" s="37">
        <v>10</v>
      </c>
      <c r="M157" s="11">
        <f t="shared" si="28"/>
        <v>69313.2</v>
      </c>
      <c r="N157" s="11"/>
      <c r="O157" s="11"/>
      <c r="P157" s="11"/>
      <c r="Q157" s="11">
        <f t="shared" si="27"/>
        <v>69313.2</v>
      </c>
      <c r="R157" s="11">
        <f>33*2100.4</f>
        <v>69313.2</v>
      </c>
      <c r="S157" s="35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75"/>
      <c r="AG157" s="29" t="s">
        <v>217</v>
      </c>
      <c r="AH157" s="177" t="s">
        <v>1778</v>
      </c>
      <c r="AI157" s="168"/>
      <c r="AJ157" s="177"/>
      <c r="AK157" s="177"/>
      <c r="AL157" s="71">
        <f>MAX(AL$24:AL156)+1</f>
        <v>127</v>
      </c>
      <c r="AM157" s="71" t="s">
        <v>157</v>
      </c>
      <c r="AN157" s="71" t="str">
        <f t="shared" si="29"/>
        <v>127.</v>
      </c>
      <c r="AP157" s="71"/>
      <c r="AS157" s="114"/>
    </row>
    <row r="158" spans="1:45" ht="22.5" customHeight="1" x14ac:dyDescent="0.25">
      <c r="A158" s="94" t="str">
        <f t="shared" si="30"/>
        <v>128.</v>
      </c>
      <c r="B158" s="94">
        <v>5494</v>
      </c>
      <c r="C158" s="211" t="s">
        <v>261</v>
      </c>
      <c r="D158" s="8">
        <v>1979</v>
      </c>
      <c r="E158" s="9" t="s">
        <v>28</v>
      </c>
      <c r="F158" s="9" t="s">
        <v>29</v>
      </c>
      <c r="G158" s="14">
        <v>2</v>
      </c>
      <c r="H158" s="14">
        <v>1</v>
      </c>
      <c r="I158" s="16">
        <v>358.6</v>
      </c>
      <c r="J158" s="16">
        <v>290.2</v>
      </c>
      <c r="K158" s="16">
        <v>290.2</v>
      </c>
      <c r="L158" s="37">
        <v>28</v>
      </c>
      <c r="M158" s="11">
        <f t="shared" si="28"/>
        <v>2653410</v>
      </c>
      <c r="N158" s="11"/>
      <c r="O158" s="11"/>
      <c r="P158" s="11"/>
      <c r="Q158" s="11">
        <f t="shared" si="27"/>
        <v>2653410</v>
      </c>
      <c r="R158" s="11"/>
      <c r="S158" s="35"/>
      <c r="T158" s="11"/>
      <c r="U158" s="11">
        <v>723</v>
      </c>
      <c r="V158" s="11">
        <f>U158*3670</f>
        <v>2653410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75"/>
      <c r="AG158" s="29" t="s">
        <v>217</v>
      </c>
      <c r="AH158" s="177"/>
      <c r="AI158" s="168"/>
      <c r="AJ158" s="177"/>
      <c r="AK158" s="177"/>
      <c r="AL158" s="71">
        <f>MAX(AL$24:AL157)+1</f>
        <v>128</v>
      </c>
      <c r="AM158" s="71" t="s">
        <v>157</v>
      </c>
      <c r="AN158" s="71" t="str">
        <f t="shared" si="29"/>
        <v>128.</v>
      </c>
      <c r="AP158" s="71"/>
      <c r="AS158" s="114"/>
    </row>
    <row r="159" spans="1:45" ht="22.5" customHeight="1" x14ac:dyDescent="0.25">
      <c r="A159" s="94" t="str">
        <f t="shared" si="30"/>
        <v>129.</v>
      </c>
      <c r="B159" s="94">
        <v>856</v>
      </c>
      <c r="C159" s="211" t="s">
        <v>249</v>
      </c>
      <c r="D159" s="8">
        <v>1972</v>
      </c>
      <c r="E159" s="9" t="s">
        <v>28</v>
      </c>
      <c r="F159" s="9" t="s">
        <v>29</v>
      </c>
      <c r="G159" s="14">
        <v>2</v>
      </c>
      <c r="H159" s="14">
        <v>3</v>
      </c>
      <c r="I159" s="16">
        <v>900.8</v>
      </c>
      <c r="J159" s="16">
        <v>582.79999999999995</v>
      </c>
      <c r="K159" s="16">
        <v>582.79999999999995</v>
      </c>
      <c r="L159" s="37">
        <v>40</v>
      </c>
      <c r="M159" s="11">
        <f t="shared" si="28"/>
        <v>3095236.4</v>
      </c>
      <c r="N159" s="11"/>
      <c r="O159" s="11"/>
      <c r="P159" s="11"/>
      <c r="Q159" s="11">
        <f t="shared" si="27"/>
        <v>3095236.4</v>
      </c>
      <c r="R159" s="15">
        <v>243646.4</v>
      </c>
      <c r="S159" s="35"/>
      <c r="T159" s="11"/>
      <c r="U159" s="11">
        <v>777</v>
      </c>
      <c r="V159" s="11">
        <f>U159*3670</f>
        <v>2851590</v>
      </c>
      <c r="W159" s="11"/>
      <c r="X159" s="11"/>
      <c r="Y159" s="11"/>
      <c r="Z159" s="11"/>
      <c r="AA159" s="11"/>
      <c r="AB159" s="11"/>
      <c r="AC159" s="11"/>
      <c r="AD159" s="11"/>
      <c r="AE159" s="11"/>
      <c r="AF159" s="75"/>
      <c r="AG159" s="29" t="s">
        <v>217</v>
      </c>
      <c r="AH159" s="177" t="s">
        <v>1778</v>
      </c>
      <c r="AI159" s="168"/>
      <c r="AJ159" s="177"/>
      <c r="AK159" s="177"/>
      <c r="AL159" s="71">
        <f>MAX(AL$24:AL158)+1</f>
        <v>129</v>
      </c>
      <c r="AM159" s="71" t="s">
        <v>157</v>
      </c>
      <c r="AN159" s="71" t="str">
        <f t="shared" si="29"/>
        <v>129.</v>
      </c>
      <c r="AP159" s="71"/>
      <c r="AS159" s="114"/>
    </row>
    <row r="160" spans="1:45" ht="22.5" customHeight="1" x14ac:dyDescent="0.25">
      <c r="A160" s="94" t="str">
        <f t="shared" si="30"/>
        <v>130.</v>
      </c>
      <c r="B160" s="94">
        <v>860</v>
      </c>
      <c r="C160" s="211" t="s">
        <v>71</v>
      </c>
      <c r="D160" s="8">
        <v>1965</v>
      </c>
      <c r="E160" s="9" t="s">
        <v>28</v>
      </c>
      <c r="F160" s="9" t="s">
        <v>29</v>
      </c>
      <c r="G160" s="14">
        <v>2</v>
      </c>
      <c r="H160" s="14">
        <v>2</v>
      </c>
      <c r="I160" s="16">
        <v>852.3</v>
      </c>
      <c r="J160" s="16">
        <v>457.8</v>
      </c>
      <c r="K160" s="16">
        <v>457.8</v>
      </c>
      <c r="L160" s="37">
        <v>13</v>
      </c>
      <c r="M160" s="11">
        <f t="shared" si="28"/>
        <v>191136.4</v>
      </c>
      <c r="N160" s="11"/>
      <c r="O160" s="11"/>
      <c r="P160" s="11"/>
      <c r="Q160" s="11">
        <f t="shared" si="27"/>
        <v>191136.4</v>
      </c>
      <c r="R160" s="11">
        <f>91*2100.4</f>
        <v>191136.4</v>
      </c>
      <c r="S160" s="35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75"/>
      <c r="AG160" s="29" t="s">
        <v>217</v>
      </c>
      <c r="AH160" s="177" t="s">
        <v>1778</v>
      </c>
      <c r="AI160" s="168"/>
      <c r="AJ160" s="177"/>
      <c r="AK160" s="177"/>
      <c r="AL160" s="71">
        <f>MAX(AL$24:AL159)+1</f>
        <v>130</v>
      </c>
      <c r="AM160" s="71" t="s">
        <v>157</v>
      </c>
      <c r="AN160" s="71" t="str">
        <f t="shared" si="29"/>
        <v>130.</v>
      </c>
      <c r="AP160" s="71"/>
      <c r="AS160" s="114"/>
    </row>
    <row r="161" spans="1:45" ht="22.5" customHeight="1" x14ac:dyDescent="0.25">
      <c r="A161" s="94" t="str">
        <f t="shared" si="30"/>
        <v>131.</v>
      </c>
      <c r="B161" s="94">
        <v>78</v>
      </c>
      <c r="C161" s="211" t="s">
        <v>264</v>
      </c>
      <c r="D161" s="8">
        <v>1983</v>
      </c>
      <c r="E161" s="9" t="s">
        <v>28</v>
      </c>
      <c r="F161" s="9" t="s">
        <v>29</v>
      </c>
      <c r="G161" s="14">
        <v>2</v>
      </c>
      <c r="H161" s="14">
        <v>3</v>
      </c>
      <c r="I161" s="16">
        <v>727</v>
      </c>
      <c r="J161" s="16">
        <v>692</v>
      </c>
      <c r="K161" s="16">
        <v>692</v>
      </c>
      <c r="L161" s="37">
        <v>27</v>
      </c>
      <c r="M161" s="11">
        <f t="shared" si="28"/>
        <v>1000676.36</v>
      </c>
      <c r="N161" s="11"/>
      <c r="O161" s="11"/>
      <c r="P161" s="11"/>
      <c r="Q161" s="11">
        <f t="shared" si="27"/>
        <v>1000676.36</v>
      </c>
      <c r="R161" s="11"/>
      <c r="S161" s="35"/>
      <c r="T161" s="11"/>
      <c r="U161" s="11">
        <v>482</v>
      </c>
      <c r="V161" s="11">
        <f>U161*1846.98</f>
        <v>890244.36</v>
      </c>
      <c r="W161" s="11"/>
      <c r="X161" s="11"/>
      <c r="Y161" s="11"/>
      <c r="Z161" s="11"/>
      <c r="AA161" s="11"/>
      <c r="AB161" s="11"/>
      <c r="AC161" s="11"/>
      <c r="AD161" s="11"/>
      <c r="AE161" s="11"/>
      <c r="AF161" s="75">
        <v>110432</v>
      </c>
      <c r="AG161" s="29" t="s">
        <v>217</v>
      </c>
      <c r="AH161" s="177"/>
      <c r="AI161" s="168"/>
      <c r="AJ161" s="177"/>
      <c r="AK161" s="177"/>
      <c r="AL161" s="71">
        <f>MAX(AL$24:AL160)+1</f>
        <v>131</v>
      </c>
      <c r="AM161" s="71" t="s">
        <v>157</v>
      </c>
      <c r="AN161" s="71" t="str">
        <f t="shared" si="29"/>
        <v>131.</v>
      </c>
      <c r="AP161" s="71"/>
      <c r="AS161" s="114"/>
    </row>
    <row r="162" spans="1:45" ht="22.5" customHeight="1" x14ac:dyDescent="0.25">
      <c r="A162" s="94" t="str">
        <f t="shared" si="30"/>
        <v>132.</v>
      </c>
      <c r="B162" s="94">
        <v>82</v>
      </c>
      <c r="C162" s="211" t="s">
        <v>34</v>
      </c>
      <c r="D162" s="8">
        <v>1985</v>
      </c>
      <c r="E162" s="9" t="s">
        <v>28</v>
      </c>
      <c r="F162" s="9" t="s">
        <v>29</v>
      </c>
      <c r="G162" s="14">
        <v>2</v>
      </c>
      <c r="H162" s="14">
        <v>3</v>
      </c>
      <c r="I162" s="16">
        <v>861.5</v>
      </c>
      <c r="J162" s="16">
        <v>825</v>
      </c>
      <c r="K162" s="16">
        <v>825</v>
      </c>
      <c r="L162" s="37">
        <v>46</v>
      </c>
      <c r="M162" s="11">
        <f t="shared" si="28"/>
        <v>178534</v>
      </c>
      <c r="N162" s="11"/>
      <c r="O162" s="11"/>
      <c r="P162" s="11"/>
      <c r="Q162" s="11">
        <f t="shared" si="27"/>
        <v>178534</v>
      </c>
      <c r="R162" s="11">
        <f>85*2100.4</f>
        <v>178534</v>
      </c>
      <c r="S162" s="35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75"/>
      <c r="AG162" s="29" t="s">
        <v>217</v>
      </c>
      <c r="AH162" s="177" t="s">
        <v>1778</v>
      </c>
      <c r="AI162" s="168"/>
      <c r="AJ162" s="177"/>
      <c r="AK162" s="177"/>
      <c r="AL162" s="71">
        <f>MAX(AL$24:AL161)+1</f>
        <v>132</v>
      </c>
      <c r="AM162" s="71" t="s">
        <v>157</v>
      </c>
      <c r="AN162" s="71" t="str">
        <f t="shared" si="29"/>
        <v>132.</v>
      </c>
      <c r="AP162" s="71"/>
      <c r="AS162" s="114"/>
    </row>
    <row r="163" spans="1:45" ht="22.5" customHeight="1" x14ac:dyDescent="0.25">
      <c r="A163" s="94" t="str">
        <f t="shared" si="30"/>
        <v>133.</v>
      </c>
      <c r="B163" s="94">
        <v>98</v>
      </c>
      <c r="C163" s="211" t="s">
        <v>35</v>
      </c>
      <c r="D163" s="8">
        <v>1990</v>
      </c>
      <c r="E163" s="9" t="s">
        <v>28</v>
      </c>
      <c r="F163" s="9" t="s">
        <v>31</v>
      </c>
      <c r="G163" s="14">
        <v>2</v>
      </c>
      <c r="H163" s="14">
        <v>3</v>
      </c>
      <c r="I163" s="16">
        <v>1228.5999999999999</v>
      </c>
      <c r="J163" s="16">
        <v>1120.5</v>
      </c>
      <c r="K163" s="16">
        <v>1120.5</v>
      </c>
      <c r="L163" s="37">
        <v>41</v>
      </c>
      <c r="M163" s="11">
        <f t="shared" si="28"/>
        <v>4188938.0000000005</v>
      </c>
      <c r="N163" s="11"/>
      <c r="O163" s="11"/>
      <c r="P163" s="11"/>
      <c r="Q163" s="11">
        <f t="shared" si="27"/>
        <v>4188938.0000000005</v>
      </c>
      <c r="R163" s="11"/>
      <c r="S163" s="35"/>
      <c r="T163" s="11"/>
      <c r="U163" s="11">
        <v>1141.4000000000001</v>
      </c>
      <c r="V163" s="11">
        <f>U163*3670</f>
        <v>4188938.0000000005</v>
      </c>
      <c r="W163" s="11"/>
      <c r="X163" s="11"/>
      <c r="Y163" s="11"/>
      <c r="Z163" s="11"/>
      <c r="AA163" s="11"/>
      <c r="AB163" s="11"/>
      <c r="AC163" s="11"/>
      <c r="AD163" s="11"/>
      <c r="AE163" s="11"/>
      <c r="AF163" s="75"/>
      <c r="AG163" s="29" t="s">
        <v>217</v>
      </c>
      <c r="AH163" s="177"/>
      <c r="AI163" s="168"/>
      <c r="AJ163" s="177"/>
      <c r="AK163" s="177"/>
      <c r="AL163" s="71">
        <f>MAX(AL$24:AL162)+1</f>
        <v>133</v>
      </c>
      <c r="AM163" s="71" t="s">
        <v>157</v>
      </c>
      <c r="AN163" s="71" t="str">
        <f t="shared" si="29"/>
        <v>133.</v>
      </c>
      <c r="AP163" s="71"/>
      <c r="AS163" s="114"/>
    </row>
    <row r="164" spans="1:45" ht="22.5" customHeight="1" x14ac:dyDescent="0.25">
      <c r="A164" s="94" t="str">
        <f t="shared" si="30"/>
        <v>134.</v>
      </c>
      <c r="B164" s="94">
        <v>99</v>
      </c>
      <c r="C164" s="211" t="s">
        <v>36</v>
      </c>
      <c r="D164" s="8">
        <v>1990</v>
      </c>
      <c r="E164" s="9" t="s">
        <v>28</v>
      </c>
      <c r="F164" s="9" t="s">
        <v>31</v>
      </c>
      <c r="G164" s="14">
        <v>2</v>
      </c>
      <c r="H164" s="14">
        <v>3</v>
      </c>
      <c r="I164" s="16">
        <v>2142.96</v>
      </c>
      <c r="J164" s="16">
        <v>1128.3</v>
      </c>
      <c r="K164" s="16">
        <v>1128.3</v>
      </c>
      <c r="L164" s="37">
        <v>35</v>
      </c>
      <c r="M164" s="11">
        <f t="shared" ref="M164:M191" si="31">R164+T164+V164+X164+Z164+AB164+AE164+AF164</f>
        <v>404575.6</v>
      </c>
      <c r="N164" s="11"/>
      <c r="O164" s="11"/>
      <c r="P164" s="11"/>
      <c r="Q164" s="11">
        <f t="shared" ref="Q164:Q215" si="32">M164</f>
        <v>404575.6</v>
      </c>
      <c r="R164" s="11"/>
      <c r="S164" s="35"/>
      <c r="T164" s="11"/>
      <c r="U164" s="11"/>
      <c r="V164" s="11"/>
      <c r="W164" s="11"/>
      <c r="X164" s="11"/>
      <c r="Y164" s="11">
        <v>520</v>
      </c>
      <c r="Z164" s="11">
        <f>Y164*778.03</f>
        <v>404575.6</v>
      </c>
      <c r="AA164" s="11"/>
      <c r="AB164" s="11"/>
      <c r="AC164" s="11"/>
      <c r="AD164" s="11"/>
      <c r="AE164" s="11"/>
      <c r="AF164" s="75"/>
      <c r="AG164" s="29" t="s">
        <v>217</v>
      </c>
      <c r="AH164" s="177"/>
      <c r="AI164" s="168"/>
      <c r="AJ164" s="177"/>
      <c r="AK164" s="177"/>
      <c r="AL164" s="71">
        <f>MAX(AL$24:AL163)+1</f>
        <v>134</v>
      </c>
      <c r="AM164" s="71" t="s">
        <v>157</v>
      </c>
      <c r="AN164" s="71" t="str">
        <f t="shared" si="29"/>
        <v>134.</v>
      </c>
      <c r="AP164" s="71"/>
      <c r="AS164" s="114"/>
    </row>
    <row r="165" spans="1:45" ht="22.5" customHeight="1" x14ac:dyDescent="0.25">
      <c r="A165" s="94" t="str">
        <f t="shared" si="30"/>
        <v>135.</v>
      </c>
      <c r="B165" s="94">
        <v>240</v>
      </c>
      <c r="C165" s="211" t="s">
        <v>46</v>
      </c>
      <c r="D165" s="8">
        <v>1970</v>
      </c>
      <c r="E165" s="9" t="s">
        <v>28</v>
      </c>
      <c r="F165" s="9" t="s">
        <v>29</v>
      </c>
      <c r="G165" s="14">
        <v>2</v>
      </c>
      <c r="H165" s="14">
        <v>1</v>
      </c>
      <c r="I165" s="16">
        <v>380.4</v>
      </c>
      <c r="J165" s="16">
        <v>374.1</v>
      </c>
      <c r="K165" s="16">
        <v>374.1</v>
      </c>
      <c r="L165" s="37">
        <v>15</v>
      </c>
      <c r="M165" s="11">
        <f t="shared" si="31"/>
        <v>147028</v>
      </c>
      <c r="N165" s="11"/>
      <c r="O165" s="11"/>
      <c r="P165" s="11"/>
      <c r="Q165" s="11">
        <f t="shared" si="32"/>
        <v>147028</v>
      </c>
      <c r="R165" s="11">
        <f>70*2100.4</f>
        <v>147028</v>
      </c>
      <c r="S165" s="35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75"/>
      <c r="AG165" s="29" t="s">
        <v>217</v>
      </c>
      <c r="AH165" s="177" t="s">
        <v>1778</v>
      </c>
      <c r="AI165" s="168"/>
      <c r="AJ165" s="177"/>
      <c r="AK165" s="177"/>
      <c r="AL165" s="71">
        <f>MAX(AL$24:AL164)+1</f>
        <v>135</v>
      </c>
      <c r="AM165" s="71" t="s">
        <v>157</v>
      </c>
      <c r="AN165" s="71" t="str">
        <f t="shared" si="29"/>
        <v>135.</v>
      </c>
      <c r="AP165" s="71"/>
      <c r="AS165" s="114"/>
    </row>
    <row r="166" spans="1:45" ht="22.5" customHeight="1" x14ac:dyDescent="0.25">
      <c r="A166" s="94" t="str">
        <f t="shared" si="30"/>
        <v>136.</v>
      </c>
      <c r="B166" s="94">
        <v>112</v>
      </c>
      <c r="C166" s="211" t="s">
        <v>265</v>
      </c>
      <c r="D166" s="8">
        <v>1980</v>
      </c>
      <c r="E166" s="9" t="s">
        <v>28</v>
      </c>
      <c r="F166" s="9" t="s">
        <v>29</v>
      </c>
      <c r="G166" s="14">
        <v>2</v>
      </c>
      <c r="H166" s="14">
        <v>2</v>
      </c>
      <c r="I166" s="16">
        <v>783.9</v>
      </c>
      <c r="J166" s="16">
        <v>438.4</v>
      </c>
      <c r="K166" s="16">
        <v>438.4</v>
      </c>
      <c r="L166" s="37">
        <v>15</v>
      </c>
      <c r="M166" s="11">
        <f t="shared" si="31"/>
        <v>293443.20000000001</v>
      </c>
      <c r="N166" s="11"/>
      <c r="O166" s="11"/>
      <c r="P166" s="11"/>
      <c r="Q166" s="11">
        <f t="shared" si="32"/>
        <v>293443.20000000001</v>
      </c>
      <c r="R166" s="11">
        <f>138*2126.4</f>
        <v>293443.20000000001</v>
      </c>
      <c r="S166" s="35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75"/>
      <c r="AG166" s="29" t="s">
        <v>217</v>
      </c>
      <c r="AH166" s="177" t="s">
        <v>1777</v>
      </c>
      <c r="AI166" s="168"/>
      <c r="AJ166" s="177"/>
      <c r="AK166" s="177"/>
      <c r="AL166" s="71">
        <f>MAX(AL$24:AL165)+1</f>
        <v>136</v>
      </c>
      <c r="AM166" s="71" t="s">
        <v>157</v>
      </c>
      <c r="AN166" s="71" t="str">
        <f t="shared" si="29"/>
        <v>136.</v>
      </c>
      <c r="AP166" s="71"/>
      <c r="AS166" s="114"/>
    </row>
    <row r="167" spans="1:45" ht="22.5" customHeight="1" x14ac:dyDescent="0.25">
      <c r="A167" s="94" t="str">
        <f t="shared" si="30"/>
        <v>137.</v>
      </c>
      <c r="B167" s="94">
        <v>187</v>
      </c>
      <c r="C167" s="211" t="s">
        <v>41</v>
      </c>
      <c r="D167" s="8">
        <v>1961</v>
      </c>
      <c r="E167" s="9" t="s">
        <v>28</v>
      </c>
      <c r="F167" s="9" t="s">
        <v>29</v>
      </c>
      <c r="G167" s="14">
        <v>2</v>
      </c>
      <c r="H167" s="14">
        <v>1</v>
      </c>
      <c r="I167" s="16">
        <v>324.5</v>
      </c>
      <c r="J167" s="16">
        <v>294</v>
      </c>
      <c r="K167" s="16">
        <v>294</v>
      </c>
      <c r="L167" s="37">
        <v>18</v>
      </c>
      <c r="M167" s="11">
        <f t="shared" si="31"/>
        <v>412338.24000000005</v>
      </c>
      <c r="N167" s="11"/>
      <c r="O167" s="11"/>
      <c r="P167" s="11"/>
      <c r="Q167" s="11">
        <f t="shared" si="32"/>
        <v>412338.24000000005</v>
      </c>
      <c r="R167" s="11"/>
      <c r="S167" s="35"/>
      <c r="T167" s="11"/>
      <c r="U167" s="11"/>
      <c r="V167" s="11"/>
      <c r="W167" s="11"/>
      <c r="X167" s="11"/>
      <c r="Y167" s="11">
        <v>348</v>
      </c>
      <c r="Z167" s="11">
        <f>Y167*1184.88</f>
        <v>412338.24000000005</v>
      </c>
      <c r="AA167" s="11"/>
      <c r="AB167" s="11"/>
      <c r="AC167" s="11"/>
      <c r="AD167" s="11"/>
      <c r="AE167" s="11"/>
      <c r="AF167" s="75"/>
      <c r="AG167" s="29" t="s">
        <v>217</v>
      </c>
      <c r="AH167" s="177"/>
      <c r="AI167" s="168"/>
      <c r="AJ167" s="177"/>
      <c r="AK167" s="177"/>
      <c r="AL167" s="71">
        <f>MAX(AL$24:AL166)+1</f>
        <v>137</v>
      </c>
      <c r="AM167" s="71" t="s">
        <v>157</v>
      </c>
      <c r="AN167" s="71" t="str">
        <f t="shared" si="29"/>
        <v>137.</v>
      </c>
      <c r="AP167" s="71"/>
      <c r="AS167" s="114"/>
    </row>
    <row r="168" spans="1:45" ht="22.5" customHeight="1" x14ac:dyDescent="0.25">
      <c r="A168" s="94" t="str">
        <f t="shared" si="30"/>
        <v>138.</v>
      </c>
      <c r="B168" s="94">
        <v>122</v>
      </c>
      <c r="C168" s="211" t="s">
        <v>266</v>
      </c>
      <c r="D168" s="8">
        <v>1971</v>
      </c>
      <c r="E168" s="9" t="s">
        <v>28</v>
      </c>
      <c r="F168" s="9" t="s">
        <v>29</v>
      </c>
      <c r="G168" s="14">
        <v>2</v>
      </c>
      <c r="H168" s="14">
        <v>1</v>
      </c>
      <c r="I168" s="16">
        <v>338.5</v>
      </c>
      <c r="J168" s="16">
        <v>222.6</v>
      </c>
      <c r="K168" s="16">
        <v>222.6</v>
      </c>
      <c r="L168" s="37">
        <v>12</v>
      </c>
      <c r="M168" s="11">
        <f t="shared" si="31"/>
        <v>1761233</v>
      </c>
      <c r="N168" s="11"/>
      <c r="O168" s="11"/>
      <c r="P168" s="11"/>
      <c r="Q168" s="11">
        <f t="shared" si="32"/>
        <v>1761233</v>
      </c>
      <c r="R168" s="11"/>
      <c r="S168" s="35"/>
      <c r="T168" s="11"/>
      <c r="U168" s="11">
        <v>479.9</v>
      </c>
      <c r="V168" s="11">
        <f>U168*3670</f>
        <v>1761233</v>
      </c>
      <c r="W168" s="11"/>
      <c r="X168" s="11"/>
      <c r="Y168" s="11"/>
      <c r="Z168" s="11"/>
      <c r="AA168" s="11"/>
      <c r="AB168" s="11"/>
      <c r="AC168" s="11"/>
      <c r="AD168" s="11"/>
      <c r="AE168" s="11"/>
      <c r="AF168" s="75"/>
      <c r="AG168" s="29" t="s">
        <v>217</v>
      </c>
      <c r="AH168" s="177"/>
      <c r="AI168" s="168"/>
      <c r="AJ168" s="177"/>
      <c r="AK168" s="177"/>
      <c r="AL168" s="71">
        <f>MAX(AL$24:AL167)+1</f>
        <v>138</v>
      </c>
      <c r="AM168" s="71" t="s">
        <v>157</v>
      </c>
      <c r="AN168" s="71" t="str">
        <f t="shared" si="29"/>
        <v>138.</v>
      </c>
      <c r="AP168" s="71"/>
      <c r="AS168" s="114"/>
    </row>
    <row r="169" spans="1:45" ht="22.5" customHeight="1" x14ac:dyDescent="0.25">
      <c r="A169" s="94" t="str">
        <f t="shared" si="30"/>
        <v>139.</v>
      </c>
      <c r="B169" s="94">
        <v>242</v>
      </c>
      <c r="C169" s="211" t="s">
        <v>47</v>
      </c>
      <c r="D169" s="8">
        <v>1970</v>
      </c>
      <c r="E169" s="9" t="s">
        <v>28</v>
      </c>
      <c r="F169" s="9" t="s">
        <v>29</v>
      </c>
      <c r="G169" s="14">
        <v>2</v>
      </c>
      <c r="H169" s="14">
        <v>1</v>
      </c>
      <c r="I169" s="16">
        <v>325.10000000000002</v>
      </c>
      <c r="J169" s="16">
        <v>322.17</v>
      </c>
      <c r="K169" s="16">
        <v>322.17</v>
      </c>
      <c r="L169" s="37">
        <v>16</v>
      </c>
      <c r="M169" s="11">
        <f t="shared" si="31"/>
        <v>80636.25</v>
      </c>
      <c r="N169" s="11"/>
      <c r="O169" s="11"/>
      <c r="P169" s="11"/>
      <c r="Q169" s="11">
        <f t="shared" si="32"/>
        <v>80636.25</v>
      </c>
      <c r="R169" s="11">
        <f>75*1075.15</f>
        <v>80636.25</v>
      </c>
      <c r="S169" s="35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75"/>
      <c r="AG169" s="29" t="s">
        <v>217</v>
      </c>
      <c r="AH169" s="177" t="s">
        <v>1774</v>
      </c>
      <c r="AI169" s="168"/>
      <c r="AJ169" s="177"/>
      <c r="AK169" s="177"/>
      <c r="AL169" s="71">
        <f>MAX(AL$24:AL168)+1</f>
        <v>139</v>
      </c>
      <c r="AM169" s="71" t="s">
        <v>157</v>
      </c>
      <c r="AN169" s="71" t="str">
        <f t="shared" si="29"/>
        <v>139.</v>
      </c>
      <c r="AP169" s="71"/>
      <c r="AS169" s="114"/>
    </row>
    <row r="170" spans="1:45" ht="22.5" customHeight="1" x14ac:dyDescent="0.25">
      <c r="A170" s="94" t="str">
        <f t="shared" si="30"/>
        <v>140.</v>
      </c>
      <c r="B170" s="94">
        <v>84</v>
      </c>
      <c r="C170" s="211" t="s">
        <v>267</v>
      </c>
      <c r="D170" s="8">
        <v>1968</v>
      </c>
      <c r="E170" s="9" t="s">
        <v>28</v>
      </c>
      <c r="F170" s="9" t="s">
        <v>29</v>
      </c>
      <c r="G170" s="14">
        <v>2</v>
      </c>
      <c r="H170" s="14">
        <v>1</v>
      </c>
      <c r="I170" s="16">
        <v>351</v>
      </c>
      <c r="J170" s="16">
        <v>293.5</v>
      </c>
      <c r="K170" s="16">
        <v>293.5</v>
      </c>
      <c r="L170" s="37">
        <v>19</v>
      </c>
      <c r="M170" s="11">
        <f t="shared" si="31"/>
        <v>1027600</v>
      </c>
      <c r="N170" s="11"/>
      <c r="O170" s="11"/>
      <c r="P170" s="11"/>
      <c r="Q170" s="11">
        <f t="shared" si="32"/>
        <v>1027600</v>
      </c>
      <c r="R170" s="11"/>
      <c r="S170" s="35"/>
      <c r="T170" s="11"/>
      <c r="U170" s="11">
        <v>280</v>
      </c>
      <c r="V170" s="11">
        <f>U170*3670</f>
        <v>1027600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75"/>
      <c r="AG170" s="29" t="s">
        <v>217</v>
      </c>
      <c r="AH170" s="177"/>
      <c r="AI170" s="168"/>
      <c r="AJ170" s="177"/>
      <c r="AK170" s="177"/>
      <c r="AL170" s="71">
        <f>MAX(AL$24:AL169)+1</f>
        <v>140</v>
      </c>
      <c r="AM170" s="71" t="s">
        <v>157</v>
      </c>
      <c r="AN170" s="71" t="str">
        <f t="shared" si="29"/>
        <v>140.</v>
      </c>
      <c r="AP170" s="71"/>
      <c r="AS170" s="114"/>
    </row>
    <row r="171" spans="1:45" ht="22.5" customHeight="1" x14ac:dyDescent="0.25">
      <c r="A171" s="94" t="str">
        <f t="shared" si="30"/>
        <v>141.</v>
      </c>
      <c r="B171" s="94">
        <v>85</v>
      </c>
      <c r="C171" s="211" t="s">
        <v>268</v>
      </c>
      <c r="D171" s="8">
        <v>1968</v>
      </c>
      <c r="E171" s="9" t="s">
        <v>28</v>
      </c>
      <c r="F171" s="9" t="s">
        <v>29</v>
      </c>
      <c r="G171" s="14">
        <v>2</v>
      </c>
      <c r="H171" s="14">
        <v>2</v>
      </c>
      <c r="I171" s="16">
        <v>545</v>
      </c>
      <c r="J171" s="16">
        <v>513</v>
      </c>
      <c r="K171" s="16">
        <v>513</v>
      </c>
      <c r="L171" s="37">
        <v>29</v>
      </c>
      <c r="M171" s="11">
        <f t="shared" si="31"/>
        <v>2202000</v>
      </c>
      <c r="N171" s="11"/>
      <c r="O171" s="11"/>
      <c r="P171" s="11"/>
      <c r="Q171" s="11">
        <f t="shared" si="32"/>
        <v>2202000</v>
      </c>
      <c r="R171" s="11"/>
      <c r="S171" s="35"/>
      <c r="T171" s="11"/>
      <c r="U171" s="11">
        <v>600</v>
      </c>
      <c r="V171" s="11">
        <f>U171*3670</f>
        <v>2202000</v>
      </c>
      <c r="W171" s="11"/>
      <c r="X171" s="11"/>
      <c r="Y171" s="11"/>
      <c r="Z171" s="11"/>
      <c r="AA171" s="11"/>
      <c r="AB171" s="11"/>
      <c r="AC171" s="11"/>
      <c r="AD171" s="11"/>
      <c r="AE171" s="11"/>
      <c r="AF171" s="75"/>
      <c r="AG171" s="29" t="s">
        <v>217</v>
      </c>
      <c r="AH171" s="177"/>
      <c r="AI171" s="168"/>
      <c r="AJ171" s="177"/>
      <c r="AK171" s="177"/>
      <c r="AL171" s="71">
        <f>MAX(AL$24:AL170)+1</f>
        <v>141</v>
      </c>
      <c r="AM171" s="71" t="s">
        <v>157</v>
      </c>
      <c r="AN171" s="71" t="str">
        <f t="shared" si="29"/>
        <v>141.</v>
      </c>
      <c r="AP171" s="71"/>
      <c r="AS171" s="114"/>
    </row>
    <row r="172" spans="1:45" ht="22.5" customHeight="1" x14ac:dyDescent="0.25">
      <c r="A172" s="94" t="str">
        <f t="shared" si="30"/>
        <v>142.</v>
      </c>
      <c r="B172" s="94">
        <v>139</v>
      </c>
      <c r="C172" s="211" t="s">
        <v>38</v>
      </c>
      <c r="D172" s="8">
        <v>1968</v>
      </c>
      <c r="E172" s="9" t="s">
        <v>28</v>
      </c>
      <c r="F172" s="9" t="s">
        <v>29</v>
      </c>
      <c r="G172" s="14">
        <v>4</v>
      </c>
      <c r="H172" s="14">
        <v>4</v>
      </c>
      <c r="I172" s="16">
        <v>3857</v>
      </c>
      <c r="J172" s="16">
        <v>2510.1999999999998</v>
      </c>
      <c r="K172" s="16">
        <v>2510.1999999999998</v>
      </c>
      <c r="L172" s="37">
        <v>108</v>
      </c>
      <c r="M172" s="11">
        <f>R172+T172+V172+X172+Z172+AB172+AE172+AF172</f>
        <v>1598558.34</v>
      </c>
      <c r="N172" s="11"/>
      <c r="O172" s="11"/>
      <c r="P172" s="11"/>
      <c r="Q172" s="11">
        <f>M172</f>
        <v>1598558.34</v>
      </c>
      <c r="R172" s="11">
        <f>821712+636124.8</f>
        <v>1457836.8</v>
      </c>
      <c r="S172" s="35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75">
        <v>140721.54</v>
      </c>
      <c r="AG172" s="29" t="s">
        <v>217</v>
      </c>
      <c r="AH172" s="177" t="s">
        <v>1783</v>
      </c>
      <c r="AI172" s="168"/>
      <c r="AJ172" s="177"/>
      <c r="AK172" s="177"/>
      <c r="AL172" s="71">
        <f>MAX(AL$24:AL171)+1</f>
        <v>142</v>
      </c>
      <c r="AM172" s="71" t="s">
        <v>157</v>
      </c>
      <c r="AN172" s="71" t="str">
        <f t="shared" si="29"/>
        <v>142.</v>
      </c>
      <c r="AP172" s="71"/>
      <c r="AS172" s="114"/>
    </row>
    <row r="173" spans="1:45" ht="22.5" customHeight="1" x14ac:dyDescent="0.25">
      <c r="A173" s="94" t="str">
        <f t="shared" si="30"/>
        <v>143.</v>
      </c>
      <c r="B173" s="94">
        <v>147</v>
      </c>
      <c r="C173" s="211" t="s">
        <v>39</v>
      </c>
      <c r="D173" s="8">
        <v>1964</v>
      </c>
      <c r="E173" s="9" t="s">
        <v>28</v>
      </c>
      <c r="F173" s="9" t="s">
        <v>29</v>
      </c>
      <c r="G173" s="14">
        <v>2</v>
      </c>
      <c r="H173" s="14">
        <v>2</v>
      </c>
      <c r="I173" s="16">
        <v>464.5</v>
      </c>
      <c r="J173" s="16">
        <v>364.95</v>
      </c>
      <c r="K173" s="16">
        <v>364.95</v>
      </c>
      <c r="L173" s="37">
        <v>19</v>
      </c>
      <c r="M173" s="11">
        <f>R173+T173+V173+X173+Z173+AB173+AE173+AF173</f>
        <v>294372.47999999998</v>
      </c>
      <c r="N173" s="11"/>
      <c r="O173" s="11"/>
      <c r="P173" s="11"/>
      <c r="Q173" s="11">
        <f>M173</f>
        <v>294372.47999999998</v>
      </c>
      <c r="R173" s="15">
        <v>216240</v>
      </c>
      <c r="S173" s="35"/>
      <c r="T173" s="11"/>
      <c r="U173" s="11"/>
      <c r="V173" s="11"/>
      <c r="W173" s="11"/>
      <c r="X173" s="11"/>
      <c r="Y173" s="11"/>
      <c r="Z173" s="11"/>
      <c r="AA173" s="11">
        <v>64</v>
      </c>
      <c r="AB173" s="11">
        <f>AA173*1220.82</f>
        <v>78132.479999999996</v>
      </c>
      <c r="AC173" s="11"/>
      <c r="AD173" s="11"/>
      <c r="AE173" s="11"/>
      <c r="AF173" s="75"/>
      <c r="AG173" s="29" t="s">
        <v>217</v>
      </c>
      <c r="AH173" s="177"/>
      <c r="AI173" s="168"/>
      <c r="AJ173" s="177"/>
      <c r="AK173" s="177"/>
      <c r="AL173" s="71">
        <f>MAX(AL$24:AL172)+1</f>
        <v>143</v>
      </c>
      <c r="AM173" s="71" t="s">
        <v>157</v>
      </c>
      <c r="AN173" s="71" t="str">
        <f t="shared" si="29"/>
        <v>143.</v>
      </c>
      <c r="AP173" s="71"/>
      <c r="AS173" s="114"/>
    </row>
    <row r="174" spans="1:45" ht="22.5" customHeight="1" x14ac:dyDescent="0.25">
      <c r="A174" s="94" t="str">
        <f t="shared" si="30"/>
        <v>144.</v>
      </c>
      <c r="B174" s="94">
        <v>279</v>
      </c>
      <c r="C174" s="211" t="s">
        <v>48</v>
      </c>
      <c r="D174" s="8">
        <v>1970</v>
      </c>
      <c r="E174" s="9" t="s">
        <v>28</v>
      </c>
      <c r="F174" s="9" t="s">
        <v>29</v>
      </c>
      <c r="G174" s="14">
        <v>2</v>
      </c>
      <c r="H174" s="14">
        <v>2</v>
      </c>
      <c r="I174" s="16">
        <v>556.9</v>
      </c>
      <c r="J174" s="16">
        <v>508.4</v>
      </c>
      <c r="K174" s="16">
        <v>508.4</v>
      </c>
      <c r="L174" s="37">
        <v>13</v>
      </c>
      <c r="M174" s="11">
        <f t="shared" si="31"/>
        <v>376302.50000000006</v>
      </c>
      <c r="N174" s="11"/>
      <c r="O174" s="11"/>
      <c r="P174" s="11"/>
      <c r="Q174" s="11">
        <f t="shared" si="32"/>
        <v>376302.50000000006</v>
      </c>
      <c r="R174" s="11">
        <f>350*1075.15</f>
        <v>376302.50000000006</v>
      </c>
      <c r="S174" s="35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75"/>
      <c r="AG174" s="29" t="s">
        <v>217</v>
      </c>
      <c r="AH174" s="177" t="s">
        <v>1774</v>
      </c>
      <c r="AI174" s="168"/>
      <c r="AJ174" s="177"/>
      <c r="AK174" s="177"/>
      <c r="AL174" s="71">
        <f>MAX(AL$24:AL173)+1</f>
        <v>144</v>
      </c>
      <c r="AM174" s="71" t="s">
        <v>157</v>
      </c>
      <c r="AN174" s="71" t="str">
        <f t="shared" si="29"/>
        <v>144.</v>
      </c>
      <c r="AP174" s="71"/>
      <c r="AS174" s="114"/>
    </row>
    <row r="175" spans="1:45" ht="22.5" customHeight="1" x14ac:dyDescent="0.25">
      <c r="A175" s="94" t="str">
        <f t="shared" si="30"/>
        <v>145.</v>
      </c>
      <c r="B175" s="94">
        <v>193</v>
      </c>
      <c r="C175" s="211" t="s">
        <v>269</v>
      </c>
      <c r="D175" s="8">
        <v>1969</v>
      </c>
      <c r="E175" s="9" t="s">
        <v>28</v>
      </c>
      <c r="F175" s="9" t="s">
        <v>29</v>
      </c>
      <c r="G175" s="14">
        <v>2</v>
      </c>
      <c r="H175" s="14">
        <v>2</v>
      </c>
      <c r="I175" s="16">
        <v>515.9</v>
      </c>
      <c r="J175" s="16">
        <v>450.3</v>
      </c>
      <c r="K175" s="16">
        <v>450.3</v>
      </c>
      <c r="L175" s="37">
        <v>22</v>
      </c>
      <c r="M175" s="11">
        <f t="shared" si="31"/>
        <v>1487818</v>
      </c>
      <c r="N175" s="11"/>
      <c r="O175" s="11"/>
      <c r="P175" s="11"/>
      <c r="Q175" s="11">
        <f t="shared" si="32"/>
        <v>1487818</v>
      </c>
      <c r="R175" s="11"/>
      <c r="S175" s="35"/>
      <c r="T175" s="11"/>
      <c r="U175" s="11">
        <v>405.4</v>
      </c>
      <c r="V175" s="11">
        <f>U175*3670</f>
        <v>1487818</v>
      </c>
      <c r="W175" s="11"/>
      <c r="X175" s="11"/>
      <c r="Y175" s="11"/>
      <c r="Z175" s="11"/>
      <c r="AA175" s="11"/>
      <c r="AB175" s="11"/>
      <c r="AC175" s="11"/>
      <c r="AD175" s="11"/>
      <c r="AE175" s="11"/>
      <c r="AF175" s="75"/>
      <c r="AG175" s="29" t="s">
        <v>217</v>
      </c>
      <c r="AH175" s="177"/>
      <c r="AI175" s="168"/>
      <c r="AJ175" s="177"/>
      <c r="AK175" s="177"/>
      <c r="AL175" s="71">
        <f>MAX(AL$24:AL174)+1</f>
        <v>145</v>
      </c>
      <c r="AM175" s="71" t="s">
        <v>157</v>
      </c>
      <c r="AN175" s="71" t="str">
        <f t="shared" si="29"/>
        <v>145.</v>
      </c>
      <c r="AP175" s="71"/>
      <c r="AS175" s="114"/>
    </row>
    <row r="176" spans="1:45" ht="22.5" customHeight="1" x14ac:dyDescent="0.25">
      <c r="A176" s="94" t="str">
        <f t="shared" si="30"/>
        <v>146.</v>
      </c>
      <c r="B176" s="94">
        <v>297</v>
      </c>
      <c r="C176" s="214" t="s">
        <v>315</v>
      </c>
      <c r="D176" s="4">
        <v>1955</v>
      </c>
      <c r="E176" s="4" t="s">
        <v>28</v>
      </c>
      <c r="F176" s="4" t="s">
        <v>29</v>
      </c>
      <c r="G176" s="4">
        <v>5</v>
      </c>
      <c r="H176" s="4">
        <v>4</v>
      </c>
      <c r="I176" s="15">
        <v>3524.8</v>
      </c>
      <c r="J176" s="15">
        <v>2257.5</v>
      </c>
      <c r="K176" s="15">
        <v>2089.5</v>
      </c>
      <c r="L176" s="36">
        <v>145</v>
      </c>
      <c r="M176" s="15">
        <f t="shared" si="31"/>
        <v>1672070.9939999999</v>
      </c>
      <c r="N176" s="15"/>
      <c r="O176" s="15"/>
      <c r="P176" s="15"/>
      <c r="Q176" s="11">
        <f t="shared" si="32"/>
        <v>1672070.9939999999</v>
      </c>
      <c r="R176" s="15"/>
      <c r="S176" s="99"/>
      <c r="T176" s="15"/>
      <c r="U176" s="15">
        <v>905.3</v>
      </c>
      <c r="V176" s="15">
        <f>U176*1846.98</f>
        <v>1672070.9939999999</v>
      </c>
      <c r="W176" s="15"/>
      <c r="X176" s="15"/>
      <c r="Y176" s="15"/>
      <c r="Z176" s="15"/>
      <c r="AA176" s="15"/>
      <c r="AB176" s="15"/>
      <c r="AC176" s="15"/>
      <c r="AD176" s="15"/>
      <c r="AE176" s="15"/>
      <c r="AF176" s="197"/>
      <c r="AG176" s="29" t="s">
        <v>217</v>
      </c>
      <c r="AH176" s="176"/>
      <c r="AI176" s="168"/>
      <c r="AJ176" s="176"/>
      <c r="AK176" s="176"/>
      <c r="AL176" s="71">
        <f>MAX(AL$24:AL175)+1</f>
        <v>146</v>
      </c>
      <c r="AM176" s="71" t="s">
        <v>157</v>
      </c>
      <c r="AN176" s="71" t="str">
        <f t="shared" si="29"/>
        <v>146.</v>
      </c>
      <c r="AP176" s="71"/>
      <c r="AS176" s="114"/>
    </row>
    <row r="177" spans="1:45" ht="22.5" customHeight="1" x14ac:dyDescent="0.25">
      <c r="A177" s="94" t="str">
        <f t="shared" si="30"/>
        <v>147.</v>
      </c>
      <c r="B177" s="94">
        <v>237</v>
      </c>
      <c r="C177" s="211" t="s">
        <v>270</v>
      </c>
      <c r="D177" s="8">
        <v>1970</v>
      </c>
      <c r="E177" s="9" t="s">
        <v>28</v>
      </c>
      <c r="F177" s="9" t="s">
        <v>30</v>
      </c>
      <c r="G177" s="14">
        <v>1</v>
      </c>
      <c r="H177" s="14">
        <v>2</v>
      </c>
      <c r="I177" s="16">
        <v>329.5</v>
      </c>
      <c r="J177" s="16">
        <v>196.8</v>
      </c>
      <c r="K177" s="16">
        <v>196.8</v>
      </c>
      <c r="L177" s="37">
        <v>14</v>
      </c>
      <c r="M177" s="11">
        <f t="shared" si="31"/>
        <v>1781785</v>
      </c>
      <c r="N177" s="11"/>
      <c r="O177" s="11"/>
      <c r="P177" s="11"/>
      <c r="Q177" s="11">
        <f t="shared" si="32"/>
        <v>1781785</v>
      </c>
      <c r="R177" s="11"/>
      <c r="S177" s="35"/>
      <c r="T177" s="11"/>
      <c r="U177" s="11">
        <v>485.5</v>
      </c>
      <c r="V177" s="11">
        <f>U177*3670</f>
        <v>1781785</v>
      </c>
      <c r="W177" s="11"/>
      <c r="X177" s="11"/>
      <c r="Y177" s="11"/>
      <c r="Z177" s="11"/>
      <c r="AA177" s="11"/>
      <c r="AB177" s="11"/>
      <c r="AC177" s="11"/>
      <c r="AD177" s="11"/>
      <c r="AE177" s="11"/>
      <c r="AF177" s="75"/>
      <c r="AG177" s="29" t="s">
        <v>217</v>
      </c>
      <c r="AH177" s="177"/>
      <c r="AI177" s="168"/>
      <c r="AJ177" s="177"/>
      <c r="AK177" s="177"/>
      <c r="AL177" s="71">
        <f>MAX(AL$24:AL176)+1</f>
        <v>147</v>
      </c>
      <c r="AM177" s="71" t="s">
        <v>157</v>
      </c>
      <c r="AN177" s="71" t="str">
        <f t="shared" si="29"/>
        <v>147.</v>
      </c>
      <c r="AP177" s="71"/>
      <c r="AS177" s="114"/>
    </row>
    <row r="178" spans="1:45" ht="22.5" customHeight="1" x14ac:dyDescent="0.25">
      <c r="A178" s="94" t="str">
        <f t="shared" si="30"/>
        <v>148.</v>
      </c>
      <c r="B178" s="94">
        <v>639</v>
      </c>
      <c r="C178" s="223" t="s">
        <v>330</v>
      </c>
      <c r="D178" s="4">
        <v>1990</v>
      </c>
      <c r="E178" s="4" t="s">
        <v>28</v>
      </c>
      <c r="F178" s="4" t="s">
        <v>29</v>
      </c>
      <c r="G178" s="4">
        <v>3</v>
      </c>
      <c r="H178" s="4">
        <v>4</v>
      </c>
      <c r="I178" s="15">
        <v>2322.6999999999998</v>
      </c>
      <c r="J178" s="15">
        <v>1309.4000000000001</v>
      </c>
      <c r="K178" s="15">
        <v>1309.4000000000001</v>
      </c>
      <c r="L178" s="36">
        <v>93</v>
      </c>
      <c r="M178" s="15">
        <f t="shared" si="31"/>
        <v>2463871.3199999998</v>
      </c>
      <c r="N178" s="15"/>
      <c r="O178" s="15"/>
      <c r="P178" s="15"/>
      <c r="Q178" s="11">
        <f t="shared" si="32"/>
        <v>2463871.3199999998</v>
      </c>
      <c r="R178" s="15"/>
      <c r="S178" s="99"/>
      <c r="T178" s="15"/>
      <c r="U178" s="15">
        <v>1334</v>
      </c>
      <c r="V178" s="15">
        <f>U178*1846.98</f>
        <v>2463871.3199999998</v>
      </c>
      <c r="W178" s="15"/>
      <c r="X178" s="15"/>
      <c r="Y178" s="15"/>
      <c r="Z178" s="15"/>
      <c r="AA178" s="15"/>
      <c r="AB178" s="15"/>
      <c r="AC178" s="15"/>
      <c r="AD178" s="15"/>
      <c r="AE178" s="15"/>
      <c r="AF178" s="197"/>
      <c r="AG178" s="29" t="s">
        <v>217</v>
      </c>
      <c r="AH178" s="176"/>
      <c r="AI178" s="168"/>
      <c r="AJ178" s="176"/>
      <c r="AK178" s="176"/>
      <c r="AL178" s="71">
        <f>MAX(AL$24:AL177)+1</f>
        <v>148</v>
      </c>
      <c r="AM178" s="71" t="s">
        <v>157</v>
      </c>
      <c r="AN178" s="71" t="str">
        <f t="shared" si="29"/>
        <v>148.</v>
      </c>
      <c r="AP178" s="71"/>
      <c r="AS178" s="114"/>
    </row>
    <row r="179" spans="1:45" ht="22.5" customHeight="1" x14ac:dyDescent="0.25">
      <c r="A179" s="94" t="str">
        <f t="shared" si="30"/>
        <v>149.</v>
      </c>
      <c r="B179" s="94">
        <v>903</v>
      </c>
      <c r="C179" s="214" t="s">
        <v>1644</v>
      </c>
      <c r="D179" s="4">
        <v>1970</v>
      </c>
      <c r="E179" s="4" t="s">
        <v>28</v>
      </c>
      <c r="F179" s="4" t="s">
        <v>29</v>
      </c>
      <c r="G179" s="4">
        <v>2</v>
      </c>
      <c r="H179" s="4">
        <v>3</v>
      </c>
      <c r="I179" s="13">
        <v>985.8</v>
      </c>
      <c r="J179" s="13">
        <v>582.70000000000005</v>
      </c>
      <c r="K179" s="13">
        <v>582.70000000000005</v>
      </c>
      <c r="L179" s="36">
        <v>35</v>
      </c>
      <c r="M179" s="15">
        <f t="shared" si="31"/>
        <v>2436880</v>
      </c>
      <c r="N179" s="15"/>
      <c r="O179" s="15"/>
      <c r="P179" s="15"/>
      <c r="Q179" s="11">
        <f t="shared" si="32"/>
        <v>2436880</v>
      </c>
      <c r="R179" s="15"/>
      <c r="S179" s="99"/>
      <c r="T179" s="15"/>
      <c r="U179" s="15">
        <v>664</v>
      </c>
      <c r="V179" s="15">
        <f>U179*3670</f>
        <v>2436880</v>
      </c>
      <c r="W179" s="15"/>
      <c r="X179" s="15"/>
      <c r="Y179" s="15"/>
      <c r="Z179" s="15"/>
      <c r="AA179" s="15"/>
      <c r="AB179" s="15"/>
      <c r="AC179" s="15"/>
      <c r="AD179" s="15"/>
      <c r="AE179" s="15"/>
      <c r="AF179" s="197"/>
      <c r="AG179" s="29" t="s">
        <v>217</v>
      </c>
      <c r="AH179" s="176"/>
      <c r="AI179" s="168"/>
      <c r="AJ179" s="176"/>
      <c r="AK179" s="176"/>
      <c r="AL179" s="71">
        <f>MAX(AL$24:AL178)+1</f>
        <v>149</v>
      </c>
      <c r="AM179" s="71" t="s">
        <v>157</v>
      </c>
      <c r="AN179" s="71" t="str">
        <f t="shared" si="29"/>
        <v>149.</v>
      </c>
      <c r="AP179" s="88"/>
      <c r="AS179" s="114"/>
    </row>
    <row r="180" spans="1:45" ht="22.5" customHeight="1" x14ac:dyDescent="0.25">
      <c r="A180" s="94" t="str">
        <f t="shared" si="30"/>
        <v>150.</v>
      </c>
      <c r="B180" s="94">
        <v>54</v>
      </c>
      <c r="C180" s="214" t="s">
        <v>271</v>
      </c>
      <c r="D180" s="4">
        <v>1965</v>
      </c>
      <c r="E180" s="4" t="s">
        <v>28</v>
      </c>
      <c r="F180" s="4" t="s">
        <v>30</v>
      </c>
      <c r="G180" s="4">
        <v>2</v>
      </c>
      <c r="H180" s="4">
        <v>2</v>
      </c>
      <c r="I180" s="13">
        <v>266.7</v>
      </c>
      <c r="J180" s="13">
        <v>157.6</v>
      </c>
      <c r="K180" s="13">
        <v>157.6</v>
      </c>
      <c r="L180" s="36">
        <v>15</v>
      </c>
      <c r="M180" s="15">
        <f t="shared" si="31"/>
        <v>284371.20000000001</v>
      </c>
      <c r="N180" s="15"/>
      <c r="O180" s="15"/>
      <c r="P180" s="15"/>
      <c r="Q180" s="11">
        <f t="shared" si="32"/>
        <v>284371.20000000001</v>
      </c>
      <c r="R180" s="15"/>
      <c r="S180" s="99"/>
      <c r="T180" s="15"/>
      <c r="U180" s="15"/>
      <c r="V180" s="15"/>
      <c r="W180" s="15"/>
      <c r="X180" s="15"/>
      <c r="Y180" s="15">
        <v>240</v>
      </c>
      <c r="Z180" s="15">
        <f>Y180*1184.88</f>
        <v>284371.20000000001</v>
      </c>
      <c r="AA180" s="15"/>
      <c r="AB180" s="15"/>
      <c r="AC180" s="15"/>
      <c r="AD180" s="15"/>
      <c r="AE180" s="15"/>
      <c r="AF180" s="197"/>
      <c r="AG180" s="29" t="s">
        <v>217</v>
      </c>
      <c r="AH180" s="176"/>
      <c r="AI180" s="168"/>
      <c r="AJ180" s="176"/>
      <c r="AK180" s="176"/>
      <c r="AL180" s="71">
        <f>MAX(AL$24:AL179)+1</f>
        <v>150</v>
      </c>
      <c r="AM180" s="71" t="s">
        <v>157</v>
      </c>
      <c r="AN180" s="71" t="str">
        <f t="shared" si="29"/>
        <v>150.</v>
      </c>
      <c r="AP180" s="88"/>
      <c r="AS180" s="114"/>
    </row>
    <row r="181" spans="1:45" ht="22.5" customHeight="1" x14ac:dyDescent="0.25">
      <c r="A181" s="94" t="str">
        <f t="shared" si="30"/>
        <v>151.</v>
      </c>
      <c r="B181" s="94">
        <v>389</v>
      </c>
      <c r="C181" s="223" t="s">
        <v>319</v>
      </c>
      <c r="D181" s="8">
        <v>1990</v>
      </c>
      <c r="E181" s="4" t="s">
        <v>28</v>
      </c>
      <c r="F181" s="4" t="s">
        <v>31</v>
      </c>
      <c r="G181" s="8">
        <v>5</v>
      </c>
      <c r="H181" s="8">
        <v>3</v>
      </c>
      <c r="I181" s="13">
        <v>3959.2</v>
      </c>
      <c r="J181" s="13">
        <v>3186.6</v>
      </c>
      <c r="K181" s="13">
        <v>3186.6</v>
      </c>
      <c r="L181" s="36">
        <v>137</v>
      </c>
      <c r="M181" s="15">
        <f t="shared" si="31"/>
        <v>1671516.9</v>
      </c>
      <c r="N181" s="15"/>
      <c r="O181" s="15"/>
      <c r="P181" s="15"/>
      <c r="Q181" s="11">
        <f t="shared" si="32"/>
        <v>1671516.9</v>
      </c>
      <c r="R181" s="15"/>
      <c r="S181" s="99"/>
      <c r="T181" s="15"/>
      <c r="U181" s="15">
        <v>905</v>
      </c>
      <c r="V181" s="15">
        <f>U181*1846.98</f>
        <v>1671516.9</v>
      </c>
      <c r="W181" s="15"/>
      <c r="X181" s="15"/>
      <c r="Y181" s="15"/>
      <c r="Z181" s="15"/>
      <c r="AA181" s="15"/>
      <c r="AB181" s="15"/>
      <c r="AC181" s="15"/>
      <c r="AD181" s="15"/>
      <c r="AE181" s="15"/>
      <c r="AF181" s="197"/>
      <c r="AG181" s="29" t="s">
        <v>217</v>
      </c>
      <c r="AH181" s="176"/>
      <c r="AI181" s="168"/>
      <c r="AJ181" s="176"/>
      <c r="AK181" s="176"/>
      <c r="AL181" s="71">
        <f>MAX(AL$24:AL180)+1</f>
        <v>151</v>
      </c>
      <c r="AM181" s="71" t="s">
        <v>157</v>
      </c>
      <c r="AN181" s="71" t="str">
        <f t="shared" si="29"/>
        <v>151.</v>
      </c>
      <c r="AP181" s="71"/>
      <c r="AS181" s="114"/>
    </row>
    <row r="182" spans="1:45" ht="22.5" customHeight="1" x14ac:dyDescent="0.25">
      <c r="A182" s="94" t="str">
        <f t="shared" si="30"/>
        <v>152.</v>
      </c>
      <c r="B182" s="94">
        <v>455</v>
      </c>
      <c r="C182" s="223" t="s">
        <v>1485</v>
      </c>
      <c r="D182" s="4">
        <v>1991</v>
      </c>
      <c r="E182" s="4" t="s">
        <v>28</v>
      </c>
      <c r="F182" s="4" t="s">
        <v>29</v>
      </c>
      <c r="G182" s="4">
        <v>2</v>
      </c>
      <c r="H182" s="4">
        <v>2</v>
      </c>
      <c r="I182" s="15">
        <v>1385.2</v>
      </c>
      <c r="J182" s="15">
        <v>576</v>
      </c>
      <c r="K182" s="15">
        <v>576</v>
      </c>
      <c r="L182" s="36">
        <v>24</v>
      </c>
      <c r="M182" s="15">
        <f t="shared" si="31"/>
        <v>1779950</v>
      </c>
      <c r="N182" s="15"/>
      <c r="O182" s="15"/>
      <c r="P182" s="15"/>
      <c r="Q182" s="11">
        <f t="shared" si="32"/>
        <v>1779950</v>
      </c>
      <c r="R182" s="15"/>
      <c r="S182" s="99"/>
      <c r="T182" s="15"/>
      <c r="U182" s="15">
        <v>485</v>
      </c>
      <c r="V182" s="15">
        <f>U182*3670</f>
        <v>1779950</v>
      </c>
      <c r="W182" s="15"/>
      <c r="X182" s="15"/>
      <c r="Y182" s="15"/>
      <c r="Z182" s="15"/>
      <c r="AA182" s="15"/>
      <c r="AB182" s="15"/>
      <c r="AC182" s="15"/>
      <c r="AD182" s="15"/>
      <c r="AE182" s="15"/>
      <c r="AF182" s="197"/>
      <c r="AG182" s="29" t="s">
        <v>217</v>
      </c>
      <c r="AH182" s="176"/>
      <c r="AI182" s="168"/>
      <c r="AJ182" s="176"/>
      <c r="AK182" s="176"/>
      <c r="AL182" s="71">
        <f>MAX(AL$24:AL181)+1</f>
        <v>152</v>
      </c>
      <c r="AM182" s="71" t="s">
        <v>157</v>
      </c>
      <c r="AN182" s="71" t="str">
        <f t="shared" si="29"/>
        <v>152.</v>
      </c>
      <c r="AP182" s="71"/>
      <c r="AS182" s="114"/>
    </row>
    <row r="183" spans="1:45" ht="22.5" customHeight="1" x14ac:dyDescent="0.25">
      <c r="A183" s="94" t="str">
        <f t="shared" si="30"/>
        <v>153.</v>
      </c>
      <c r="B183" s="94">
        <v>291</v>
      </c>
      <c r="C183" s="223" t="s">
        <v>1535</v>
      </c>
      <c r="D183" s="4">
        <v>1946</v>
      </c>
      <c r="E183" s="4" t="s">
        <v>28</v>
      </c>
      <c r="F183" s="4" t="s">
        <v>33</v>
      </c>
      <c r="G183" s="4">
        <v>2</v>
      </c>
      <c r="H183" s="4">
        <v>1</v>
      </c>
      <c r="I183" s="13">
        <v>411.1</v>
      </c>
      <c r="J183" s="13">
        <v>252.5</v>
      </c>
      <c r="K183" s="13">
        <v>252.5</v>
      </c>
      <c r="L183" s="36">
        <v>4</v>
      </c>
      <c r="M183" s="15">
        <f t="shared" si="31"/>
        <v>384907.2</v>
      </c>
      <c r="N183" s="15"/>
      <c r="O183" s="15"/>
      <c r="P183" s="15"/>
      <c r="Q183" s="11">
        <f t="shared" si="32"/>
        <v>384907.2</v>
      </c>
      <c r="R183" s="15">
        <v>384907.2</v>
      </c>
      <c r="S183" s="99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1"/>
      <c r="AF183" s="197"/>
      <c r="AG183" s="29" t="s">
        <v>217</v>
      </c>
      <c r="AH183" s="176" t="s">
        <v>1777</v>
      </c>
      <c r="AI183" s="168"/>
      <c r="AJ183" s="176"/>
      <c r="AK183" s="176"/>
      <c r="AL183" s="71">
        <f>MAX(AL$24:AL182)+1</f>
        <v>153</v>
      </c>
      <c r="AM183" s="71" t="s">
        <v>157</v>
      </c>
      <c r="AN183" s="71" t="str">
        <f t="shared" si="29"/>
        <v>153.</v>
      </c>
      <c r="AP183" s="88"/>
      <c r="AS183" s="114"/>
    </row>
    <row r="184" spans="1:45" ht="22.5" customHeight="1" x14ac:dyDescent="0.25">
      <c r="A184" s="94" t="str">
        <f t="shared" si="30"/>
        <v>154.</v>
      </c>
      <c r="B184" s="94">
        <v>653</v>
      </c>
      <c r="C184" s="223" t="s">
        <v>332</v>
      </c>
      <c r="D184" s="4">
        <v>1965</v>
      </c>
      <c r="E184" s="4" t="s">
        <v>28</v>
      </c>
      <c r="F184" s="4" t="s">
        <v>29</v>
      </c>
      <c r="G184" s="4">
        <v>5</v>
      </c>
      <c r="H184" s="4">
        <v>3</v>
      </c>
      <c r="I184" s="15">
        <v>3344.2</v>
      </c>
      <c r="J184" s="15">
        <v>2667.6</v>
      </c>
      <c r="K184" s="15">
        <v>2667.6</v>
      </c>
      <c r="L184" s="36">
        <v>59</v>
      </c>
      <c r="M184" s="15">
        <f t="shared" si="31"/>
        <v>1298426.94</v>
      </c>
      <c r="N184" s="15"/>
      <c r="O184" s="15"/>
      <c r="P184" s="15"/>
      <c r="Q184" s="11">
        <f t="shared" si="32"/>
        <v>1298426.94</v>
      </c>
      <c r="R184" s="15"/>
      <c r="S184" s="99"/>
      <c r="T184" s="15"/>
      <c r="U184" s="15">
        <v>703</v>
      </c>
      <c r="V184" s="15">
        <f>U184*1846.98</f>
        <v>1298426.94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197"/>
      <c r="AG184" s="29" t="s">
        <v>217</v>
      </c>
      <c r="AH184" s="176"/>
      <c r="AI184" s="168"/>
      <c r="AJ184" s="176"/>
      <c r="AK184" s="176"/>
      <c r="AL184" s="71">
        <f>MAX(AL$24:AL183)+1</f>
        <v>154</v>
      </c>
      <c r="AM184" s="71" t="s">
        <v>157</v>
      </c>
      <c r="AN184" s="71" t="str">
        <f t="shared" si="29"/>
        <v>154.</v>
      </c>
      <c r="AP184" s="71"/>
      <c r="AS184" s="114"/>
    </row>
    <row r="185" spans="1:45" ht="22.5" customHeight="1" x14ac:dyDescent="0.25">
      <c r="A185" s="94" t="str">
        <f t="shared" si="30"/>
        <v>155.</v>
      </c>
      <c r="B185" s="94">
        <v>309</v>
      </c>
      <c r="C185" s="223" t="s">
        <v>279</v>
      </c>
      <c r="D185" s="4">
        <v>1927</v>
      </c>
      <c r="E185" s="4" t="s">
        <v>28</v>
      </c>
      <c r="F185" s="4" t="s">
        <v>30</v>
      </c>
      <c r="G185" s="4">
        <v>2</v>
      </c>
      <c r="H185" s="4">
        <v>2</v>
      </c>
      <c r="I185" s="13">
        <v>575.38</v>
      </c>
      <c r="J185" s="13">
        <v>313.39999999999998</v>
      </c>
      <c r="K185" s="13">
        <v>313.39999999999998</v>
      </c>
      <c r="L185" s="36">
        <v>29</v>
      </c>
      <c r="M185" s="15">
        <f t="shared" si="31"/>
        <v>32254.5</v>
      </c>
      <c r="N185" s="15"/>
      <c r="O185" s="15"/>
      <c r="P185" s="15"/>
      <c r="Q185" s="11">
        <f t="shared" si="32"/>
        <v>32254.5</v>
      </c>
      <c r="R185" s="15">
        <v>32254.5</v>
      </c>
      <c r="S185" s="99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1"/>
      <c r="AF185" s="197"/>
      <c r="AG185" s="29" t="s">
        <v>217</v>
      </c>
      <c r="AH185" s="176" t="s">
        <v>1774</v>
      </c>
      <c r="AI185" s="168"/>
      <c r="AJ185" s="176"/>
      <c r="AK185" s="176"/>
      <c r="AL185" s="71">
        <f>MAX(AL$24:AL184)+1</f>
        <v>155</v>
      </c>
      <c r="AM185" s="71" t="s">
        <v>157</v>
      </c>
      <c r="AN185" s="71" t="str">
        <f t="shared" si="29"/>
        <v>155.</v>
      </c>
      <c r="AP185" s="88"/>
      <c r="AS185" s="114"/>
    </row>
    <row r="186" spans="1:45" ht="22.5" customHeight="1" x14ac:dyDescent="0.25">
      <c r="A186" s="94" t="str">
        <f t="shared" si="30"/>
        <v>156.</v>
      </c>
      <c r="B186" s="94">
        <v>5471</v>
      </c>
      <c r="C186" s="223" t="s">
        <v>304</v>
      </c>
      <c r="D186" s="4">
        <v>1958</v>
      </c>
      <c r="E186" s="4" t="s">
        <v>28</v>
      </c>
      <c r="F186" s="4" t="s">
        <v>29</v>
      </c>
      <c r="G186" s="4">
        <v>2</v>
      </c>
      <c r="H186" s="4">
        <v>1</v>
      </c>
      <c r="I186" s="13">
        <v>266.5</v>
      </c>
      <c r="J186" s="13">
        <v>194</v>
      </c>
      <c r="K186" s="13">
        <v>194</v>
      </c>
      <c r="L186" s="36">
        <v>10</v>
      </c>
      <c r="M186" s="15">
        <f t="shared" si="31"/>
        <v>517320</v>
      </c>
      <c r="N186" s="15"/>
      <c r="O186" s="15"/>
      <c r="P186" s="15"/>
      <c r="Q186" s="11">
        <f t="shared" si="32"/>
        <v>517320</v>
      </c>
      <c r="R186" s="15">
        <v>517320</v>
      </c>
      <c r="S186" s="99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1"/>
      <c r="AF186" s="197"/>
      <c r="AG186" s="29" t="s">
        <v>217</v>
      </c>
      <c r="AH186" s="176" t="s">
        <v>1777</v>
      </c>
      <c r="AI186" s="168"/>
      <c r="AJ186" s="176"/>
      <c r="AK186" s="176"/>
      <c r="AL186" s="71">
        <f>MAX(AL$24:AL185)+1</f>
        <v>156</v>
      </c>
      <c r="AM186" s="71" t="s">
        <v>157</v>
      </c>
      <c r="AN186" s="71" t="str">
        <f t="shared" si="29"/>
        <v>156.</v>
      </c>
      <c r="AP186" s="88"/>
      <c r="AS186" s="114"/>
    </row>
    <row r="187" spans="1:45" ht="22.5" customHeight="1" x14ac:dyDescent="0.25">
      <c r="A187" s="94" t="str">
        <f t="shared" si="30"/>
        <v>157.</v>
      </c>
      <c r="B187" s="94">
        <v>392</v>
      </c>
      <c r="C187" s="223" t="s">
        <v>285</v>
      </c>
      <c r="D187" s="4">
        <v>1965</v>
      </c>
      <c r="E187" s="4" t="s">
        <v>28</v>
      </c>
      <c r="F187" s="4" t="s">
        <v>29</v>
      </c>
      <c r="G187" s="4">
        <v>4</v>
      </c>
      <c r="H187" s="4">
        <v>3</v>
      </c>
      <c r="I187" s="13">
        <v>1635.41</v>
      </c>
      <c r="J187" s="13">
        <v>1487.29</v>
      </c>
      <c r="K187" s="13">
        <v>1446.69</v>
      </c>
      <c r="L187" s="36">
        <v>76</v>
      </c>
      <c r="M187" s="15">
        <f t="shared" si="31"/>
        <v>294056</v>
      </c>
      <c r="N187" s="15"/>
      <c r="O187" s="15"/>
      <c r="P187" s="15"/>
      <c r="Q187" s="11">
        <f t="shared" si="32"/>
        <v>294056</v>
      </c>
      <c r="R187" s="15">
        <v>294056</v>
      </c>
      <c r="S187" s="99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97"/>
      <c r="AG187" s="29" t="s">
        <v>217</v>
      </c>
      <c r="AH187" s="176" t="s">
        <v>1778</v>
      </c>
      <c r="AI187" s="168"/>
      <c r="AJ187" s="176"/>
      <c r="AK187" s="176"/>
      <c r="AL187" s="71">
        <f>MAX(AL$24:AL186)+1</f>
        <v>157</v>
      </c>
      <c r="AM187" s="71" t="s">
        <v>157</v>
      </c>
      <c r="AN187" s="71" t="str">
        <f t="shared" si="29"/>
        <v>157.</v>
      </c>
      <c r="AP187" s="88"/>
      <c r="AS187" s="114"/>
    </row>
    <row r="188" spans="1:45" ht="22.5" customHeight="1" x14ac:dyDescent="0.25">
      <c r="A188" s="94" t="str">
        <f t="shared" si="30"/>
        <v>158.</v>
      </c>
      <c r="B188" s="94">
        <v>413</v>
      </c>
      <c r="C188" s="223" t="s">
        <v>286</v>
      </c>
      <c r="D188" s="4">
        <v>1917</v>
      </c>
      <c r="E188" s="4" t="s">
        <v>28</v>
      </c>
      <c r="F188" s="4" t="s">
        <v>33</v>
      </c>
      <c r="G188" s="4">
        <v>2</v>
      </c>
      <c r="H188" s="4">
        <v>2</v>
      </c>
      <c r="I188" s="13">
        <v>390.9</v>
      </c>
      <c r="J188" s="13">
        <v>296.89999999999998</v>
      </c>
      <c r="K188" s="13">
        <v>296.89999999999998</v>
      </c>
      <c r="L188" s="36">
        <v>17</v>
      </c>
      <c r="M188" s="15">
        <f t="shared" si="31"/>
        <v>29029.05</v>
      </c>
      <c r="N188" s="15"/>
      <c r="O188" s="15"/>
      <c r="P188" s="15"/>
      <c r="Q188" s="11">
        <f t="shared" si="32"/>
        <v>29029.05</v>
      </c>
      <c r="R188" s="15">
        <v>29029.05</v>
      </c>
      <c r="S188" s="99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1"/>
      <c r="AF188" s="197"/>
      <c r="AG188" s="29" t="s">
        <v>217</v>
      </c>
      <c r="AH188" s="176" t="s">
        <v>1774</v>
      </c>
      <c r="AI188" s="168"/>
      <c r="AJ188" s="176"/>
      <c r="AK188" s="176"/>
      <c r="AL188" s="71">
        <f>MAX(AL$24:AL187)+1</f>
        <v>158</v>
      </c>
      <c r="AM188" s="71" t="s">
        <v>157</v>
      </c>
      <c r="AN188" s="71" t="str">
        <f t="shared" si="29"/>
        <v>158.</v>
      </c>
      <c r="AP188" s="88"/>
      <c r="AS188" s="114"/>
    </row>
    <row r="189" spans="1:45" ht="22.5" customHeight="1" x14ac:dyDescent="0.25">
      <c r="A189" s="94" t="str">
        <f t="shared" si="30"/>
        <v>159.</v>
      </c>
      <c r="B189" s="94">
        <v>431</v>
      </c>
      <c r="C189" s="223" t="s">
        <v>287</v>
      </c>
      <c r="D189" s="4">
        <v>1917</v>
      </c>
      <c r="E189" s="4" t="s">
        <v>28</v>
      </c>
      <c r="F189" s="4" t="s">
        <v>29</v>
      </c>
      <c r="G189" s="4">
        <v>2</v>
      </c>
      <c r="H189" s="4">
        <v>2</v>
      </c>
      <c r="I189" s="13">
        <v>269</v>
      </c>
      <c r="J189" s="13">
        <v>208.2</v>
      </c>
      <c r="K189" s="13">
        <v>208.2</v>
      </c>
      <c r="L189" s="36">
        <v>11</v>
      </c>
      <c r="M189" s="15">
        <f t="shared" si="31"/>
        <v>390774.02</v>
      </c>
      <c r="N189" s="15"/>
      <c r="O189" s="15"/>
      <c r="P189" s="15"/>
      <c r="Q189" s="11">
        <f t="shared" si="32"/>
        <v>390774.02</v>
      </c>
      <c r="R189" s="15"/>
      <c r="S189" s="99"/>
      <c r="T189" s="15"/>
      <c r="U189" s="15"/>
      <c r="V189" s="15"/>
      <c r="W189" s="15"/>
      <c r="X189" s="15"/>
      <c r="Y189" s="15">
        <v>200</v>
      </c>
      <c r="Z189" s="15">
        <f>Y189*1184.88</f>
        <v>236976.00000000003</v>
      </c>
      <c r="AA189" s="15"/>
      <c r="AB189" s="15"/>
      <c r="AC189" s="15"/>
      <c r="AD189" s="15"/>
      <c r="AE189" s="15"/>
      <c r="AF189" s="197">
        <v>153798.01999999999</v>
      </c>
      <c r="AG189" s="29" t="s">
        <v>217</v>
      </c>
      <c r="AH189" s="176"/>
      <c r="AI189" s="168"/>
      <c r="AJ189" s="176"/>
      <c r="AK189" s="176"/>
      <c r="AL189" s="71">
        <f>MAX(AL$24:AL188)+1</f>
        <v>159</v>
      </c>
      <c r="AM189" s="71" t="s">
        <v>157</v>
      </c>
      <c r="AN189" s="71" t="str">
        <f t="shared" si="29"/>
        <v>159.</v>
      </c>
      <c r="AP189" s="88"/>
      <c r="AS189" s="114"/>
    </row>
    <row r="190" spans="1:45" ht="22.5" customHeight="1" x14ac:dyDescent="0.25">
      <c r="A190" s="94" t="str">
        <f t="shared" si="30"/>
        <v>160.</v>
      </c>
      <c r="B190" s="94">
        <v>5474</v>
      </c>
      <c r="C190" s="223" t="s">
        <v>305</v>
      </c>
      <c r="D190" s="4">
        <v>1954</v>
      </c>
      <c r="E190" s="4" t="s">
        <v>28</v>
      </c>
      <c r="F190" s="4" t="s">
        <v>29</v>
      </c>
      <c r="G190" s="4">
        <v>2</v>
      </c>
      <c r="H190" s="4">
        <v>2</v>
      </c>
      <c r="I190" s="13">
        <v>458.7</v>
      </c>
      <c r="J190" s="13">
        <v>304.10000000000002</v>
      </c>
      <c r="K190" s="13">
        <v>304.10000000000002</v>
      </c>
      <c r="L190" s="36">
        <v>23</v>
      </c>
      <c r="M190" s="15">
        <f t="shared" si="31"/>
        <v>1468000</v>
      </c>
      <c r="N190" s="15"/>
      <c r="O190" s="15"/>
      <c r="P190" s="15"/>
      <c r="Q190" s="11">
        <f t="shared" si="32"/>
        <v>1468000</v>
      </c>
      <c r="R190" s="15"/>
      <c r="S190" s="99"/>
      <c r="T190" s="15"/>
      <c r="U190" s="15">
        <v>400</v>
      </c>
      <c r="V190" s="15">
        <f>U190*3670</f>
        <v>1468000</v>
      </c>
      <c r="W190" s="15"/>
      <c r="X190" s="15"/>
      <c r="Y190" s="15"/>
      <c r="Z190" s="15"/>
      <c r="AA190" s="15"/>
      <c r="AB190" s="15"/>
      <c r="AC190" s="15"/>
      <c r="AD190" s="15"/>
      <c r="AE190" s="11"/>
      <c r="AF190" s="197"/>
      <c r="AG190" s="29" t="s">
        <v>217</v>
      </c>
      <c r="AH190" s="176"/>
      <c r="AI190" s="168"/>
      <c r="AJ190" s="176"/>
      <c r="AK190" s="176"/>
      <c r="AL190" s="71">
        <f>MAX(AL$24:AL189)+1</f>
        <v>160</v>
      </c>
      <c r="AM190" s="71" t="s">
        <v>157</v>
      </c>
      <c r="AN190" s="71" t="str">
        <f t="shared" si="29"/>
        <v>160.</v>
      </c>
      <c r="AP190" s="88"/>
      <c r="AS190" s="114"/>
    </row>
    <row r="191" spans="1:45" ht="22.5" customHeight="1" x14ac:dyDescent="0.25">
      <c r="A191" s="94" t="str">
        <f t="shared" si="30"/>
        <v>161.</v>
      </c>
      <c r="B191" s="94">
        <v>550</v>
      </c>
      <c r="C191" s="223" t="s">
        <v>289</v>
      </c>
      <c r="D191" s="4">
        <v>1956</v>
      </c>
      <c r="E191" s="4" t="s">
        <v>28</v>
      </c>
      <c r="F191" s="4" t="s">
        <v>29</v>
      </c>
      <c r="G191" s="4">
        <v>2</v>
      </c>
      <c r="H191" s="4">
        <v>3</v>
      </c>
      <c r="I191" s="13">
        <v>1655.5</v>
      </c>
      <c r="J191" s="13">
        <v>645.5</v>
      </c>
      <c r="K191" s="13">
        <v>406.3</v>
      </c>
      <c r="L191" s="36">
        <v>28</v>
      </c>
      <c r="M191" s="15">
        <f t="shared" si="31"/>
        <v>243646.4</v>
      </c>
      <c r="N191" s="15"/>
      <c r="O191" s="15"/>
      <c r="P191" s="15"/>
      <c r="Q191" s="11">
        <f t="shared" si="32"/>
        <v>243646.4</v>
      </c>
      <c r="R191" s="15">
        <v>243646.4</v>
      </c>
      <c r="S191" s="99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97"/>
      <c r="AG191" s="29" t="s">
        <v>217</v>
      </c>
      <c r="AH191" s="176" t="s">
        <v>1778</v>
      </c>
      <c r="AI191" s="168"/>
      <c r="AJ191" s="176"/>
      <c r="AK191" s="176"/>
      <c r="AL191" s="71">
        <f>MAX(AL$24:AL190)+1</f>
        <v>161</v>
      </c>
      <c r="AM191" s="71" t="s">
        <v>157</v>
      </c>
      <c r="AN191" s="71" t="str">
        <f t="shared" si="29"/>
        <v>161.</v>
      </c>
      <c r="AP191" s="71"/>
      <c r="AS191" s="114"/>
    </row>
    <row r="192" spans="1:45" ht="22.5" customHeight="1" x14ac:dyDescent="0.25">
      <c r="A192" s="94" t="str">
        <f t="shared" si="30"/>
        <v>162.</v>
      </c>
      <c r="B192" s="94">
        <v>691</v>
      </c>
      <c r="C192" s="223" t="s">
        <v>294</v>
      </c>
      <c r="D192" s="4">
        <v>1992</v>
      </c>
      <c r="E192" s="4" t="s">
        <v>28</v>
      </c>
      <c r="F192" s="4" t="s">
        <v>29</v>
      </c>
      <c r="G192" s="4">
        <v>5</v>
      </c>
      <c r="H192" s="4">
        <v>1</v>
      </c>
      <c r="I192" s="13">
        <v>1618.7</v>
      </c>
      <c r="J192" s="13">
        <v>1034.2</v>
      </c>
      <c r="K192" s="13">
        <v>1034.2</v>
      </c>
      <c r="L192" s="36">
        <v>22</v>
      </c>
      <c r="M192" s="15">
        <f t="shared" ref="M192:M215" si="33">R192+T192+V192+X192+Z192+AB192+AE192+AF192</f>
        <v>775731.6</v>
      </c>
      <c r="N192" s="15"/>
      <c r="O192" s="15"/>
      <c r="P192" s="15"/>
      <c r="Q192" s="11">
        <f t="shared" si="32"/>
        <v>775731.6</v>
      </c>
      <c r="R192" s="15"/>
      <c r="S192" s="99"/>
      <c r="T192" s="15"/>
      <c r="U192" s="15">
        <v>420</v>
      </c>
      <c r="V192" s="15">
        <f>U192*1846.98</f>
        <v>775731.6</v>
      </c>
      <c r="W192" s="15"/>
      <c r="X192" s="15"/>
      <c r="Y192" s="15"/>
      <c r="Z192" s="15"/>
      <c r="AA192" s="15"/>
      <c r="AB192" s="15"/>
      <c r="AC192" s="15"/>
      <c r="AD192" s="15"/>
      <c r="AE192" s="15"/>
      <c r="AF192" s="197"/>
      <c r="AG192" s="29" t="s">
        <v>217</v>
      </c>
      <c r="AH192" s="176"/>
      <c r="AI192" s="168"/>
      <c r="AJ192" s="176"/>
      <c r="AK192" s="176"/>
      <c r="AL192" s="71">
        <f>MAX(AL$24:AL191)+1</f>
        <v>162</v>
      </c>
      <c r="AM192" s="71" t="s">
        <v>157</v>
      </c>
      <c r="AN192" s="71" t="str">
        <f t="shared" si="29"/>
        <v>162.</v>
      </c>
      <c r="AP192" s="88"/>
      <c r="AS192" s="114"/>
    </row>
    <row r="193" spans="1:45" ht="22.5" customHeight="1" x14ac:dyDescent="0.25">
      <c r="A193" s="94" t="str">
        <f t="shared" si="30"/>
        <v>163.</v>
      </c>
      <c r="B193" s="94">
        <v>708</v>
      </c>
      <c r="C193" s="223" t="s">
        <v>1667</v>
      </c>
      <c r="D193" s="8">
        <v>1915</v>
      </c>
      <c r="E193" s="4" t="s">
        <v>28</v>
      </c>
      <c r="F193" s="4" t="s">
        <v>30</v>
      </c>
      <c r="G193" s="8">
        <v>1</v>
      </c>
      <c r="H193" s="8">
        <v>2</v>
      </c>
      <c r="I193" s="13">
        <v>150.30000000000001</v>
      </c>
      <c r="J193" s="13">
        <v>116</v>
      </c>
      <c r="K193" s="13">
        <v>116</v>
      </c>
      <c r="L193" s="36">
        <v>12</v>
      </c>
      <c r="M193" s="15">
        <f t="shared" si="33"/>
        <v>319917.60000000003</v>
      </c>
      <c r="N193" s="15"/>
      <c r="O193" s="15"/>
      <c r="P193" s="15"/>
      <c r="Q193" s="11">
        <f t="shared" si="32"/>
        <v>319917.60000000003</v>
      </c>
      <c r="R193" s="15"/>
      <c r="S193" s="99"/>
      <c r="T193" s="15"/>
      <c r="U193" s="15"/>
      <c r="V193" s="15"/>
      <c r="W193" s="15"/>
      <c r="X193" s="15"/>
      <c r="Y193" s="15">
        <v>270</v>
      </c>
      <c r="Z193" s="15">
        <f>Y193*1184.88</f>
        <v>319917.60000000003</v>
      </c>
      <c r="AA193" s="15"/>
      <c r="AB193" s="15"/>
      <c r="AC193" s="15"/>
      <c r="AD193" s="15"/>
      <c r="AE193" s="15"/>
      <c r="AF193" s="197"/>
      <c r="AG193" s="29" t="s">
        <v>217</v>
      </c>
      <c r="AH193" s="176"/>
      <c r="AI193" s="168"/>
      <c r="AJ193" s="176"/>
      <c r="AK193" s="176"/>
      <c r="AL193" s="71">
        <f>MAX(AL$24:AL192)+1</f>
        <v>163</v>
      </c>
      <c r="AM193" s="71" t="s">
        <v>157</v>
      </c>
      <c r="AN193" s="71" t="str">
        <f t="shared" si="29"/>
        <v>163.</v>
      </c>
      <c r="AP193" s="88"/>
      <c r="AS193" s="114"/>
    </row>
    <row r="194" spans="1:45" ht="22.5" customHeight="1" x14ac:dyDescent="0.25">
      <c r="A194" s="94" t="str">
        <f t="shared" si="30"/>
        <v>164.</v>
      </c>
      <c r="B194" s="94">
        <v>730</v>
      </c>
      <c r="C194" s="223" t="s">
        <v>296</v>
      </c>
      <c r="D194" s="8">
        <v>1969</v>
      </c>
      <c r="E194" s="4" t="s">
        <v>28</v>
      </c>
      <c r="F194" s="4" t="s">
        <v>29</v>
      </c>
      <c r="G194" s="8">
        <v>2</v>
      </c>
      <c r="H194" s="8">
        <v>1</v>
      </c>
      <c r="I194" s="13">
        <v>311</v>
      </c>
      <c r="J194" s="13">
        <v>206.7</v>
      </c>
      <c r="K194" s="13">
        <v>206.7</v>
      </c>
      <c r="L194" s="36">
        <v>22</v>
      </c>
      <c r="M194" s="15">
        <f t="shared" si="33"/>
        <v>32254.5</v>
      </c>
      <c r="N194" s="15"/>
      <c r="O194" s="15"/>
      <c r="P194" s="15"/>
      <c r="Q194" s="11">
        <f t="shared" si="32"/>
        <v>32254.5</v>
      </c>
      <c r="R194" s="15">
        <v>32254.5</v>
      </c>
      <c r="S194" s="99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1"/>
      <c r="AF194" s="197"/>
      <c r="AG194" s="29" t="s">
        <v>217</v>
      </c>
      <c r="AH194" s="176" t="s">
        <v>1774</v>
      </c>
      <c r="AI194" s="168"/>
      <c r="AJ194" s="176"/>
      <c r="AK194" s="176"/>
      <c r="AL194" s="71">
        <f>MAX(AL$24:AL193)+1</f>
        <v>164</v>
      </c>
      <c r="AM194" s="71" t="s">
        <v>157</v>
      </c>
      <c r="AN194" s="71" t="str">
        <f t="shared" si="29"/>
        <v>164.</v>
      </c>
      <c r="AP194" s="71"/>
      <c r="AS194" s="114"/>
    </row>
    <row r="195" spans="1:45" ht="22.5" customHeight="1" x14ac:dyDescent="0.25">
      <c r="A195" s="94" t="str">
        <f t="shared" si="30"/>
        <v>165.</v>
      </c>
      <c r="B195" s="94">
        <v>647</v>
      </c>
      <c r="C195" s="223" t="s">
        <v>331</v>
      </c>
      <c r="D195" s="4">
        <v>1970</v>
      </c>
      <c r="E195" s="4" t="s">
        <v>28</v>
      </c>
      <c r="F195" s="4" t="s">
        <v>29</v>
      </c>
      <c r="G195" s="4">
        <v>5</v>
      </c>
      <c r="H195" s="4">
        <v>3</v>
      </c>
      <c r="I195" s="15">
        <v>3416.64</v>
      </c>
      <c r="J195" s="15">
        <v>2684.8</v>
      </c>
      <c r="K195" s="15">
        <v>2684.8</v>
      </c>
      <c r="L195" s="36">
        <v>112</v>
      </c>
      <c r="M195" s="15">
        <f t="shared" si="33"/>
        <v>1350142.3800000001</v>
      </c>
      <c r="N195" s="15"/>
      <c r="O195" s="15"/>
      <c r="P195" s="15"/>
      <c r="Q195" s="11">
        <f t="shared" si="32"/>
        <v>1350142.3800000001</v>
      </c>
      <c r="R195" s="15"/>
      <c r="S195" s="99"/>
      <c r="T195" s="15"/>
      <c r="U195" s="15">
        <v>731</v>
      </c>
      <c r="V195" s="15">
        <f>U195*1846.98</f>
        <v>1350142.3800000001</v>
      </c>
      <c r="W195" s="15"/>
      <c r="X195" s="15"/>
      <c r="Y195" s="15"/>
      <c r="Z195" s="15"/>
      <c r="AA195" s="15"/>
      <c r="AB195" s="15"/>
      <c r="AC195" s="15"/>
      <c r="AD195" s="15"/>
      <c r="AE195" s="15"/>
      <c r="AF195" s="197"/>
      <c r="AG195" s="29" t="s">
        <v>217</v>
      </c>
      <c r="AH195" s="176"/>
      <c r="AI195" s="168"/>
      <c r="AJ195" s="176"/>
      <c r="AK195" s="176"/>
      <c r="AL195" s="71">
        <f>MAX(AL$24:AL194)+1</f>
        <v>165</v>
      </c>
      <c r="AM195" s="71" t="s">
        <v>157</v>
      </c>
      <c r="AN195" s="71" t="str">
        <f t="shared" si="29"/>
        <v>165.</v>
      </c>
      <c r="AP195" s="71"/>
      <c r="AS195" s="114"/>
    </row>
    <row r="196" spans="1:45" ht="22.5" customHeight="1" x14ac:dyDescent="0.25">
      <c r="A196" s="94" t="str">
        <f t="shared" si="30"/>
        <v>166.</v>
      </c>
      <c r="B196" s="94">
        <v>758</v>
      </c>
      <c r="C196" s="220" t="s">
        <v>361</v>
      </c>
      <c r="D196" s="4">
        <v>1992</v>
      </c>
      <c r="E196" s="4" t="s">
        <v>28</v>
      </c>
      <c r="F196" s="4" t="s">
        <v>73</v>
      </c>
      <c r="G196" s="4">
        <v>5</v>
      </c>
      <c r="H196" s="4">
        <v>3</v>
      </c>
      <c r="I196" s="13">
        <v>5367.2</v>
      </c>
      <c r="J196" s="13">
        <v>3282.2</v>
      </c>
      <c r="K196" s="13">
        <v>3282.2</v>
      </c>
      <c r="L196" s="36">
        <v>118</v>
      </c>
      <c r="M196" s="15">
        <f t="shared" si="33"/>
        <v>872949.65999999992</v>
      </c>
      <c r="N196" s="15"/>
      <c r="O196" s="15"/>
      <c r="P196" s="15"/>
      <c r="Q196" s="11">
        <f t="shared" si="32"/>
        <v>872949.65999999992</v>
      </c>
      <c r="R196" s="15"/>
      <c r="S196" s="99"/>
      <c r="T196" s="15"/>
      <c r="U196" s="15"/>
      <c r="V196" s="15"/>
      <c r="W196" s="15"/>
      <c r="X196" s="15"/>
      <c r="Y196" s="15">
        <v>1122</v>
      </c>
      <c r="Z196" s="15">
        <f>Y196*778.03</f>
        <v>872949.65999999992</v>
      </c>
      <c r="AA196" s="15"/>
      <c r="AB196" s="15"/>
      <c r="AC196" s="15"/>
      <c r="AD196" s="15"/>
      <c r="AE196" s="15"/>
      <c r="AF196" s="197"/>
      <c r="AG196" s="29" t="s">
        <v>217</v>
      </c>
      <c r="AH196" s="176"/>
      <c r="AI196" s="168"/>
      <c r="AJ196" s="176"/>
      <c r="AK196" s="176"/>
      <c r="AL196" s="71">
        <f>MAX(AL$24:AL195)+1</f>
        <v>166</v>
      </c>
      <c r="AM196" s="71" t="s">
        <v>157</v>
      </c>
      <c r="AN196" s="71" t="str">
        <f t="shared" si="29"/>
        <v>166.</v>
      </c>
      <c r="AP196" s="88"/>
      <c r="AS196" s="114"/>
    </row>
    <row r="197" spans="1:45" ht="22.5" customHeight="1" x14ac:dyDescent="0.25">
      <c r="A197" s="94" t="str">
        <f t="shared" si="30"/>
        <v>167.</v>
      </c>
      <c r="B197" s="94">
        <v>785</v>
      </c>
      <c r="C197" s="223" t="s">
        <v>297</v>
      </c>
      <c r="D197" s="4">
        <v>1958</v>
      </c>
      <c r="E197" s="4" t="s">
        <v>28</v>
      </c>
      <c r="F197" s="4" t="s">
        <v>29</v>
      </c>
      <c r="G197" s="4">
        <v>2</v>
      </c>
      <c r="H197" s="4">
        <v>1</v>
      </c>
      <c r="I197" s="13">
        <v>822.6</v>
      </c>
      <c r="J197" s="13">
        <v>448.6</v>
      </c>
      <c r="K197" s="13">
        <v>448.6</v>
      </c>
      <c r="L197" s="36">
        <v>21</v>
      </c>
      <c r="M197" s="15">
        <f t="shared" si="33"/>
        <v>75614.399999999994</v>
      </c>
      <c r="N197" s="15"/>
      <c r="O197" s="15"/>
      <c r="P197" s="15"/>
      <c r="Q197" s="11">
        <f t="shared" si="32"/>
        <v>75614.399999999994</v>
      </c>
      <c r="R197" s="15">
        <v>75614.399999999994</v>
      </c>
      <c r="S197" s="99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97"/>
      <c r="AG197" s="29" t="s">
        <v>217</v>
      </c>
      <c r="AH197" s="176" t="s">
        <v>1778</v>
      </c>
      <c r="AI197" s="168"/>
      <c r="AJ197" s="176"/>
      <c r="AK197" s="176"/>
      <c r="AL197" s="71">
        <f>MAX(AL$24:AL196)+1</f>
        <v>167</v>
      </c>
      <c r="AM197" s="71" t="s">
        <v>157</v>
      </c>
      <c r="AN197" s="71" t="str">
        <f t="shared" si="29"/>
        <v>167.</v>
      </c>
      <c r="AP197" s="71"/>
      <c r="AS197" s="114"/>
    </row>
    <row r="198" spans="1:45" ht="22.5" customHeight="1" x14ac:dyDescent="0.25">
      <c r="A198" s="94" t="str">
        <f t="shared" si="30"/>
        <v>168.</v>
      </c>
      <c r="B198" s="94">
        <v>67</v>
      </c>
      <c r="C198" s="213" t="s">
        <v>340</v>
      </c>
      <c r="D198" s="4">
        <v>1990</v>
      </c>
      <c r="E198" s="4" t="s">
        <v>28</v>
      </c>
      <c r="F198" s="4" t="s">
        <v>29</v>
      </c>
      <c r="G198" s="4">
        <v>3</v>
      </c>
      <c r="H198" s="4">
        <v>2</v>
      </c>
      <c r="I198" s="15">
        <v>1253.8</v>
      </c>
      <c r="J198" s="15">
        <v>684</v>
      </c>
      <c r="K198" s="15">
        <v>684</v>
      </c>
      <c r="L198" s="36">
        <v>56</v>
      </c>
      <c r="M198" s="15">
        <f t="shared" si="33"/>
        <v>1187608.1399999999</v>
      </c>
      <c r="N198" s="15"/>
      <c r="O198" s="15"/>
      <c r="P198" s="15"/>
      <c r="Q198" s="11">
        <f t="shared" si="32"/>
        <v>1187608.1399999999</v>
      </c>
      <c r="R198" s="15"/>
      <c r="S198" s="99"/>
      <c r="T198" s="15"/>
      <c r="U198" s="15">
        <v>643</v>
      </c>
      <c r="V198" s="15">
        <f>U198*1846.98</f>
        <v>1187608.1399999999</v>
      </c>
      <c r="W198" s="15"/>
      <c r="X198" s="15"/>
      <c r="Y198" s="15"/>
      <c r="Z198" s="15"/>
      <c r="AA198" s="15"/>
      <c r="AB198" s="15"/>
      <c r="AC198" s="15"/>
      <c r="AD198" s="15"/>
      <c r="AE198" s="15"/>
      <c r="AF198" s="197"/>
      <c r="AG198" s="29" t="s">
        <v>217</v>
      </c>
      <c r="AH198" s="176"/>
      <c r="AI198" s="168"/>
      <c r="AJ198" s="176"/>
      <c r="AK198" s="176"/>
      <c r="AL198" s="71">
        <f>MAX(AL$24:AL197)+1</f>
        <v>168</v>
      </c>
      <c r="AM198" s="71" t="s">
        <v>157</v>
      </c>
      <c r="AN198" s="71" t="str">
        <f t="shared" si="29"/>
        <v>168.</v>
      </c>
      <c r="AP198" s="71"/>
      <c r="AS198" s="114"/>
    </row>
    <row r="199" spans="1:45" ht="22.5" customHeight="1" x14ac:dyDescent="0.25">
      <c r="A199" s="94" t="str">
        <f t="shared" si="30"/>
        <v>169.</v>
      </c>
      <c r="B199" s="94">
        <v>823</v>
      </c>
      <c r="C199" s="223" t="s">
        <v>298</v>
      </c>
      <c r="D199" s="4">
        <v>1962</v>
      </c>
      <c r="E199" s="4" t="s">
        <v>28</v>
      </c>
      <c r="F199" s="4" t="s">
        <v>29</v>
      </c>
      <c r="G199" s="4">
        <v>4</v>
      </c>
      <c r="H199" s="4">
        <v>2</v>
      </c>
      <c r="I199" s="13">
        <v>1363.5</v>
      </c>
      <c r="J199" s="13">
        <v>1266.3</v>
      </c>
      <c r="K199" s="13">
        <v>1266.3</v>
      </c>
      <c r="L199" s="36">
        <v>36</v>
      </c>
      <c r="M199" s="15">
        <f>R199+T199+V199+X199+Z199+AB199+AE199+AF199</f>
        <v>1164748.28</v>
      </c>
      <c r="N199" s="15"/>
      <c r="O199" s="15"/>
      <c r="P199" s="15"/>
      <c r="Q199" s="11">
        <f>M199</f>
        <v>1164748.28</v>
      </c>
      <c r="R199" s="15">
        <v>193236.8</v>
      </c>
      <c r="S199" s="99"/>
      <c r="T199" s="15"/>
      <c r="U199" s="15">
        <v>526</v>
      </c>
      <c r="V199" s="15">
        <v>971511.48</v>
      </c>
      <c r="W199" s="15"/>
      <c r="X199" s="15"/>
      <c r="Y199" s="15"/>
      <c r="Z199" s="15"/>
      <c r="AA199" s="15"/>
      <c r="AB199" s="15"/>
      <c r="AC199" s="15"/>
      <c r="AD199" s="15"/>
      <c r="AE199" s="15"/>
      <c r="AF199" s="197"/>
      <c r="AG199" s="29" t="s">
        <v>217</v>
      </c>
      <c r="AH199" s="176" t="s">
        <v>1778</v>
      </c>
      <c r="AI199" s="168"/>
      <c r="AJ199" s="176"/>
      <c r="AK199" s="176"/>
      <c r="AL199" s="71">
        <f>MAX(AL$24:AL198)+1</f>
        <v>169</v>
      </c>
      <c r="AM199" s="71" t="s">
        <v>157</v>
      </c>
      <c r="AN199" s="71" t="str">
        <f t="shared" si="29"/>
        <v>169.</v>
      </c>
      <c r="AP199" s="88"/>
      <c r="AS199" s="114"/>
    </row>
    <row r="200" spans="1:45" ht="22.5" customHeight="1" x14ac:dyDescent="0.25">
      <c r="A200" s="94" t="str">
        <f t="shared" si="30"/>
        <v>170.</v>
      </c>
      <c r="B200" s="94">
        <v>830</v>
      </c>
      <c r="C200" s="234" t="s">
        <v>299</v>
      </c>
      <c r="D200" s="8">
        <v>1962</v>
      </c>
      <c r="E200" s="4" t="s">
        <v>28</v>
      </c>
      <c r="F200" s="4" t="s">
        <v>29</v>
      </c>
      <c r="G200" s="8">
        <v>4</v>
      </c>
      <c r="H200" s="8">
        <v>3</v>
      </c>
      <c r="I200" s="13">
        <v>2118.9</v>
      </c>
      <c r="J200" s="13">
        <v>1974.02</v>
      </c>
      <c r="K200" s="13">
        <v>1974.02</v>
      </c>
      <c r="L200" s="36">
        <v>81</v>
      </c>
      <c r="M200" s="15">
        <f>R200+T200+V200+X200+Z200+AB200+AE200+AF200</f>
        <v>1534719.72</v>
      </c>
      <c r="N200" s="15"/>
      <c r="O200" s="15"/>
      <c r="P200" s="15"/>
      <c r="Q200" s="11">
        <f>M200</f>
        <v>1534719.72</v>
      </c>
      <c r="R200" s="15">
        <v>289855.2</v>
      </c>
      <c r="S200" s="99"/>
      <c r="T200" s="15"/>
      <c r="U200" s="15">
        <v>674</v>
      </c>
      <c r="V200" s="15">
        <v>1244864.52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97"/>
      <c r="AG200" s="29" t="s">
        <v>217</v>
      </c>
      <c r="AH200" s="176" t="s">
        <v>1778</v>
      </c>
      <c r="AI200" s="168"/>
      <c r="AJ200" s="176"/>
      <c r="AK200" s="176"/>
      <c r="AL200" s="71">
        <f>MAX(AL$24:AL199)+1</f>
        <v>170</v>
      </c>
      <c r="AM200" s="71" t="s">
        <v>157</v>
      </c>
      <c r="AN200" s="71" t="str">
        <f t="shared" si="29"/>
        <v>170.</v>
      </c>
      <c r="AP200" s="88"/>
      <c r="AS200" s="114"/>
    </row>
    <row r="201" spans="1:45" ht="22.5" customHeight="1" x14ac:dyDescent="0.25">
      <c r="A201" s="94" t="str">
        <f t="shared" si="30"/>
        <v>171.</v>
      </c>
      <c r="B201" s="94">
        <v>833</v>
      </c>
      <c r="C201" s="223" t="s">
        <v>300</v>
      </c>
      <c r="D201" s="4">
        <v>1958</v>
      </c>
      <c r="E201" s="4" t="s">
        <v>28</v>
      </c>
      <c r="F201" s="4" t="s">
        <v>29</v>
      </c>
      <c r="G201" s="4">
        <v>2</v>
      </c>
      <c r="H201" s="4">
        <v>1</v>
      </c>
      <c r="I201" s="13">
        <v>457.01</v>
      </c>
      <c r="J201" s="13">
        <v>271.11</v>
      </c>
      <c r="K201" s="13">
        <v>236.01</v>
      </c>
      <c r="L201" s="36">
        <v>9</v>
      </c>
      <c r="M201" s="15">
        <f t="shared" si="33"/>
        <v>877130</v>
      </c>
      <c r="N201" s="15"/>
      <c r="O201" s="15"/>
      <c r="P201" s="15"/>
      <c r="Q201" s="11">
        <f t="shared" si="32"/>
        <v>877130</v>
      </c>
      <c r="R201" s="15"/>
      <c r="S201" s="99"/>
      <c r="T201" s="15"/>
      <c r="U201" s="15">
        <v>239</v>
      </c>
      <c r="V201" s="15">
        <f>U201*3670</f>
        <v>877130</v>
      </c>
      <c r="W201" s="15"/>
      <c r="X201" s="15"/>
      <c r="Y201" s="15"/>
      <c r="Z201" s="15"/>
      <c r="AA201" s="15"/>
      <c r="AB201" s="15"/>
      <c r="AC201" s="15"/>
      <c r="AD201" s="15"/>
      <c r="AE201" s="15"/>
      <c r="AF201" s="197"/>
      <c r="AG201" s="29" t="s">
        <v>217</v>
      </c>
      <c r="AH201" s="176"/>
      <c r="AI201" s="168"/>
      <c r="AJ201" s="176"/>
      <c r="AK201" s="176"/>
      <c r="AL201" s="71">
        <f>MAX(AL$24:AL200)+1</f>
        <v>171</v>
      </c>
      <c r="AM201" s="71" t="s">
        <v>157</v>
      </c>
      <c r="AN201" s="71" t="str">
        <f t="shared" si="29"/>
        <v>171.</v>
      </c>
      <c r="AP201" s="88"/>
      <c r="AS201" s="114"/>
    </row>
    <row r="202" spans="1:45" ht="22.5" customHeight="1" x14ac:dyDescent="0.25">
      <c r="A202" s="94" t="str">
        <f t="shared" si="30"/>
        <v>172.</v>
      </c>
      <c r="B202" s="94">
        <v>66</v>
      </c>
      <c r="C202" s="213" t="s">
        <v>1536</v>
      </c>
      <c r="D202" s="4">
        <v>1962</v>
      </c>
      <c r="E202" s="4" t="s">
        <v>28</v>
      </c>
      <c r="F202" s="4" t="s">
        <v>29</v>
      </c>
      <c r="G202" s="4">
        <v>2</v>
      </c>
      <c r="H202" s="4">
        <v>2</v>
      </c>
      <c r="I202" s="15">
        <v>513.20000000000005</v>
      </c>
      <c r="J202" s="15">
        <v>283.39999999999998</v>
      </c>
      <c r="K202" s="15">
        <v>283.39999999999998</v>
      </c>
      <c r="L202" s="36">
        <v>30</v>
      </c>
      <c r="M202" s="15">
        <f t="shared" si="33"/>
        <v>833719.1</v>
      </c>
      <c r="N202" s="15"/>
      <c r="O202" s="15"/>
      <c r="P202" s="15"/>
      <c r="Q202" s="11">
        <f t="shared" si="32"/>
        <v>833719.1</v>
      </c>
      <c r="R202" s="15">
        <f>475728+53757.5+304233.6</f>
        <v>833719.1</v>
      </c>
      <c r="S202" s="99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1"/>
      <c r="AF202" s="197"/>
      <c r="AG202" s="29" t="s">
        <v>217</v>
      </c>
      <c r="AH202" s="176" t="s">
        <v>1782</v>
      </c>
      <c r="AI202" s="168"/>
      <c r="AJ202" s="176"/>
      <c r="AK202" s="176"/>
      <c r="AL202" s="71">
        <f>MAX(AL$24:AL201)+1</f>
        <v>172</v>
      </c>
      <c r="AM202" s="71" t="s">
        <v>157</v>
      </c>
      <c r="AN202" s="71" t="str">
        <f t="shared" si="29"/>
        <v>172.</v>
      </c>
      <c r="AP202" s="71"/>
      <c r="AS202" s="114"/>
    </row>
    <row r="203" spans="1:45" ht="22.5" customHeight="1" x14ac:dyDescent="0.25">
      <c r="A203" s="94" t="str">
        <f t="shared" si="30"/>
        <v>173.</v>
      </c>
      <c r="B203" s="94">
        <v>80</v>
      </c>
      <c r="C203" s="223" t="s">
        <v>308</v>
      </c>
      <c r="D203" s="4">
        <v>1987</v>
      </c>
      <c r="E203" s="4" t="s">
        <v>28</v>
      </c>
      <c r="F203" s="4" t="s">
        <v>29</v>
      </c>
      <c r="G203" s="4">
        <v>2</v>
      </c>
      <c r="H203" s="4">
        <v>3</v>
      </c>
      <c r="I203" s="13">
        <v>812</v>
      </c>
      <c r="J203" s="13">
        <v>706</v>
      </c>
      <c r="K203" s="13">
        <v>706</v>
      </c>
      <c r="L203" s="36">
        <v>48</v>
      </c>
      <c r="M203" s="15">
        <f t="shared" si="33"/>
        <v>178534</v>
      </c>
      <c r="N203" s="15"/>
      <c r="O203" s="15"/>
      <c r="P203" s="15"/>
      <c r="Q203" s="11">
        <f t="shared" si="32"/>
        <v>178534</v>
      </c>
      <c r="R203" s="15">
        <v>178534</v>
      </c>
      <c r="S203" s="99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97"/>
      <c r="AG203" s="29" t="s">
        <v>217</v>
      </c>
      <c r="AH203" s="176" t="s">
        <v>1778</v>
      </c>
      <c r="AI203" s="168"/>
      <c r="AJ203" s="176"/>
      <c r="AK203" s="176"/>
      <c r="AL203" s="71">
        <f>MAX(AL$24:AL202)+1</f>
        <v>173</v>
      </c>
      <c r="AM203" s="71" t="s">
        <v>157</v>
      </c>
      <c r="AN203" s="71" t="str">
        <f t="shared" si="29"/>
        <v>173.</v>
      </c>
      <c r="AP203" s="71"/>
      <c r="AS203" s="114"/>
    </row>
    <row r="204" spans="1:45" ht="22.5" customHeight="1" x14ac:dyDescent="0.25">
      <c r="A204" s="94" t="str">
        <f t="shared" si="30"/>
        <v>174.</v>
      </c>
      <c r="B204" s="94">
        <v>94</v>
      </c>
      <c r="C204" s="223" t="s">
        <v>144</v>
      </c>
      <c r="D204" s="4">
        <v>1979</v>
      </c>
      <c r="E204" s="4" t="s">
        <v>28</v>
      </c>
      <c r="F204" s="4" t="s">
        <v>29</v>
      </c>
      <c r="G204" s="4">
        <v>2</v>
      </c>
      <c r="H204" s="4">
        <v>2</v>
      </c>
      <c r="I204" s="13">
        <v>764</v>
      </c>
      <c r="J204" s="13">
        <v>446</v>
      </c>
      <c r="K204" s="13">
        <v>446</v>
      </c>
      <c r="L204" s="36">
        <v>43</v>
      </c>
      <c r="M204" s="15">
        <f t="shared" si="33"/>
        <v>168032</v>
      </c>
      <c r="N204" s="15"/>
      <c r="O204" s="15"/>
      <c r="P204" s="15"/>
      <c r="Q204" s="11">
        <f t="shared" si="32"/>
        <v>168032</v>
      </c>
      <c r="R204" s="15">
        <v>168032</v>
      </c>
      <c r="S204" s="99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97"/>
      <c r="AG204" s="29" t="s">
        <v>217</v>
      </c>
      <c r="AH204" s="176" t="s">
        <v>1778</v>
      </c>
      <c r="AI204" s="168"/>
      <c r="AJ204" s="176"/>
      <c r="AK204" s="176"/>
      <c r="AL204" s="71">
        <f>MAX(AL$24:AL203)+1</f>
        <v>174</v>
      </c>
      <c r="AM204" s="71" t="s">
        <v>157</v>
      </c>
      <c r="AN204" s="71" t="str">
        <f t="shared" si="29"/>
        <v>174.</v>
      </c>
      <c r="AP204" s="71"/>
      <c r="AS204" s="114"/>
    </row>
    <row r="205" spans="1:45" ht="22.5" customHeight="1" x14ac:dyDescent="0.25">
      <c r="A205" s="94" t="str">
        <f t="shared" si="30"/>
        <v>175.</v>
      </c>
      <c r="B205" s="94">
        <v>95</v>
      </c>
      <c r="C205" s="223" t="s">
        <v>309</v>
      </c>
      <c r="D205" s="4">
        <v>1973</v>
      </c>
      <c r="E205" s="4" t="s">
        <v>28</v>
      </c>
      <c r="F205" s="4" t="s">
        <v>29</v>
      </c>
      <c r="G205" s="4">
        <v>2</v>
      </c>
      <c r="H205" s="4">
        <v>2</v>
      </c>
      <c r="I205" s="13">
        <v>487.2</v>
      </c>
      <c r="J205" s="13">
        <v>281.3</v>
      </c>
      <c r="K205" s="13">
        <v>281.3</v>
      </c>
      <c r="L205" s="36">
        <v>24</v>
      </c>
      <c r="M205" s="15">
        <f t="shared" si="33"/>
        <v>2145482</v>
      </c>
      <c r="N205" s="15"/>
      <c r="O205" s="15"/>
      <c r="P205" s="15"/>
      <c r="Q205" s="11">
        <f t="shared" si="32"/>
        <v>2145482</v>
      </c>
      <c r="R205" s="15"/>
      <c r="S205" s="99"/>
      <c r="T205" s="15"/>
      <c r="U205" s="15">
        <v>584.6</v>
      </c>
      <c r="V205" s="15">
        <f>U205*3670</f>
        <v>2145482</v>
      </c>
      <c r="W205" s="15"/>
      <c r="X205" s="15"/>
      <c r="Y205" s="15"/>
      <c r="Z205" s="15"/>
      <c r="AA205" s="15"/>
      <c r="AB205" s="15"/>
      <c r="AC205" s="15"/>
      <c r="AD205" s="15"/>
      <c r="AE205" s="15"/>
      <c r="AF205" s="197"/>
      <c r="AG205" s="29" t="s">
        <v>217</v>
      </c>
      <c r="AH205" s="176"/>
      <c r="AI205" s="168"/>
      <c r="AJ205" s="176"/>
      <c r="AK205" s="176"/>
      <c r="AL205" s="71">
        <f>MAX(AL$24:AL204)+1</f>
        <v>175</v>
      </c>
      <c r="AM205" s="71" t="s">
        <v>157</v>
      </c>
      <c r="AN205" s="71" t="str">
        <f t="shared" si="29"/>
        <v>175.</v>
      </c>
      <c r="AP205" s="88"/>
      <c r="AS205" s="114"/>
    </row>
    <row r="206" spans="1:45" ht="22.5" customHeight="1" x14ac:dyDescent="0.25">
      <c r="A206" s="94" t="str">
        <f t="shared" si="30"/>
        <v>176.</v>
      </c>
      <c r="B206" s="94">
        <v>100</v>
      </c>
      <c r="C206" s="223" t="s">
        <v>74</v>
      </c>
      <c r="D206" s="4">
        <v>1986</v>
      </c>
      <c r="E206" s="4" t="s">
        <v>28</v>
      </c>
      <c r="F206" s="4" t="s">
        <v>29</v>
      </c>
      <c r="G206" s="4">
        <v>2</v>
      </c>
      <c r="H206" s="4">
        <v>2</v>
      </c>
      <c r="I206" s="13">
        <v>753</v>
      </c>
      <c r="J206" s="13">
        <v>506</v>
      </c>
      <c r="K206" s="13">
        <v>506</v>
      </c>
      <c r="L206" s="36">
        <v>32</v>
      </c>
      <c r="M206" s="15">
        <f t="shared" si="33"/>
        <v>226792.32000000001</v>
      </c>
      <c r="N206" s="15"/>
      <c r="O206" s="15"/>
      <c r="P206" s="15"/>
      <c r="Q206" s="11">
        <f t="shared" si="32"/>
        <v>226792.32000000001</v>
      </c>
      <c r="R206" s="15">
        <v>226792.32000000001</v>
      </c>
      <c r="S206" s="99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97"/>
      <c r="AG206" s="29" t="s">
        <v>217</v>
      </c>
      <c r="AH206" s="176" t="s">
        <v>1779</v>
      </c>
      <c r="AI206" s="168"/>
      <c r="AJ206" s="176"/>
      <c r="AK206" s="176"/>
      <c r="AL206" s="71">
        <f>MAX(AL$24:AL205)+1</f>
        <v>176</v>
      </c>
      <c r="AM206" s="71" t="s">
        <v>157</v>
      </c>
      <c r="AN206" s="71" t="str">
        <f t="shared" si="29"/>
        <v>176.</v>
      </c>
      <c r="AP206" s="88"/>
      <c r="AS206" s="114"/>
    </row>
    <row r="207" spans="1:45" ht="22.5" customHeight="1" x14ac:dyDescent="0.25">
      <c r="A207" s="94" t="str">
        <f t="shared" si="30"/>
        <v>177.</v>
      </c>
      <c r="B207" s="94">
        <v>105</v>
      </c>
      <c r="C207" s="223" t="s">
        <v>76</v>
      </c>
      <c r="D207" s="4">
        <v>1956</v>
      </c>
      <c r="E207" s="4" t="s">
        <v>28</v>
      </c>
      <c r="F207" s="4" t="s">
        <v>29</v>
      </c>
      <c r="G207" s="4">
        <v>2</v>
      </c>
      <c r="H207" s="4">
        <v>2</v>
      </c>
      <c r="I207" s="13">
        <v>616</v>
      </c>
      <c r="J207" s="13">
        <v>298</v>
      </c>
      <c r="K207" s="13">
        <v>298</v>
      </c>
      <c r="L207" s="36">
        <v>17</v>
      </c>
      <c r="M207" s="15">
        <f t="shared" si="33"/>
        <v>213278.40000000002</v>
      </c>
      <c r="N207" s="15"/>
      <c r="O207" s="15"/>
      <c r="P207" s="15"/>
      <c r="Q207" s="11">
        <f t="shared" si="32"/>
        <v>213278.40000000002</v>
      </c>
      <c r="R207" s="15"/>
      <c r="S207" s="99"/>
      <c r="T207" s="15"/>
      <c r="U207" s="15"/>
      <c r="V207" s="15"/>
      <c r="W207" s="15"/>
      <c r="X207" s="15"/>
      <c r="Y207" s="15">
        <v>180</v>
      </c>
      <c r="Z207" s="15">
        <f>Y207*1184.88</f>
        <v>213278.40000000002</v>
      </c>
      <c r="AA207" s="15"/>
      <c r="AB207" s="15"/>
      <c r="AC207" s="15"/>
      <c r="AD207" s="15"/>
      <c r="AE207" s="15"/>
      <c r="AF207" s="197"/>
      <c r="AG207" s="29" t="s">
        <v>217</v>
      </c>
      <c r="AH207" s="176"/>
      <c r="AI207" s="168"/>
      <c r="AJ207" s="176"/>
      <c r="AK207" s="176"/>
      <c r="AL207" s="71">
        <f>MAX(AL$24:AL206)+1</f>
        <v>177</v>
      </c>
      <c r="AM207" s="71" t="s">
        <v>157</v>
      </c>
      <c r="AN207" s="71" t="str">
        <f t="shared" si="29"/>
        <v>177.</v>
      </c>
      <c r="AP207" s="88"/>
      <c r="AS207" s="114"/>
    </row>
    <row r="208" spans="1:45" ht="22.5" customHeight="1" x14ac:dyDescent="0.25">
      <c r="A208" s="94" t="str">
        <f t="shared" si="30"/>
        <v>178.</v>
      </c>
      <c r="B208" s="94">
        <v>119</v>
      </c>
      <c r="C208" s="223" t="s">
        <v>79</v>
      </c>
      <c r="D208" s="4">
        <v>1968</v>
      </c>
      <c r="E208" s="4" t="s">
        <v>28</v>
      </c>
      <c r="F208" s="4" t="s">
        <v>29</v>
      </c>
      <c r="G208" s="4">
        <v>2</v>
      </c>
      <c r="H208" s="4">
        <v>2</v>
      </c>
      <c r="I208" s="13">
        <v>282.39999999999998</v>
      </c>
      <c r="J208" s="13">
        <v>266</v>
      </c>
      <c r="K208" s="13">
        <v>266</v>
      </c>
      <c r="L208" s="36">
        <v>15</v>
      </c>
      <c r="M208" s="15">
        <f t="shared" si="33"/>
        <v>107515</v>
      </c>
      <c r="N208" s="15"/>
      <c r="O208" s="15"/>
      <c r="P208" s="15"/>
      <c r="Q208" s="11">
        <f t="shared" si="32"/>
        <v>107515</v>
      </c>
      <c r="R208" s="15">
        <v>107515</v>
      </c>
      <c r="S208" s="99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1"/>
      <c r="AF208" s="197"/>
      <c r="AG208" s="29" t="s">
        <v>217</v>
      </c>
      <c r="AH208" s="176" t="s">
        <v>1774</v>
      </c>
      <c r="AI208" s="168"/>
      <c r="AJ208" s="176"/>
      <c r="AK208" s="176"/>
      <c r="AL208" s="71">
        <f>MAX(AL$24:AL207)+1</f>
        <v>178</v>
      </c>
      <c r="AM208" s="71" t="s">
        <v>157</v>
      </c>
      <c r="AN208" s="71" t="str">
        <f t="shared" si="29"/>
        <v>178.</v>
      </c>
      <c r="AP208" s="71"/>
      <c r="AS208" s="114"/>
    </row>
    <row r="209" spans="1:45" ht="22.5" customHeight="1" x14ac:dyDescent="0.25">
      <c r="A209" s="94" t="str">
        <f t="shared" si="30"/>
        <v>179.</v>
      </c>
      <c r="B209" s="94">
        <v>175</v>
      </c>
      <c r="C209" s="223" t="s">
        <v>77</v>
      </c>
      <c r="D209" s="4">
        <v>1983</v>
      </c>
      <c r="E209" s="4" t="s">
        <v>28</v>
      </c>
      <c r="F209" s="4" t="s">
        <v>29</v>
      </c>
      <c r="G209" s="4">
        <v>2</v>
      </c>
      <c r="H209" s="4">
        <v>3</v>
      </c>
      <c r="I209" s="13">
        <v>957.1</v>
      </c>
      <c r="J209" s="13">
        <v>870.7</v>
      </c>
      <c r="K209" s="13">
        <v>870.7</v>
      </c>
      <c r="L209" s="36">
        <v>37</v>
      </c>
      <c r="M209" s="15">
        <f t="shared" si="33"/>
        <v>518976</v>
      </c>
      <c r="N209" s="15"/>
      <c r="O209" s="15"/>
      <c r="P209" s="15"/>
      <c r="Q209" s="11">
        <f t="shared" si="32"/>
        <v>518976</v>
      </c>
      <c r="R209" s="15">
        <v>518976</v>
      </c>
      <c r="S209" s="99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1"/>
      <c r="AF209" s="197"/>
      <c r="AG209" s="29" t="s">
        <v>217</v>
      </c>
      <c r="AH209" s="176" t="s">
        <v>1777</v>
      </c>
      <c r="AI209" s="168"/>
      <c r="AJ209" s="176"/>
      <c r="AK209" s="176"/>
      <c r="AL209" s="71">
        <f>MAX(AL$24:AL208)+1</f>
        <v>179</v>
      </c>
      <c r="AM209" s="71" t="s">
        <v>157</v>
      </c>
      <c r="AN209" s="71" t="str">
        <f t="shared" si="29"/>
        <v>179.</v>
      </c>
      <c r="AP209" s="71"/>
      <c r="AS209" s="114"/>
    </row>
    <row r="210" spans="1:45" ht="22.5" customHeight="1" x14ac:dyDescent="0.25">
      <c r="A210" s="94" t="str">
        <f t="shared" si="30"/>
        <v>180.</v>
      </c>
      <c r="B210" s="94">
        <v>241</v>
      </c>
      <c r="C210" s="223" t="s">
        <v>310</v>
      </c>
      <c r="D210" s="4">
        <v>1968</v>
      </c>
      <c r="E210" s="4" t="s">
        <v>28</v>
      </c>
      <c r="F210" s="4" t="s">
        <v>29</v>
      </c>
      <c r="G210" s="4">
        <v>2</v>
      </c>
      <c r="H210" s="4">
        <v>1</v>
      </c>
      <c r="I210" s="13">
        <v>295.39999999999998</v>
      </c>
      <c r="J210" s="13">
        <v>198.8</v>
      </c>
      <c r="K210" s="13">
        <v>198.8</v>
      </c>
      <c r="L210" s="36">
        <v>21</v>
      </c>
      <c r="M210" s="15">
        <f t="shared" si="33"/>
        <v>80636.25</v>
      </c>
      <c r="N210" s="15"/>
      <c r="O210" s="15"/>
      <c r="P210" s="15"/>
      <c r="Q210" s="11">
        <f t="shared" si="32"/>
        <v>80636.25</v>
      </c>
      <c r="R210" s="15">
        <v>80636.25</v>
      </c>
      <c r="S210" s="99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1"/>
      <c r="AF210" s="197"/>
      <c r="AG210" s="29" t="s">
        <v>217</v>
      </c>
      <c r="AH210" s="176" t="s">
        <v>1774</v>
      </c>
      <c r="AI210" s="168"/>
      <c r="AJ210" s="176"/>
      <c r="AK210" s="176"/>
      <c r="AL210" s="71">
        <f>MAX(AL$24:AL209)+1</f>
        <v>180</v>
      </c>
      <c r="AM210" s="71" t="s">
        <v>157</v>
      </c>
      <c r="AN210" s="71" t="str">
        <f t="shared" si="29"/>
        <v>180.</v>
      </c>
      <c r="AS210" s="114"/>
    </row>
    <row r="211" spans="1:45" ht="22.5" customHeight="1" x14ac:dyDescent="0.25">
      <c r="A211" s="94" t="str">
        <f t="shared" si="30"/>
        <v>181.</v>
      </c>
      <c r="B211" s="94">
        <v>245</v>
      </c>
      <c r="C211" s="234" t="s">
        <v>311</v>
      </c>
      <c r="D211" s="8">
        <v>1950</v>
      </c>
      <c r="E211" s="4" t="s">
        <v>28</v>
      </c>
      <c r="F211" s="4" t="s">
        <v>30</v>
      </c>
      <c r="G211" s="8">
        <v>2</v>
      </c>
      <c r="H211" s="8">
        <v>2</v>
      </c>
      <c r="I211" s="13">
        <v>336.6</v>
      </c>
      <c r="J211" s="13">
        <v>233.6</v>
      </c>
      <c r="K211" s="13">
        <v>233.6</v>
      </c>
      <c r="L211" s="36">
        <v>12</v>
      </c>
      <c r="M211" s="15">
        <f t="shared" si="33"/>
        <v>1256975</v>
      </c>
      <c r="N211" s="15"/>
      <c r="O211" s="15"/>
      <c r="P211" s="15"/>
      <c r="Q211" s="11">
        <f t="shared" si="32"/>
        <v>1256975</v>
      </c>
      <c r="R211" s="15"/>
      <c r="S211" s="99"/>
      <c r="T211" s="15"/>
      <c r="U211" s="15">
        <v>342.5</v>
      </c>
      <c r="V211" s="15">
        <f>U211*3670</f>
        <v>1256975</v>
      </c>
      <c r="W211" s="15"/>
      <c r="X211" s="15"/>
      <c r="Y211" s="15"/>
      <c r="Z211" s="15"/>
      <c r="AA211" s="15"/>
      <c r="AB211" s="15"/>
      <c r="AC211" s="15"/>
      <c r="AD211" s="15"/>
      <c r="AE211" s="15"/>
      <c r="AF211" s="197"/>
      <c r="AG211" s="29" t="s">
        <v>217</v>
      </c>
      <c r="AH211" s="176"/>
      <c r="AI211" s="168"/>
      <c r="AJ211" s="176"/>
      <c r="AK211" s="176"/>
      <c r="AL211" s="71">
        <f>MAX(AL$24:AL210)+1</f>
        <v>181</v>
      </c>
      <c r="AM211" s="71" t="s">
        <v>157</v>
      </c>
      <c r="AN211" s="71" t="str">
        <f t="shared" si="29"/>
        <v>181.</v>
      </c>
      <c r="AP211" s="88"/>
      <c r="AS211" s="114"/>
    </row>
    <row r="212" spans="1:45" ht="22.5" customHeight="1" x14ac:dyDescent="0.25">
      <c r="A212" s="94" t="str">
        <f t="shared" si="30"/>
        <v>182.</v>
      </c>
      <c r="B212" s="94">
        <v>249</v>
      </c>
      <c r="C212" s="223" t="s">
        <v>78</v>
      </c>
      <c r="D212" s="4">
        <v>1969</v>
      </c>
      <c r="E212" s="4" t="s">
        <v>28</v>
      </c>
      <c r="F212" s="4" t="s">
        <v>29</v>
      </c>
      <c r="G212" s="4">
        <v>2</v>
      </c>
      <c r="H212" s="4">
        <v>2</v>
      </c>
      <c r="I212" s="13">
        <v>421.6</v>
      </c>
      <c r="J212" s="13">
        <v>275.5</v>
      </c>
      <c r="K212" s="13">
        <v>275.5</v>
      </c>
      <c r="L212" s="36">
        <v>16</v>
      </c>
      <c r="M212" s="15">
        <f t="shared" si="33"/>
        <v>80636.25</v>
      </c>
      <c r="N212" s="15"/>
      <c r="O212" s="15"/>
      <c r="P212" s="15"/>
      <c r="Q212" s="11">
        <f t="shared" si="32"/>
        <v>80636.25</v>
      </c>
      <c r="R212" s="15">
        <v>80636.25</v>
      </c>
      <c r="S212" s="99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1"/>
      <c r="AF212" s="197"/>
      <c r="AG212" s="29" t="s">
        <v>217</v>
      </c>
      <c r="AH212" s="176" t="s">
        <v>1774</v>
      </c>
      <c r="AI212" s="168"/>
      <c r="AJ212" s="176"/>
      <c r="AK212" s="176"/>
      <c r="AL212" s="71">
        <f>MAX(AL$24:AL211)+1</f>
        <v>182</v>
      </c>
      <c r="AM212" s="71" t="s">
        <v>157</v>
      </c>
      <c r="AN212" s="71" t="str">
        <f t="shared" si="29"/>
        <v>182.</v>
      </c>
      <c r="AP212" s="71"/>
      <c r="AS212" s="114"/>
    </row>
    <row r="213" spans="1:45" ht="22.5" customHeight="1" x14ac:dyDescent="0.25">
      <c r="A213" s="94" t="str">
        <f t="shared" si="30"/>
        <v>183.</v>
      </c>
      <c r="B213" s="94">
        <v>258</v>
      </c>
      <c r="C213" s="223" t="s">
        <v>312</v>
      </c>
      <c r="D213" s="4">
        <v>1972</v>
      </c>
      <c r="E213" s="4" t="s">
        <v>28</v>
      </c>
      <c r="F213" s="4" t="s">
        <v>29</v>
      </c>
      <c r="G213" s="4">
        <v>2</v>
      </c>
      <c r="H213" s="4">
        <v>2</v>
      </c>
      <c r="I213" s="13">
        <v>363.4</v>
      </c>
      <c r="J213" s="13">
        <v>219.4</v>
      </c>
      <c r="K213" s="13">
        <v>219.4</v>
      </c>
      <c r="L213" s="36">
        <v>12</v>
      </c>
      <c r="M213" s="15">
        <f t="shared" si="33"/>
        <v>129018</v>
      </c>
      <c r="N213" s="15"/>
      <c r="O213" s="15"/>
      <c r="P213" s="15"/>
      <c r="Q213" s="11">
        <f t="shared" si="32"/>
        <v>129018</v>
      </c>
      <c r="R213" s="15">
        <v>129018</v>
      </c>
      <c r="S213" s="99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1"/>
      <c r="AF213" s="197"/>
      <c r="AG213" s="29" t="s">
        <v>217</v>
      </c>
      <c r="AH213" s="176" t="s">
        <v>1774</v>
      </c>
      <c r="AI213" s="168"/>
      <c r="AJ213" s="176"/>
      <c r="AK213" s="176"/>
      <c r="AL213" s="71">
        <f>MAX(AL$24:AL212)+1</f>
        <v>183</v>
      </c>
      <c r="AM213" s="71" t="s">
        <v>157</v>
      </c>
      <c r="AN213" s="71" t="str">
        <f t="shared" si="29"/>
        <v>183.</v>
      </c>
      <c r="AP213" s="71"/>
      <c r="AS213" s="114"/>
    </row>
    <row r="214" spans="1:45" ht="22.5" customHeight="1" x14ac:dyDescent="0.25">
      <c r="A214" s="94" t="str">
        <f t="shared" si="30"/>
        <v>184.</v>
      </c>
      <c r="B214" s="94">
        <v>148</v>
      </c>
      <c r="C214" s="223" t="s">
        <v>313</v>
      </c>
      <c r="D214" s="8">
        <v>1963</v>
      </c>
      <c r="E214" s="4" t="s">
        <v>28</v>
      </c>
      <c r="F214" s="4" t="s">
        <v>29</v>
      </c>
      <c r="G214" s="8">
        <v>2</v>
      </c>
      <c r="H214" s="8">
        <v>2</v>
      </c>
      <c r="I214" s="13">
        <v>409.8</v>
      </c>
      <c r="J214" s="13">
        <v>361.8</v>
      </c>
      <c r="K214" s="13">
        <v>361.8</v>
      </c>
      <c r="L214" s="36">
        <v>21</v>
      </c>
      <c r="M214" s="15">
        <f t="shared" si="33"/>
        <v>1363038</v>
      </c>
      <c r="N214" s="15"/>
      <c r="O214" s="15"/>
      <c r="P214" s="15"/>
      <c r="Q214" s="11">
        <f t="shared" si="32"/>
        <v>1363038</v>
      </c>
      <c r="R214" s="15"/>
      <c r="S214" s="99"/>
      <c r="T214" s="15"/>
      <c r="U214" s="15">
        <v>371.4</v>
      </c>
      <c r="V214" s="15">
        <f>U214*3670</f>
        <v>1363038</v>
      </c>
      <c r="W214" s="15"/>
      <c r="X214" s="15"/>
      <c r="Y214" s="15"/>
      <c r="Z214" s="15"/>
      <c r="AA214" s="15"/>
      <c r="AB214" s="15"/>
      <c r="AC214" s="15"/>
      <c r="AD214" s="15"/>
      <c r="AE214" s="15"/>
      <c r="AF214" s="197"/>
      <c r="AG214" s="29" t="s">
        <v>217</v>
      </c>
      <c r="AH214" s="176"/>
      <c r="AI214" s="168"/>
      <c r="AJ214" s="176"/>
      <c r="AK214" s="176"/>
      <c r="AL214" s="71">
        <f>MAX(AL$24:AL213)+1</f>
        <v>184</v>
      </c>
      <c r="AM214" s="71" t="s">
        <v>157</v>
      </c>
      <c r="AN214" s="71" t="str">
        <f t="shared" si="29"/>
        <v>184.</v>
      </c>
      <c r="AP214" s="88"/>
      <c r="AS214" s="114"/>
    </row>
    <row r="215" spans="1:45" ht="22.5" customHeight="1" x14ac:dyDescent="0.25">
      <c r="A215" s="94" t="str">
        <f t="shared" si="30"/>
        <v>185.</v>
      </c>
      <c r="B215" s="94">
        <v>278</v>
      </c>
      <c r="C215" s="223" t="s">
        <v>314</v>
      </c>
      <c r="D215" s="8">
        <v>1969</v>
      </c>
      <c r="E215" s="4" t="s">
        <v>28</v>
      </c>
      <c r="F215" s="4" t="s">
        <v>29</v>
      </c>
      <c r="G215" s="8">
        <v>2</v>
      </c>
      <c r="H215" s="8">
        <v>2</v>
      </c>
      <c r="I215" s="13">
        <v>551.1</v>
      </c>
      <c r="J215" s="13">
        <v>494.9</v>
      </c>
      <c r="K215" s="13">
        <v>494.9</v>
      </c>
      <c r="L215" s="36">
        <v>16</v>
      </c>
      <c r="M215" s="15">
        <f t="shared" si="33"/>
        <v>2323110</v>
      </c>
      <c r="N215" s="15"/>
      <c r="O215" s="15"/>
      <c r="P215" s="15"/>
      <c r="Q215" s="11">
        <f t="shared" si="32"/>
        <v>2323110</v>
      </c>
      <c r="R215" s="15"/>
      <c r="S215" s="99"/>
      <c r="T215" s="15"/>
      <c r="U215" s="15">
        <v>633</v>
      </c>
      <c r="V215" s="15">
        <f>U215*3670</f>
        <v>2323110</v>
      </c>
      <c r="W215" s="15"/>
      <c r="X215" s="15"/>
      <c r="Y215" s="15"/>
      <c r="Z215" s="15"/>
      <c r="AA215" s="15"/>
      <c r="AB215" s="15"/>
      <c r="AC215" s="15"/>
      <c r="AD215" s="15"/>
      <c r="AE215" s="15"/>
      <c r="AF215" s="197"/>
      <c r="AG215" s="29" t="s">
        <v>217</v>
      </c>
      <c r="AH215" s="176"/>
      <c r="AI215" s="168"/>
      <c r="AJ215" s="176"/>
      <c r="AK215" s="176"/>
      <c r="AL215" s="71">
        <f>MAX(AL$24:AL214)+1</f>
        <v>185</v>
      </c>
      <c r="AM215" s="71" t="s">
        <v>157</v>
      </c>
      <c r="AN215" s="71" t="str">
        <f t="shared" si="29"/>
        <v>185.</v>
      </c>
      <c r="AP215" s="88"/>
      <c r="AS215" s="114"/>
    </row>
    <row r="216" spans="1:45" ht="22.5" customHeight="1" x14ac:dyDescent="0.25">
      <c r="A216" s="94" t="str">
        <f t="shared" si="30"/>
        <v>186.</v>
      </c>
      <c r="B216" s="94">
        <v>212</v>
      </c>
      <c r="C216" s="211" t="s">
        <v>44</v>
      </c>
      <c r="D216" s="4">
        <v>1964</v>
      </c>
      <c r="E216" s="9" t="s">
        <v>28</v>
      </c>
      <c r="F216" s="9" t="s">
        <v>29</v>
      </c>
      <c r="G216" s="10">
        <v>4</v>
      </c>
      <c r="H216" s="10">
        <v>2</v>
      </c>
      <c r="I216" s="11">
        <v>1377.05</v>
      </c>
      <c r="J216" s="11">
        <v>1281.05</v>
      </c>
      <c r="K216" s="11">
        <v>1281.05</v>
      </c>
      <c r="L216" s="35">
        <v>50</v>
      </c>
      <c r="M216" s="11">
        <f>R216+T216+V216+X216+Z216+AB216+AE216+AF216</f>
        <v>262550</v>
      </c>
      <c r="N216" s="11"/>
      <c r="O216" s="11"/>
      <c r="P216" s="11"/>
      <c r="Q216" s="11">
        <f t="shared" ref="Q216:Q243" si="34">M216</f>
        <v>262550</v>
      </c>
      <c r="R216" s="11">
        <f>125*2100.4</f>
        <v>262550</v>
      </c>
      <c r="S216" s="35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75"/>
      <c r="AG216" s="30" t="s">
        <v>217</v>
      </c>
      <c r="AH216" s="178" t="s">
        <v>1778</v>
      </c>
      <c r="AI216" s="168"/>
      <c r="AJ216" s="178"/>
      <c r="AK216" s="178"/>
      <c r="AL216" s="71">
        <f>MAX(AL$24:AL215)+1</f>
        <v>186</v>
      </c>
      <c r="AM216" s="71" t="s">
        <v>157</v>
      </c>
      <c r="AN216" s="71" t="str">
        <f t="shared" si="29"/>
        <v>186.</v>
      </c>
      <c r="AP216" s="71"/>
      <c r="AS216" s="114"/>
    </row>
    <row r="217" spans="1:45" ht="22.5" customHeight="1" x14ac:dyDescent="0.25">
      <c r="A217" s="94" t="str">
        <f t="shared" si="30"/>
        <v>187.</v>
      </c>
      <c r="B217" s="94">
        <v>214</v>
      </c>
      <c r="C217" s="211" t="s">
        <v>45</v>
      </c>
      <c r="D217" s="4">
        <v>1962</v>
      </c>
      <c r="E217" s="9" t="s">
        <v>28</v>
      </c>
      <c r="F217" s="9" t="s">
        <v>29</v>
      </c>
      <c r="G217" s="10">
        <v>4</v>
      </c>
      <c r="H217" s="10">
        <v>2</v>
      </c>
      <c r="I217" s="11">
        <v>1374.01</v>
      </c>
      <c r="J217" s="11">
        <v>1278.01</v>
      </c>
      <c r="K217" s="11">
        <v>1278.01</v>
      </c>
      <c r="L217" s="35">
        <v>56</v>
      </c>
      <c r="M217" s="11">
        <f>R217+T217+V217+X217+Z217+AB217+AE217+AF217</f>
        <v>1275816</v>
      </c>
      <c r="N217" s="11"/>
      <c r="O217" s="11"/>
      <c r="P217" s="11"/>
      <c r="Q217" s="11">
        <f t="shared" si="34"/>
        <v>1275816</v>
      </c>
      <c r="R217" s="11">
        <f>590*2162.4</f>
        <v>1275816</v>
      </c>
      <c r="S217" s="35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75"/>
      <c r="AG217" s="30" t="s">
        <v>217</v>
      </c>
      <c r="AH217" s="178" t="s">
        <v>1777</v>
      </c>
      <c r="AI217" s="168"/>
      <c r="AJ217" s="178"/>
      <c r="AK217" s="178"/>
      <c r="AL217" s="71">
        <f>MAX(AL$24:AL216)+1</f>
        <v>187</v>
      </c>
      <c r="AM217" s="71" t="s">
        <v>157</v>
      </c>
      <c r="AN217" s="71" t="str">
        <f t="shared" ref="AN217:AN272" si="35">CONCATENATE(AL217,AM217)</f>
        <v>187.</v>
      </c>
      <c r="AP217" s="71"/>
      <c r="AS217" s="114"/>
    </row>
    <row r="218" spans="1:45" ht="22.5" customHeight="1" x14ac:dyDescent="0.25">
      <c r="A218" s="94" t="str">
        <f t="shared" ref="A218:A272" si="36">AN218</f>
        <v>188.</v>
      </c>
      <c r="B218" s="94">
        <v>216</v>
      </c>
      <c r="C218" s="223" t="s">
        <v>277</v>
      </c>
      <c r="D218" s="4">
        <v>1962</v>
      </c>
      <c r="E218" s="4" t="s">
        <v>28</v>
      </c>
      <c r="F218" s="4" t="s">
        <v>29</v>
      </c>
      <c r="G218" s="4">
        <v>4</v>
      </c>
      <c r="H218" s="4">
        <v>2</v>
      </c>
      <c r="I218" s="13">
        <v>1381.41</v>
      </c>
      <c r="J218" s="11">
        <v>1285.4100000000001</v>
      </c>
      <c r="K218" s="13">
        <v>1285.4100000000001</v>
      </c>
      <c r="L218" s="36">
        <v>60</v>
      </c>
      <c r="M218" s="15">
        <f>R218+T218+V218+X218+Z218+AB218+AE218+AF218</f>
        <v>262550</v>
      </c>
      <c r="N218" s="15"/>
      <c r="O218" s="15"/>
      <c r="P218" s="15"/>
      <c r="Q218" s="11">
        <f t="shared" si="34"/>
        <v>262550</v>
      </c>
      <c r="R218" s="15">
        <v>262550</v>
      </c>
      <c r="S218" s="99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97"/>
      <c r="AG218" s="30" t="s">
        <v>217</v>
      </c>
      <c r="AH218" s="176" t="s">
        <v>1778</v>
      </c>
      <c r="AI218" s="168"/>
      <c r="AJ218" s="176"/>
      <c r="AK218" s="176"/>
      <c r="AL218" s="71">
        <f>MAX(AL$24:AL217)+1</f>
        <v>188</v>
      </c>
      <c r="AM218" s="71" t="s">
        <v>157</v>
      </c>
      <c r="AN218" s="71" t="str">
        <f t="shared" si="35"/>
        <v>188.</v>
      </c>
      <c r="AP218" s="88"/>
      <c r="AS218" s="114"/>
    </row>
    <row r="219" spans="1:45" ht="22.5" customHeight="1" x14ac:dyDescent="0.25">
      <c r="A219" s="94" t="str">
        <f t="shared" si="36"/>
        <v>189.</v>
      </c>
      <c r="B219" s="94">
        <v>5465</v>
      </c>
      <c r="C219" s="211" t="s">
        <v>260</v>
      </c>
      <c r="D219" s="4">
        <v>1917</v>
      </c>
      <c r="E219" s="9" t="s">
        <v>28</v>
      </c>
      <c r="F219" s="9" t="s">
        <v>29</v>
      </c>
      <c r="G219" s="10">
        <v>3</v>
      </c>
      <c r="H219" s="10">
        <v>2</v>
      </c>
      <c r="I219" s="11">
        <v>1027.7</v>
      </c>
      <c r="J219" s="11">
        <v>158.30000000000001</v>
      </c>
      <c r="K219" s="11">
        <v>1583</v>
      </c>
      <c r="L219" s="35">
        <v>14</v>
      </c>
      <c r="M219" s="11">
        <f>R219+T219+V219+X219+Z219+AB219+AE219+AF219</f>
        <v>1108283.8599999999</v>
      </c>
      <c r="N219" s="11"/>
      <c r="O219" s="11"/>
      <c r="P219" s="11"/>
      <c r="Q219" s="11">
        <f t="shared" si="34"/>
        <v>1108283.8599999999</v>
      </c>
      <c r="R219" s="11"/>
      <c r="S219" s="35"/>
      <c r="T219" s="11"/>
      <c r="U219" s="11">
        <v>260</v>
      </c>
      <c r="V219" s="15">
        <f>U219*3670</f>
        <v>954200</v>
      </c>
      <c r="W219" s="11"/>
      <c r="X219" s="11"/>
      <c r="Y219" s="11"/>
      <c r="Z219" s="11"/>
      <c r="AA219" s="11"/>
      <c r="AB219" s="11"/>
      <c r="AC219" s="11"/>
      <c r="AD219" s="11"/>
      <c r="AE219" s="11"/>
      <c r="AF219" s="75">
        <v>154083.85999999999</v>
      </c>
      <c r="AG219" s="30" t="s">
        <v>217</v>
      </c>
      <c r="AH219" s="177"/>
      <c r="AI219" s="168"/>
      <c r="AJ219" s="177"/>
      <c r="AK219" s="177"/>
      <c r="AL219" s="71">
        <f>MAX(AL$24:AL218)+1</f>
        <v>189</v>
      </c>
      <c r="AM219" s="71" t="s">
        <v>157</v>
      </c>
      <c r="AN219" s="71" t="str">
        <f t="shared" si="35"/>
        <v>189.</v>
      </c>
      <c r="AP219" s="71"/>
      <c r="AS219" s="114"/>
    </row>
    <row r="220" spans="1:45" ht="22.5" customHeight="1" x14ac:dyDescent="0.25">
      <c r="A220" s="94" t="str">
        <f t="shared" si="36"/>
        <v>190.</v>
      </c>
      <c r="B220" s="94">
        <v>131</v>
      </c>
      <c r="C220" s="223" t="s">
        <v>274</v>
      </c>
      <c r="D220" s="4">
        <v>1917</v>
      </c>
      <c r="E220" s="4" t="s">
        <v>28</v>
      </c>
      <c r="F220" s="4" t="s">
        <v>29</v>
      </c>
      <c r="G220" s="4">
        <v>2</v>
      </c>
      <c r="H220" s="4">
        <v>1</v>
      </c>
      <c r="I220" s="13">
        <v>512.4</v>
      </c>
      <c r="J220" s="11">
        <v>394.1</v>
      </c>
      <c r="K220" s="13">
        <v>394.1</v>
      </c>
      <c r="L220" s="36">
        <v>14</v>
      </c>
      <c r="M220" s="15">
        <f>R220+T220+V220+X220+Z220+AB220+AE220+AF220</f>
        <v>32254.5</v>
      </c>
      <c r="N220" s="15"/>
      <c r="O220" s="15"/>
      <c r="P220" s="15"/>
      <c r="Q220" s="11">
        <f t="shared" si="34"/>
        <v>32254.5</v>
      </c>
      <c r="R220" s="15">
        <v>32254.5</v>
      </c>
      <c r="S220" s="99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1"/>
      <c r="AF220" s="197"/>
      <c r="AG220" s="30" t="s">
        <v>217</v>
      </c>
      <c r="AH220" s="176" t="s">
        <v>1774</v>
      </c>
      <c r="AI220" s="168"/>
      <c r="AJ220" s="176"/>
      <c r="AK220" s="176"/>
      <c r="AL220" s="71">
        <f>MAX(AL$24:AL219)+1</f>
        <v>190</v>
      </c>
      <c r="AM220" s="71" t="s">
        <v>157</v>
      </c>
      <c r="AN220" s="71" t="str">
        <f t="shared" si="35"/>
        <v>190.</v>
      </c>
      <c r="AP220" s="88"/>
      <c r="AS220" s="114"/>
    </row>
    <row r="221" spans="1:45" ht="22.5" customHeight="1" x14ac:dyDescent="0.25">
      <c r="A221" s="94" t="str">
        <f t="shared" si="36"/>
        <v>191.</v>
      </c>
      <c r="B221" s="94">
        <v>5495</v>
      </c>
      <c r="C221" s="223" t="s">
        <v>342</v>
      </c>
      <c r="D221" s="4">
        <v>1962</v>
      </c>
      <c r="E221" s="4" t="s">
        <v>28</v>
      </c>
      <c r="F221" s="4" t="s">
        <v>29</v>
      </c>
      <c r="G221" s="4">
        <v>1</v>
      </c>
      <c r="H221" s="4">
        <v>1</v>
      </c>
      <c r="I221" s="13">
        <v>321</v>
      </c>
      <c r="J221" s="11">
        <v>300.5</v>
      </c>
      <c r="K221" s="13">
        <v>300.5</v>
      </c>
      <c r="L221" s="36">
        <v>20</v>
      </c>
      <c r="M221" s="15">
        <f>SUM(R221+AB221+AE221)</f>
        <v>166061</v>
      </c>
      <c r="N221" s="15"/>
      <c r="O221" s="15"/>
      <c r="P221" s="15"/>
      <c r="Q221" s="11">
        <f t="shared" si="34"/>
        <v>166061</v>
      </c>
      <c r="R221" s="15">
        <v>105020</v>
      </c>
      <c r="S221" s="99"/>
      <c r="T221" s="15"/>
      <c r="U221" s="15"/>
      <c r="V221" s="15"/>
      <c r="W221" s="15"/>
      <c r="X221" s="15"/>
      <c r="Y221" s="15"/>
      <c r="Z221" s="15"/>
      <c r="AA221" s="15">
        <v>50</v>
      </c>
      <c r="AB221" s="15">
        <f>AA221*1220.82</f>
        <v>61041</v>
      </c>
      <c r="AC221" s="15"/>
      <c r="AD221" s="15"/>
      <c r="AE221" s="15"/>
      <c r="AF221" s="197"/>
      <c r="AG221" s="30" t="s">
        <v>217</v>
      </c>
      <c r="AH221" s="176" t="s">
        <v>1778</v>
      </c>
      <c r="AI221" s="168"/>
      <c r="AJ221" s="176"/>
      <c r="AK221" s="176"/>
      <c r="AL221" s="71">
        <f>MAX(AL$24:AL220)+1</f>
        <v>191</v>
      </c>
      <c r="AM221" s="71" t="s">
        <v>157</v>
      </c>
      <c r="AN221" s="71" t="str">
        <f t="shared" si="35"/>
        <v>191.</v>
      </c>
      <c r="AP221" s="88"/>
      <c r="AS221" s="114"/>
    </row>
    <row r="222" spans="1:45" ht="22.5" customHeight="1" x14ac:dyDescent="0.25">
      <c r="A222" s="94" t="str">
        <f t="shared" si="36"/>
        <v>192.</v>
      </c>
      <c r="B222" s="94">
        <v>5457</v>
      </c>
      <c r="C222" s="223" t="s">
        <v>301</v>
      </c>
      <c r="D222" s="4">
        <v>1931</v>
      </c>
      <c r="E222" s="4" t="s">
        <v>28</v>
      </c>
      <c r="F222" s="4" t="s">
        <v>33</v>
      </c>
      <c r="G222" s="4">
        <v>2</v>
      </c>
      <c r="H222" s="4">
        <v>2</v>
      </c>
      <c r="I222" s="13">
        <v>175.7</v>
      </c>
      <c r="J222" s="11">
        <v>142.19999999999999</v>
      </c>
      <c r="K222" s="13">
        <v>142.19999999999999</v>
      </c>
      <c r="L222" s="36">
        <v>4</v>
      </c>
      <c r="M222" s="15">
        <f>R222+T222+V222+X222+Z222+AB222+AE222+AF222</f>
        <v>32254.5</v>
      </c>
      <c r="N222" s="15"/>
      <c r="O222" s="15"/>
      <c r="P222" s="15"/>
      <c r="Q222" s="11">
        <f t="shared" si="34"/>
        <v>32254.5</v>
      </c>
      <c r="R222" s="15">
        <v>32254.5</v>
      </c>
      <c r="S222" s="99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1"/>
      <c r="AF222" s="197"/>
      <c r="AG222" s="30" t="s">
        <v>217</v>
      </c>
      <c r="AH222" s="176" t="s">
        <v>1774</v>
      </c>
      <c r="AI222" s="168"/>
      <c r="AJ222" s="176"/>
      <c r="AK222" s="176"/>
      <c r="AL222" s="71">
        <f>MAX(AL$24:AL221)+1</f>
        <v>192</v>
      </c>
      <c r="AM222" s="71" t="s">
        <v>157</v>
      </c>
      <c r="AN222" s="71" t="str">
        <f t="shared" si="35"/>
        <v>192.</v>
      </c>
      <c r="AP222" s="88"/>
      <c r="AS222" s="114"/>
    </row>
    <row r="223" spans="1:45" ht="22.5" customHeight="1" x14ac:dyDescent="0.25">
      <c r="A223" s="94" t="str">
        <f t="shared" si="36"/>
        <v>193.</v>
      </c>
      <c r="B223" s="94">
        <v>817</v>
      </c>
      <c r="C223" s="234" t="s">
        <v>70</v>
      </c>
      <c r="D223" s="4">
        <v>1963</v>
      </c>
      <c r="E223" s="4" t="s">
        <v>28</v>
      </c>
      <c r="F223" s="4" t="s">
        <v>29</v>
      </c>
      <c r="G223" s="4">
        <v>4</v>
      </c>
      <c r="H223" s="4">
        <v>2</v>
      </c>
      <c r="I223" s="13">
        <v>1262.9000000000001</v>
      </c>
      <c r="J223" s="11">
        <v>829.2</v>
      </c>
      <c r="K223" s="13">
        <v>829.2</v>
      </c>
      <c r="L223" s="36">
        <v>47</v>
      </c>
      <c r="M223" s="15">
        <f>SUM(R223+AE223)</f>
        <v>1515525.6</v>
      </c>
      <c r="N223" s="15"/>
      <c r="O223" s="15"/>
      <c r="P223" s="15"/>
      <c r="Q223" s="11">
        <f t="shared" si="34"/>
        <v>1515525.6</v>
      </c>
      <c r="R223" s="15">
        <f>1100661.6+414864</f>
        <v>1515525.6</v>
      </c>
      <c r="S223" s="99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1"/>
      <c r="AF223" s="197"/>
      <c r="AG223" s="30" t="s">
        <v>217</v>
      </c>
      <c r="AH223" s="176" t="s">
        <v>1783</v>
      </c>
      <c r="AI223" s="168"/>
      <c r="AJ223" s="176"/>
      <c r="AK223" s="176"/>
      <c r="AL223" s="71">
        <f>MAX(AL$24:AL222)+1</f>
        <v>193</v>
      </c>
      <c r="AM223" s="71" t="s">
        <v>157</v>
      </c>
      <c r="AN223" s="71" t="str">
        <f t="shared" si="35"/>
        <v>193.</v>
      </c>
      <c r="AP223" s="88"/>
      <c r="AS223" s="114"/>
    </row>
    <row r="224" spans="1:45" ht="22.5" customHeight="1" x14ac:dyDescent="0.25">
      <c r="A224" s="94" t="str">
        <f t="shared" si="36"/>
        <v>194.</v>
      </c>
      <c r="B224" s="94">
        <v>299</v>
      </c>
      <c r="C224" s="223" t="s">
        <v>218</v>
      </c>
      <c r="D224" s="4">
        <v>1970</v>
      </c>
      <c r="E224" s="4" t="s">
        <v>28</v>
      </c>
      <c r="F224" s="4" t="s">
        <v>29</v>
      </c>
      <c r="G224" s="4">
        <v>5</v>
      </c>
      <c r="H224" s="4">
        <v>4</v>
      </c>
      <c r="I224" s="13">
        <v>3967.39</v>
      </c>
      <c r="J224" s="11">
        <v>3044.1</v>
      </c>
      <c r="K224" s="13">
        <v>3044.1</v>
      </c>
      <c r="L224" s="36">
        <v>123</v>
      </c>
      <c r="M224" s="15">
        <f>R224+T224+V224+X224+Z224+AB224+AE224+AF224</f>
        <v>3005787.6100000003</v>
      </c>
      <c r="N224" s="15"/>
      <c r="O224" s="15"/>
      <c r="P224" s="15"/>
      <c r="Q224" s="11">
        <f t="shared" si="34"/>
        <v>3005787.6100000003</v>
      </c>
      <c r="R224" s="15">
        <f>2047473.81+799304.64</f>
        <v>2846778.45</v>
      </c>
      <c r="S224" s="99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97">
        <v>159009.16</v>
      </c>
      <c r="AG224" s="30" t="s">
        <v>217</v>
      </c>
      <c r="AH224" s="176" t="s">
        <v>1804</v>
      </c>
      <c r="AI224" s="168"/>
      <c r="AJ224" s="176"/>
      <c r="AK224" s="176"/>
      <c r="AL224" s="71">
        <f>MAX(AL$24:AL223)+1</f>
        <v>194</v>
      </c>
      <c r="AM224" s="71" t="s">
        <v>157</v>
      </c>
      <c r="AN224" s="71" t="str">
        <f t="shared" si="35"/>
        <v>194.</v>
      </c>
      <c r="AP224" s="71"/>
      <c r="AS224" s="114"/>
    </row>
    <row r="225" spans="1:45" ht="22.5" customHeight="1" x14ac:dyDescent="0.25">
      <c r="A225" s="94" t="str">
        <f t="shared" si="36"/>
        <v>195.</v>
      </c>
      <c r="B225" s="94">
        <v>304</v>
      </c>
      <c r="C225" s="223" t="s">
        <v>360</v>
      </c>
      <c r="D225" s="4">
        <v>1963</v>
      </c>
      <c r="E225" s="4" t="s">
        <v>28</v>
      </c>
      <c r="F225" s="4" t="s">
        <v>29</v>
      </c>
      <c r="G225" s="4">
        <v>2</v>
      </c>
      <c r="H225" s="4">
        <v>2</v>
      </c>
      <c r="I225" s="13">
        <v>824.6</v>
      </c>
      <c r="J225" s="11">
        <v>469</v>
      </c>
      <c r="K225" s="13">
        <v>469</v>
      </c>
      <c r="L225" s="36">
        <v>23</v>
      </c>
      <c r="M225" s="15">
        <f>R225+T225+V225+X225+Z225+AB225+AE225+AF225</f>
        <v>129990.72</v>
      </c>
      <c r="N225" s="15"/>
      <c r="O225" s="15"/>
      <c r="P225" s="15"/>
      <c r="Q225" s="11">
        <f t="shared" si="34"/>
        <v>129990.72</v>
      </c>
      <c r="R225" s="15">
        <v>129990.72</v>
      </c>
      <c r="S225" s="99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97"/>
      <c r="AG225" s="30" t="s">
        <v>217</v>
      </c>
      <c r="AH225" s="176" t="s">
        <v>1779</v>
      </c>
      <c r="AI225" s="168"/>
      <c r="AJ225" s="176"/>
      <c r="AK225" s="176"/>
      <c r="AL225" s="71">
        <f>MAX(AL$24:AL224)+1</f>
        <v>195</v>
      </c>
      <c r="AM225" s="71" t="s">
        <v>157</v>
      </c>
      <c r="AN225" s="71" t="str">
        <f t="shared" si="35"/>
        <v>195.</v>
      </c>
      <c r="AP225" s="71"/>
      <c r="AS225" s="114"/>
    </row>
    <row r="226" spans="1:45" ht="22.5" customHeight="1" x14ac:dyDescent="0.25">
      <c r="A226" s="94" t="str">
        <f t="shared" si="36"/>
        <v>196.</v>
      </c>
      <c r="B226" s="94">
        <v>560</v>
      </c>
      <c r="C226" s="223" t="s">
        <v>326</v>
      </c>
      <c r="D226" s="4">
        <v>1967</v>
      </c>
      <c r="E226" s="4" t="s">
        <v>28</v>
      </c>
      <c r="F226" s="4" t="s">
        <v>29</v>
      </c>
      <c r="G226" s="4">
        <v>5</v>
      </c>
      <c r="H226" s="4">
        <v>8</v>
      </c>
      <c r="I226" s="13">
        <v>6541.89</v>
      </c>
      <c r="J226" s="11">
        <v>3974.36</v>
      </c>
      <c r="K226" s="13">
        <v>3974.36</v>
      </c>
      <c r="L226" s="36">
        <v>191</v>
      </c>
      <c r="M226" s="15">
        <f>R226+T226+V226+X226+Z226+AB226+AE226+AF226</f>
        <v>3976160.94</v>
      </c>
      <c r="N226" s="15"/>
      <c r="O226" s="15"/>
      <c r="P226" s="15"/>
      <c r="Q226" s="11">
        <f t="shared" si="34"/>
        <v>3976160.94</v>
      </c>
      <c r="R226" s="15">
        <f>1928167.2+2047993.74</f>
        <v>3976160.94</v>
      </c>
      <c r="S226" s="99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97"/>
      <c r="AG226" s="30" t="s">
        <v>217</v>
      </c>
      <c r="AH226" s="176" t="s">
        <v>1784</v>
      </c>
      <c r="AI226" s="168"/>
      <c r="AJ226" s="176"/>
      <c r="AK226" s="176"/>
      <c r="AL226" s="71">
        <f>MAX(AL$24:AL225)+1</f>
        <v>196</v>
      </c>
      <c r="AM226" s="71" t="s">
        <v>157</v>
      </c>
      <c r="AN226" s="71" t="str">
        <f t="shared" si="35"/>
        <v>196.</v>
      </c>
      <c r="AP226" s="71"/>
      <c r="AS226" s="114"/>
    </row>
    <row r="227" spans="1:45" ht="22.5" customHeight="1" x14ac:dyDescent="0.25">
      <c r="A227" s="94" t="str">
        <f t="shared" si="36"/>
        <v>197.</v>
      </c>
      <c r="B227" s="94">
        <v>5480</v>
      </c>
      <c r="C227" s="223" t="s">
        <v>306</v>
      </c>
      <c r="D227" s="4">
        <v>1917</v>
      </c>
      <c r="E227" s="4" t="s">
        <v>28</v>
      </c>
      <c r="F227" s="4" t="s">
        <v>29</v>
      </c>
      <c r="G227" s="4">
        <v>2</v>
      </c>
      <c r="H227" s="4">
        <v>2</v>
      </c>
      <c r="I227" s="13">
        <v>263.3</v>
      </c>
      <c r="J227" s="11">
        <v>197.1</v>
      </c>
      <c r="K227" s="13">
        <v>197.1</v>
      </c>
      <c r="L227" s="36">
        <v>18</v>
      </c>
      <c r="M227" s="15">
        <f t="shared" ref="M227:M233" si="37">R227+T227+V227+X227+Z227+AB227+AE227+AF227</f>
        <v>1090836.22</v>
      </c>
      <c r="N227" s="15"/>
      <c r="O227" s="15"/>
      <c r="P227" s="15"/>
      <c r="Q227" s="11">
        <f t="shared" si="34"/>
        <v>1090836.22</v>
      </c>
      <c r="R227" s="15"/>
      <c r="S227" s="99"/>
      <c r="T227" s="15"/>
      <c r="U227" s="15">
        <v>260</v>
      </c>
      <c r="V227" s="15">
        <f>U227*3670</f>
        <v>954200</v>
      </c>
      <c r="W227" s="15"/>
      <c r="X227" s="15"/>
      <c r="Y227" s="15"/>
      <c r="Z227" s="15"/>
      <c r="AA227" s="15"/>
      <c r="AB227" s="15"/>
      <c r="AC227" s="15"/>
      <c r="AD227" s="15"/>
      <c r="AE227" s="15"/>
      <c r="AF227" s="197">
        <v>136636.22</v>
      </c>
      <c r="AG227" s="30" t="s">
        <v>217</v>
      </c>
      <c r="AH227" s="176"/>
      <c r="AI227" s="168"/>
      <c r="AJ227" s="176"/>
      <c r="AK227" s="176"/>
      <c r="AL227" s="71">
        <f>MAX(AL$24:AL226)+1</f>
        <v>197</v>
      </c>
      <c r="AM227" s="71" t="s">
        <v>157</v>
      </c>
      <c r="AN227" s="71" t="str">
        <f t="shared" si="35"/>
        <v>197.</v>
      </c>
      <c r="AP227" s="88"/>
      <c r="AS227" s="114"/>
    </row>
    <row r="228" spans="1:45" ht="22.5" customHeight="1" x14ac:dyDescent="0.25">
      <c r="A228" s="94" t="str">
        <f t="shared" si="36"/>
        <v>198.</v>
      </c>
      <c r="B228" s="94">
        <v>636</v>
      </c>
      <c r="C228" s="223" t="s">
        <v>292</v>
      </c>
      <c r="D228" s="4">
        <v>1930</v>
      </c>
      <c r="E228" s="4" t="s">
        <v>28</v>
      </c>
      <c r="F228" s="4" t="s">
        <v>30</v>
      </c>
      <c r="G228" s="4">
        <v>2</v>
      </c>
      <c r="H228" s="4">
        <v>1</v>
      </c>
      <c r="I228" s="13">
        <v>240.7</v>
      </c>
      <c r="J228" s="11">
        <v>192.8</v>
      </c>
      <c r="K228" s="13">
        <v>192.8</v>
      </c>
      <c r="L228" s="36">
        <v>9</v>
      </c>
      <c r="M228" s="15">
        <f t="shared" si="37"/>
        <v>26878.75</v>
      </c>
      <c r="N228" s="15"/>
      <c r="O228" s="15"/>
      <c r="P228" s="15"/>
      <c r="Q228" s="11">
        <f t="shared" si="34"/>
        <v>26878.75</v>
      </c>
      <c r="R228" s="15">
        <v>26878.75</v>
      </c>
      <c r="S228" s="99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1"/>
      <c r="AF228" s="197"/>
      <c r="AG228" s="30" t="s">
        <v>217</v>
      </c>
      <c r="AH228" s="176" t="s">
        <v>1774</v>
      </c>
      <c r="AI228" s="168"/>
      <c r="AJ228" s="176"/>
      <c r="AK228" s="176"/>
      <c r="AL228" s="71">
        <f>MAX(AL$24:AL227)+1</f>
        <v>198</v>
      </c>
      <c r="AM228" s="71" t="s">
        <v>157</v>
      </c>
      <c r="AN228" s="71" t="str">
        <f t="shared" si="35"/>
        <v>198.</v>
      </c>
      <c r="AS228" s="114"/>
    </row>
    <row r="229" spans="1:45" ht="22.5" customHeight="1" x14ac:dyDescent="0.25">
      <c r="A229" s="94" t="str">
        <f t="shared" si="36"/>
        <v>199.</v>
      </c>
      <c r="B229" s="94">
        <v>666</v>
      </c>
      <c r="C229" s="223" t="s">
        <v>293</v>
      </c>
      <c r="D229" s="4">
        <v>1917</v>
      </c>
      <c r="E229" s="4" t="s">
        <v>28</v>
      </c>
      <c r="F229" s="4" t="s">
        <v>30</v>
      </c>
      <c r="G229" s="4">
        <v>2</v>
      </c>
      <c r="H229" s="4">
        <v>1</v>
      </c>
      <c r="I229" s="13">
        <v>214</v>
      </c>
      <c r="J229" s="11">
        <v>164.9</v>
      </c>
      <c r="K229" s="13">
        <v>164.9</v>
      </c>
      <c r="L229" s="36">
        <v>6</v>
      </c>
      <c r="M229" s="15">
        <f t="shared" si="37"/>
        <v>27953.9</v>
      </c>
      <c r="N229" s="15"/>
      <c r="O229" s="15"/>
      <c r="P229" s="15"/>
      <c r="Q229" s="11">
        <f t="shared" si="34"/>
        <v>27953.9</v>
      </c>
      <c r="R229" s="15">
        <v>27953.9</v>
      </c>
      <c r="S229" s="99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1"/>
      <c r="AF229" s="197"/>
      <c r="AG229" s="30" t="s">
        <v>217</v>
      </c>
      <c r="AH229" s="176" t="s">
        <v>1774</v>
      </c>
      <c r="AI229" s="168"/>
      <c r="AJ229" s="176"/>
      <c r="AK229" s="176"/>
      <c r="AL229" s="71">
        <f>MAX(AL$24:AL228)+1</f>
        <v>199</v>
      </c>
      <c r="AM229" s="71" t="s">
        <v>157</v>
      </c>
      <c r="AN229" s="71" t="str">
        <f t="shared" si="35"/>
        <v>199.</v>
      </c>
      <c r="AP229" s="71"/>
      <c r="AS229" s="114"/>
    </row>
    <row r="230" spans="1:45" ht="22.5" customHeight="1" x14ac:dyDescent="0.25">
      <c r="A230" s="94" t="str">
        <f t="shared" si="36"/>
        <v>200.</v>
      </c>
      <c r="B230" s="94">
        <v>866</v>
      </c>
      <c r="C230" s="214" t="s">
        <v>251</v>
      </c>
      <c r="D230" s="4">
        <v>1971</v>
      </c>
      <c r="E230" s="4" t="s">
        <v>28</v>
      </c>
      <c r="F230" s="4" t="s">
        <v>29</v>
      </c>
      <c r="G230" s="4">
        <v>2</v>
      </c>
      <c r="H230" s="4">
        <v>2</v>
      </c>
      <c r="I230" s="13">
        <v>720.1</v>
      </c>
      <c r="J230" s="11">
        <v>475.9</v>
      </c>
      <c r="K230" s="13">
        <v>475.9</v>
      </c>
      <c r="L230" s="36">
        <v>36</v>
      </c>
      <c r="M230" s="15">
        <f t="shared" si="37"/>
        <v>285654.40000000002</v>
      </c>
      <c r="N230" s="15"/>
      <c r="O230" s="15"/>
      <c r="P230" s="15"/>
      <c r="Q230" s="11">
        <f t="shared" si="34"/>
        <v>285654.40000000002</v>
      </c>
      <c r="R230" s="15">
        <v>285654.40000000002</v>
      </c>
      <c r="S230" s="99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97"/>
      <c r="AG230" s="30" t="s">
        <v>217</v>
      </c>
      <c r="AH230" s="181" t="s">
        <v>1778</v>
      </c>
      <c r="AI230" s="168"/>
      <c r="AJ230" s="181"/>
      <c r="AK230" s="181"/>
      <c r="AL230" s="71">
        <f>MAX(AL$24:AL229)+1</f>
        <v>200</v>
      </c>
      <c r="AM230" s="71" t="s">
        <v>157</v>
      </c>
      <c r="AN230" s="71" t="str">
        <f t="shared" si="35"/>
        <v>200.</v>
      </c>
      <c r="AP230" s="71"/>
      <c r="AQ230" s="88"/>
      <c r="AS230" s="114"/>
    </row>
    <row r="231" spans="1:45" ht="22.5" customHeight="1" x14ac:dyDescent="0.25">
      <c r="A231" s="94" t="str">
        <f t="shared" si="36"/>
        <v>201.</v>
      </c>
      <c r="B231" s="94">
        <v>876</v>
      </c>
      <c r="C231" s="214" t="s">
        <v>254</v>
      </c>
      <c r="D231" s="4">
        <v>1971</v>
      </c>
      <c r="E231" s="4" t="s">
        <v>28</v>
      </c>
      <c r="F231" s="4" t="s">
        <v>29</v>
      </c>
      <c r="G231" s="4">
        <v>2</v>
      </c>
      <c r="H231" s="4">
        <v>3</v>
      </c>
      <c r="I231" s="13">
        <v>896.2</v>
      </c>
      <c r="J231" s="11">
        <v>572.70000000000005</v>
      </c>
      <c r="K231" s="13">
        <v>572.70000000000005</v>
      </c>
      <c r="L231" s="36">
        <v>33</v>
      </c>
      <c r="M231" s="15">
        <f t="shared" si="37"/>
        <v>382272.8</v>
      </c>
      <c r="N231" s="15"/>
      <c r="O231" s="15"/>
      <c r="P231" s="15"/>
      <c r="Q231" s="11">
        <f t="shared" si="34"/>
        <v>382272.8</v>
      </c>
      <c r="R231" s="15">
        <v>382272.8</v>
      </c>
      <c r="S231" s="99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97"/>
      <c r="AG231" s="30" t="s">
        <v>217</v>
      </c>
      <c r="AH231" s="181" t="s">
        <v>1778</v>
      </c>
      <c r="AI231" s="168"/>
      <c r="AJ231" s="181"/>
      <c r="AK231" s="181"/>
      <c r="AL231" s="71">
        <f>MAX(AL$24:AL230)+1</f>
        <v>201</v>
      </c>
      <c r="AM231" s="71" t="s">
        <v>157</v>
      </c>
      <c r="AN231" s="71" t="str">
        <f t="shared" si="35"/>
        <v>201.</v>
      </c>
      <c r="AP231" s="71"/>
      <c r="AQ231" s="88"/>
      <c r="AS231" s="114"/>
    </row>
    <row r="232" spans="1:45" ht="22.5" customHeight="1" x14ac:dyDescent="0.25">
      <c r="A232" s="94" t="str">
        <f t="shared" si="36"/>
        <v>202.</v>
      </c>
      <c r="B232" s="94">
        <v>885</v>
      </c>
      <c r="C232" s="214" t="s">
        <v>255</v>
      </c>
      <c r="D232" s="4">
        <v>1971</v>
      </c>
      <c r="E232" s="4" t="s">
        <v>28</v>
      </c>
      <c r="F232" s="4" t="s">
        <v>29</v>
      </c>
      <c r="G232" s="4">
        <v>2</v>
      </c>
      <c r="H232" s="4">
        <v>2</v>
      </c>
      <c r="I232" s="13">
        <v>717.9</v>
      </c>
      <c r="J232" s="11">
        <v>475.6</v>
      </c>
      <c r="K232" s="13">
        <v>475.6</v>
      </c>
      <c r="L232" s="36">
        <v>32</v>
      </c>
      <c r="M232" s="15">
        <f t="shared" si="37"/>
        <v>285654.40000000002</v>
      </c>
      <c r="N232" s="15"/>
      <c r="O232" s="15"/>
      <c r="P232" s="15"/>
      <c r="Q232" s="11">
        <f t="shared" si="34"/>
        <v>285654.40000000002</v>
      </c>
      <c r="R232" s="15">
        <v>285654.40000000002</v>
      </c>
      <c r="S232" s="99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97"/>
      <c r="AG232" s="30" t="s">
        <v>217</v>
      </c>
      <c r="AH232" s="181" t="s">
        <v>1778</v>
      </c>
      <c r="AI232" s="168"/>
      <c r="AJ232" s="181"/>
      <c r="AK232" s="181"/>
      <c r="AL232" s="71">
        <f>MAX(AL$24:AL231)+1</f>
        <v>202</v>
      </c>
      <c r="AM232" s="71" t="s">
        <v>157</v>
      </c>
      <c r="AN232" s="71" t="str">
        <f t="shared" si="35"/>
        <v>202.</v>
      </c>
      <c r="AP232" s="71"/>
      <c r="AQ232" s="88"/>
      <c r="AS232" s="114"/>
    </row>
    <row r="233" spans="1:45" ht="22.5" customHeight="1" x14ac:dyDescent="0.25">
      <c r="A233" s="94" t="str">
        <f t="shared" si="36"/>
        <v>203.</v>
      </c>
      <c r="B233" s="94">
        <v>898</v>
      </c>
      <c r="C233" s="213" t="s">
        <v>257</v>
      </c>
      <c r="D233" s="4">
        <v>1971</v>
      </c>
      <c r="E233" s="9" t="s">
        <v>28</v>
      </c>
      <c r="F233" s="4" t="s">
        <v>29</v>
      </c>
      <c r="G233" s="10">
        <v>2</v>
      </c>
      <c r="H233" s="10">
        <v>2</v>
      </c>
      <c r="I233" s="11">
        <v>719.4</v>
      </c>
      <c r="J233" s="11">
        <v>471.7</v>
      </c>
      <c r="K233" s="11">
        <v>471.7</v>
      </c>
      <c r="L233" s="35">
        <v>33</v>
      </c>
      <c r="M233" s="15">
        <f t="shared" si="37"/>
        <v>2146344.4</v>
      </c>
      <c r="N233" s="11"/>
      <c r="O233" s="11"/>
      <c r="P233" s="11"/>
      <c r="Q233" s="11">
        <f t="shared" si="34"/>
        <v>2146344.4</v>
      </c>
      <c r="R233" s="15">
        <v>285654.40000000002</v>
      </c>
      <c r="S233" s="35"/>
      <c r="T233" s="11"/>
      <c r="U233" s="11">
        <v>507</v>
      </c>
      <c r="V233" s="11">
        <f>U233*3670</f>
        <v>1860690</v>
      </c>
      <c r="W233" s="11"/>
      <c r="X233" s="11"/>
      <c r="Y233" s="11"/>
      <c r="Z233" s="11"/>
      <c r="AA233" s="11"/>
      <c r="AB233" s="11"/>
      <c r="AC233" s="11"/>
      <c r="AD233" s="11"/>
      <c r="AE233" s="11"/>
      <c r="AF233" s="75"/>
      <c r="AG233" s="29" t="s">
        <v>217</v>
      </c>
      <c r="AH233" s="176" t="s">
        <v>1778</v>
      </c>
      <c r="AI233" s="168"/>
      <c r="AJ233" s="176"/>
      <c r="AK233" s="176"/>
      <c r="AL233" s="71">
        <f>MAX(AL$24:AL232)+1</f>
        <v>203</v>
      </c>
      <c r="AM233" s="71" t="s">
        <v>157</v>
      </c>
      <c r="AN233" s="71" t="str">
        <f t="shared" si="35"/>
        <v>203.</v>
      </c>
      <c r="AP233" s="71"/>
      <c r="AS233" s="114"/>
    </row>
    <row r="234" spans="1:45" ht="22.5" customHeight="1" x14ac:dyDescent="0.25">
      <c r="A234" s="94" t="str">
        <f t="shared" si="36"/>
        <v>204.</v>
      </c>
      <c r="B234" s="94">
        <v>68</v>
      </c>
      <c r="C234" s="213" t="s">
        <v>341</v>
      </c>
      <c r="D234" s="4">
        <v>1973</v>
      </c>
      <c r="E234" s="4" t="s">
        <v>28</v>
      </c>
      <c r="F234" s="4" t="s">
        <v>29</v>
      </c>
      <c r="G234" s="4">
        <v>2</v>
      </c>
      <c r="H234" s="4">
        <v>2</v>
      </c>
      <c r="I234" s="15">
        <v>808.2</v>
      </c>
      <c r="J234" s="11">
        <v>446.5</v>
      </c>
      <c r="K234" s="15">
        <v>446.5</v>
      </c>
      <c r="L234" s="36">
        <v>40</v>
      </c>
      <c r="M234" s="15">
        <f>R234+T234+V234+X234+Z234+AB234+AE234+AF234</f>
        <v>2179980</v>
      </c>
      <c r="N234" s="15"/>
      <c r="O234" s="15"/>
      <c r="P234" s="15"/>
      <c r="Q234" s="11">
        <f t="shared" si="34"/>
        <v>2179980</v>
      </c>
      <c r="R234" s="15"/>
      <c r="S234" s="99"/>
      <c r="T234" s="15"/>
      <c r="U234" s="15">
        <v>594</v>
      </c>
      <c r="V234" s="15">
        <f>U234*3670</f>
        <v>2179980</v>
      </c>
      <c r="W234" s="15"/>
      <c r="X234" s="15"/>
      <c r="Y234" s="15"/>
      <c r="Z234" s="15"/>
      <c r="AA234" s="15"/>
      <c r="AB234" s="15"/>
      <c r="AC234" s="15"/>
      <c r="AD234" s="15"/>
      <c r="AE234" s="15"/>
      <c r="AF234" s="197"/>
      <c r="AG234" s="30" t="s">
        <v>217</v>
      </c>
      <c r="AH234" s="176"/>
      <c r="AI234" s="168"/>
      <c r="AJ234" s="176"/>
      <c r="AK234" s="176"/>
      <c r="AL234" s="71">
        <f>MAX(AL$24:AL233)+1</f>
        <v>204</v>
      </c>
      <c r="AM234" s="71" t="s">
        <v>157</v>
      </c>
      <c r="AN234" s="71" t="str">
        <f t="shared" si="35"/>
        <v>204.</v>
      </c>
      <c r="AP234" s="71"/>
      <c r="AS234" s="114"/>
    </row>
    <row r="235" spans="1:45" ht="22.5" customHeight="1" x14ac:dyDescent="0.25">
      <c r="A235" s="94" t="str">
        <f t="shared" si="36"/>
        <v>205.</v>
      </c>
      <c r="B235" s="94">
        <v>59</v>
      </c>
      <c r="C235" s="213" t="s">
        <v>339</v>
      </c>
      <c r="D235" s="4">
        <v>1964</v>
      </c>
      <c r="E235" s="4" t="s">
        <v>28</v>
      </c>
      <c r="F235" s="4" t="s">
        <v>29</v>
      </c>
      <c r="G235" s="4">
        <v>2</v>
      </c>
      <c r="H235" s="4">
        <v>2</v>
      </c>
      <c r="I235" s="15">
        <v>496.4</v>
      </c>
      <c r="J235" s="11">
        <v>432.9</v>
      </c>
      <c r="K235" s="15">
        <v>432.9</v>
      </c>
      <c r="L235" s="36">
        <v>27</v>
      </c>
      <c r="M235" s="15">
        <f>R235+T235+V235+X235+Z235+AB235+AE235+AF235</f>
        <v>1482680</v>
      </c>
      <c r="N235" s="15"/>
      <c r="O235" s="15"/>
      <c r="P235" s="15"/>
      <c r="Q235" s="11">
        <f t="shared" si="34"/>
        <v>1482680</v>
      </c>
      <c r="R235" s="15"/>
      <c r="S235" s="99"/>
      <c r="T235" s="15"/>
      <c r="U235" s="15">
        <v>404</v>
      </c>
      <c r="V235" s="15">
        <f>U235*3670</f>
        <v>1482680</v>
      </c>
      <c r="W235" s="15"/>
      <c r="X235" s="15"/>
      <c r="Y235" s="15"/>
      <c r="Z235" s="15"/>
      <c r="AA235" s="15"/>
      <c r="AB235" s="15"/>
      <c r="AC235" s="15"/>
      <c r="AD235" s="15"/>
      <c r="AE235" s="15"/>
      <c r="AF235" s="197"/>
      <c r="AG235" s="30" t="s">
        <v>217</v>
      </c>
      <c r="AH235" s="176"/>
      <c r="AI235" s="168"/>
      <c r="AJ235" s="176"/>
      <c r="AK235" s="176"/>
      <c r="AL235" s="71">
        <f>MAX(AL$24:AL234)+1</f>
        <v>205</v>
      </c>
      <c r="AM235" s="71" t="s">
        <v>157</v>
      </c>
      <c r="AN235" s="71" t="str">
        <f t="shared" si="35"/>
        <v>205.</v>
      </c>
      <c r="AP235" s="71"/>
      <c r="AS235" s="114"/>
    </row>
    <row r="236" spans="1:45" ht="22.5" customHeight="1" x14ac:dyDescent="0.25">
      <c r="A236" s="94" t="str">
        <f t="shared" si="36"/>
        <v>206.</v>
      </c>
      <c r="B236" s="94">
        <v>514</v>
      </c>
      <c r="C236" s="211" t="s">
        <v>232</v>
      </c>
      <c r="D236" s="8">
        <v>1917</v>
      </c>
      <c r="E236" s="9" t="s">
        <v>28</v>
      </c>
      <c r="F236" s="9" t="s">
        <v>33</v>
      </c>
      <c r="G236" s="10">
        <v>2</v>
      </c>
      <c r="H236" s="10">
        <v>2</v>
      </c>
      <c r="I236" s="11">
        <v>248.8</v>
      </c>
      <c r="J236" s="11">
        <v>177.6</v>
      </c>
      <c r="K236" s="11">
        <v>177.6</v>
      </c>
      <c r="L236" s="35">
        <v>6</v>
      </c>
      <c r="M236" s="11">
        <f>R236+T236+V236+X236+Z236+AB236+AE236+AF236</f>
        <v>363600.55000000005</v>
      </c>
      <c r="N236" s="11"/>
      <c r="O236" s="11"/>
      <c r="P236" s="11"/>
      <c r="Q236" s="11">
        <f t="shared" si="34"/>
        <v>363600.55000000005</v>
      </c>
      <c r="R236" s="11"/>
      <c r="S236" s="35"/>
      <c r="T236" s="11"/>
      <c r="U236" s="11"/>
      <c r="V236" s="11"/>
      <c r="W236" s="11"/>
      <c r="X236" s="11"/>
      <c r="Y236" s="11">
        <v>200</v>
      </c>
      <c r="Z236" s="11">
        <f>Y236*1184.88</f>
        <v>236976.00000000003</v>
      </c>
      <c r="AA236" s="11"/>
      <c r="AB236" s="11"/>
      <c r="AC236" s="11"/>
      <c r="AD236" s="11"/>
      <c r="AE236" s="11"/>
      <c r="AF236" s="75">
        <v>126624.55</v>
      </c>
      <c r="AG236" s="30" t="s">
        <v>217</v>
      </c>
      <c r="AH236" s="177"/>
      <c r="AI236" s="168"/>
      <c r="AJ236" s="177"/>
      <c r="AK236" s="177"/>
      <c r="AL236" s="71">
        <f>MAX(AL$24:AL235)+1</f>
        <v>206</v>
      </c>
      <c r="AM236" s="71" t="s">
        <v>157</v>
      </c>
      <c r="AN236" s="71" t="str">
        <f t="shared" si="35"/>
        <v>206.</v>
      </c>
      <c r="AP236" s="71"/>
      <c r="AS236" s="114"/>
    </row>
    <row r="237" spans="1:45" ht="22.5" customHeight="1" x14ac:dyDescent="0.25">
      <c r="A237" s="94" t="str">
        <f t="shared" si="36"/>
        <v>207.</v>
      </c>
      <c r="B237" s="94">
        <v>168</v>
      </c>
      <c r="C237" s="213" t="s">
        <v>276</v>
      </c>
      <c r="D237" s="4">
        <v>1961</v>
      </c>
      <c r="E237" s="4" t="s">
        <v>28</v>
      </c>
      <c r="F237" s="4" t="s">
        <v>29</v>
      </c>
      <c r="G237" s="4">
        <v>2</v>
      </c>
      <c r="H237" s="4">
        <v>1</v>
      </c>
      <c r="I237" s="15">
        <v>280.5</v>
      </c>
      <c r="J237" s="11">
        <v>203.2</v>
      </c>
      <c r="K237" s="15">
        <v>203.2</v>
      </c>
      <c r="L237" s="36">
        <v>20</v>
      </c>
      <c r="M237" s="11">
        <f t="shared" ref="M237:M239" si="38">R237+T237+V237+X237+Z237+AB237+AE237+AF237</f>
        <v>224508.72</v>
      </c>
      <c r="N237" s="15"/>
      <c r="O237" s="15"/>
      <c r="P237" s="15"/>
      <c r="Q237" s="11">
        <f t="shared" si="34"/>
        <v>224508.72</v>
      </c>
      <c r="R237" s="15">
        <f>94518+129990.72</f>
        <v>224508.72</v>
      </c>
      <c r="S237" s="99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97"/>
      <c r="AG237" s="30" t="s">
        <v>217</v>
      </c>
      <c r="AH237" s="176" t="s">
        <v>1776</v>
      </c>
      <c r="AI237" s="168"/>
      <c r="AJ237" s="176"/>
      <c r="AK237" s="176"/>
      <c r="AL237" s="71">
        <f>MAX(AL$24:AL236)+1</f>
        <v>207</v>
      </c>
      <c r="AM237" s="71" t="s">
        <v>157</v>
      </c>
      <c r="AN237" s="71" t="str">
        <f t="shared" si="35"/>
        <v>207.</v>
      </c>
      <c r="AP237" s="71"/>
      <c r="AS237" s="114"/>
    </row>
    <row r="238" spans="1:45" ht="22.5" customHeight="1" x14ac:dyDescent="0.25">
      <c r="A238" s="94" t="str">
        <f t="shared" si="36"/>
        <v>208.</v>
      </c>
      <c r="B238" s="94">
        <v>196</v>
      </c>
      <c r="C238" s="213" t="s">
        <v>43</v>
      </c>
      <c r="D238" s="4">
        <v>1962</v>
      </c>
      <c r="E238" s="4" t="s">
        <v>28</v>
      </c>
      <c r="F238" s="4" t="s">
        <v>29</v>
      </c>
      <c r="G238" s="4">
        <v>4</v>
      </c>
      <c r="H238" s="4">
        <v>2</v>
      </c>
      <c r="I238" s="15">
        <v>1297.02</v>
      </c>
      <c r="J238" s="11">
        <v>849.74</v>
      </c>
      <c r="K238" s="15">
        <v>849.74</v>
      </c>
      <c r="L238" s="36">
        <v>52</v>
      </c>
      <c r="M238" s="11">
        <f t="shared" si="38"/>
        <v>1180465.6600000001</v>
      </c>
      <c r="N238" s="15"/>
      <c r="O238" s="15"/>
      <c r="P238" s="15"/>
      <c r="Q238" s="11">
        <f t="shared" si="34"/>
        <v>1180465.6600000001</v>
      </c>
      <c r="R238" s="15">
        <f>151596.15+799304.8+155504.34</f>
        <v>1106405.29</v>
      </c>
      <c r="S238" s="99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1"/>
      <c r="AF238" s="197">
        <v>74060.37</v>
      </c>
      <c r="AG238" s="30" t="s">
        <v>217</v>
      </c>
      <c r="AH238" s="176" t="s">
        <v>1810</v>
      </c>
      <c r="AI238" s="168"/>
      <c r="AJ238" s="176"/>
      <c r="AK238" s="176"/>
      <c r="AL238" s="71">
        <f>MAX(AL$24:AL237)+1</f>
        <v>208</v>
      </c>
      <c r="AM238" s="71" t="s">
        <v>157</v>
      </c>
      <c r="AN238" s="71" t="str">
        <f t="shared" si="35"/>
        <v>208.</v>
      </c>
      <c r="AP238" s="71"/>
      <c r="AS238" s="114"/>
    </row>
    <row r="239" spans="1:45" ht="22.5" customHeight="1" x14ac:dyDescent="0.25">
      <c r="A239" s="94" t="str">
        <f t="shared" si="36"/>
        <v>209.</v>
      </c>
      <c r="B239" s="94">
        <v>5463</v>
      </c>
      <c r="C239" s="213" t="s">
        <v>364</v>
      </c>
      <c r="D239" s="4">
        <v>1966</v>
      </c>
      <c r="E239" s="4" t="s">
        <v>28</v>
      </c>
      <c r="F239" s="4" t="s">
        <v>29</v>
      </c>
      <c r="G239" s="4">
        <v>2</v>
      </c>
      <c r="H239" s="4">
        <v>2</v>
      </c>
      <c r="I239" s="15">
        <v>791.7</v>
      </c>
      <c r="J239" s="11">
        <v>553.20000000000005</v>
      </c>
      <c r="K239" s="15">
        <v>553.20000000000005</v>
      </c>
      <c r="L239" s="36">
        <v>57</v>
      </c>
      <c r="M239" s="11">
        <f t="shared" si="38"/>
        <v>61041</v>
      </c>
      <c r="N239" s="15"/>
      <c r="O239" s="15"/>
      <c r="P239" s="15"/>
      <c r="Q239" s="11">
        <f t="shared" si="34"/>
        <v>61041</v>
      </c>
      <c r="R239" s="15"/>
      <c r="S239" s="99"/>
      <c r="T239" s="15"/>
      <c r="U239" s="15"/>
      <c r="V239" s="15"/>
      <c r="W239" s="15"/>
      <c r="X239" s="15"/>
      <c r="Y239" s="15"/>
      <c r="Z239" s="15"/>
      <c r="AA239" s="15">
        <v>50</v>
      </c>
      <c r="AB239" s="15">
        <f>AA239*1220.82</f>
        <v>61041</v>
      </c>
      <c r="AC239" s="15"/>
      <c r="AD239" s="15"/>
      <c r="AE239" s="15"/>
      <c r="AF239" s="197"/>
      <c r="AG239" s="30" t="s">
        <v>217</v>
      </c>
      <c r="AH239" s="176"/>
      <c r="AI239" s="168"/>
      <c r="AJ239" s="176"/>
      <c r="AK239" s="176"/>
      <c r="AL239" s="71">
        <f>MAX(AL$24:AL238)+1</f>
        <v>209</v>
      </c>
      <c r="AM239" s="71" t="s">
        <v>157</v>
      </c>
      <c r="AN239" s="71" t="str">
        <f t="shared" si="35"/>
        <v>209.</v>
      </c>
      <c r="AP239" s="71"/>
      <c r="AS239" s="114"/>
    </row>
    <row r="240" spans="1:45" ht="22.5" customHeight="1" x14ac:dyDescent="0.25">
      <c r="A240" s="94" t="str">
        <f t="shared" si="36"/>
        <v>210.</v>
      </c>
      <c r="B240" s="94">
        <v>293</v>
      </c>
      <c r="C240" s="213" t="s">
        <v>1537</v>
      </c>
      <c r="D240" s="4">
        <v>1940</v>
      </c>
      <c r="E240" s="4" t="s">
        <v>28</v>
      </c>
      <c r="F240" s="4" t="s">
        <v>30</v>
      </c>
      <c r="G240" s="4">
        <v>2</v>
      </c>
      <c r="H240" s="4">
        <v>1</v>
      </c>
      <c r="I240" s="15">
        <v>279</v>
      </c>
      <c r="J240" s="11">
        <v>194.1</v>
      </c>
      <c r="K240" s="15">
        <v>194.1</v>
      </c>
      <c r="L240" s="36">
        <v>11</v>
      </c>
      <c r="M240" s="15">
        <f>R240+T240+V240+X240+Z240+AB240+AE240+AF240</f>
        <v>236976.00000000003</v>
      </c>
      <c r="N240" s="15"/>
      <c r="O240" s="15"/>
      <c r="P240" s="15"/>
      <c r="Q240" s="11">
        <f t="shared" si="34"/>
        <v>236976.00000000003</v>
      </c>
      <c r="R240" s="15"/>
      <c r="S240" s="99"/>
      <c r="T240" s="15"/>
      <c r="U240" s="15"/>
      <c r="V240" s="15"/>
      <c r="W240" s="15"/>
      <c r="X240" s="15"/>
      <c r="Y240" s="15">
        <v>200</v>
      </c>
      <c r="Z240" s="15">
        <f>Y240*1184.88</f>
        <v>236976.00000000003</v>
      </c>
      <c r="AA240" s="15"/>
      <c r="AB240" s="15"/>
      <c r="AC240" s="15"/>
      <c r="AD240" s="15"/>
      <c r="AE240" s="15"/>
      <c r="AF240" s="197"/>
      <c r="AG240" s="30" t="s">
        <v>217</v>
      </c>
      <c r="AH240" s="176"/>
      <c r="AI240" s="168"/>
      <c r="AJ240" s="176"/>
      <c r="AK240" s="176"/>
      <c r="AL240" s="71">
        <f>MAX(AL$24:AL239)+1</f>
        <v>210</v>
      </c>
      <c r="AM240" s="71" t="s">
        <v>157</v>
      </c>
      <c r="AN240" s="71" t="str">
        <f t="shared" si="35"/>
        <v>210.</v>
      </c>
      <c r="AP240" s="71"/>
      <c r="AS240" s="114"/>
    </row>
    <row r="241" spans="1:45" ht="22.5" customHeight="1" x14ac:dyDescent="0.25">
      <c r="A241" s="94" t="str">
        <f t="shared" si="36"/>
        <v>211.</v>
      </c>
      <c r="B241" s="94">
        <v>295</v>
      </c>
      <c r="C241" s="214" t="s">
        <v>278</v>
      </c>
      <c r="D241" s="4">
        <v>1962</v>
      </c>
      <c r="E241" s="4" t="s">
        <v>28</v>
      </c>
      <c r="F241" s="4" t="s">
        <v>29</v>
      </c>
      <c r="G241" s="4">
        <v>4</v>
      </c>
      <c r="H241" s="4">
        <v>4</v>
      </c>
      <c r="I241" s="15">
        <v>2127.1</v>
      </c>
      <c r="J241" s="11">
        <v>1627.1</v>
      </c>
      <c r="K241" s="15">
        <v>1199.5</v>
      </c>
      <c r="L241" s="36">
        <v>71</v>
      </c>
      <c r="M241" s="15">
        <f>R241+T241+V241+X241+Z241+AB241+AE241+AF241</f>
        <v>3172432.56</v>
      </c>
      <c r="N241" s="15"/>
      <c r="O241" s="15"/>
      <c r="P241" s="15"/>
      <c r="Q241" s="11">
        <f t="shared" si="34"/>
        <v>3172432.56</v>
      </c>
      <c r="R241" s="15">
        <f>161272.5+426382+569747+1710459</f>
        <v>2867860.5</v>
      </c>
      <c r="S241" s="99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227">
        <v>236656.99</v>
      </c>
      <c r="AF241" s="197">
        <v>67915.070000000007</v>
      </c>
      <c r="AG241" s="30" t="s">
        <v>217</v>
      </c>
      <c r="AH241" s="176" t="s">
        <v>1809</v>
      </c>
      <c r="AI241" s="168"/>
      <c r="AJ241" s="176"/>
      <c r="AK241" s="176"/>
      <c r="AL241" s="71">
        <f>MAX(AL$24:AL240)+1</f>
        <v>211</v>
      </c>
      <c r="AM241" s="71" t="s">
        <v>157</v>
      </c>
      <c r="AN241" s="71" t="str">
        <f t="shared" si="35"/>
        <v>211.</v>
      </c>
      <c r="AP241" s="71"/>
      <c r="AS241" s="114"/>
    </row>
    <row r="242" spans="1:45" ht="22.5" customHeight="1" x14ac:dyDescent="0.25">
      <c r="A242" s="94" t="str">
        <f t="shared" si="36"/>
        <v>212.</v>
      </c>
      <c r="B242" s="94">
        <v>452</v>
      </c>
      <c r="C242" s="211" t="s">
        <v>52</v>
      </c>
      <c r="D242" s="8">
        <v>1959</v>
      </c>
      <c r="E242" s="9" t="s">
        <v>28</v>
      </c>
      <c r="F242" s="9" t="s">
        <v>29</v>
      </c>
      <c r="G242" s="10">
        <v>2</v>
      </c>
      <c r="H242" s="10">
        <v>1</v>
      </c>
      <c r="I242" s="11">
        <v>529.17999999999995</v>
      </c>
      <c r="J242" s="11">
        <v>307.3</v>
      </c>
      <c r="K242" s="11">
        <v>307.3</v>
      </c>
      <c r="L242" s="35">
        <v>44</v>
      </c>
      <c r="M242" s="11">
        <f>R242+T242+V242+X242+Z242+AB242+AE242+AF242</f>
        <v>88216.8</v>
      </c>
      <c r="N242" s="11"/>
      <c r="O242" s="11"/>
      <c r="P242" s="11"/>
      <c r="Q242" s="11">
        <f t="shared" si="34"/>
        <v>88216.8</v>
      </c>
      <c r="R242" s="11">
        <f>42*2100.4</f>
        <v>88216.8</v>
      </c>
      <c r="S242" s="35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5"/>
      <c r="AG242" s="30" t="s">
        <v>217</v>
      </c>
      <c r="AH242" s="177" t="s">
        <v>1778</v>
      </c>
      <c r="AI242" s="168"/>
      <c r="AJ242" s="177"/>
      <c r="AK242" s="177"/>
      <c r="AL242" s="71">
        <f>MAX(AL$24:AL241)+1</f>
        <v>212</v>
      </c>
      <c r="AM242" s="71" t="s">
        <v>157</v>
      </c>
      <c r="AN242" s="71" t="str">
        <f t="shared" si="35"/>
        <v>212.</v>
      </c>
      <c r="AP242" s="71"/>
      <c r="AS242" s="114"/>
    </row>
    <row r="243" spans="1:45" ht="22.5" customHeight="1" x14ac:dyDescent="0.25">
      <c r="A243" s="94" t="str">
        <f t="shared" si="36"/>
        <v>213.</v>
      </c>
      <c r="B243" s="94">
        <v>312</v>
      </c>
      <c r="C243" s="214" t="s">
        <v>316</v>
      </c>
      <c r="D243" s="4">
        <v>1963</v>
      </c>
      <c r="E243" s="4" t="s">
        <v>28</v>
      </c>
      <c r="F243" s="4" t="s">
        <v>29</v>
      </c>
      <c r="G243" s="4">
        <v>2</v>
      </c>
      <c r="H243" s="4">
        <v>2</v>
      </c>
      <c r="I243" s="15">
        <v>995.7</v>
      </c>
      <c r="J243" s="11">
        <v>561.4</v>
      </c>
      <c r="K243" s="15">
        <v>561.4</v>
      </c>
      <c r="L243" s="36">
        <v>24</v>
      </c>
      <c r="M243" s="15">
        <f t="shared" ref="M243:M251" si="39">R243+T243+V243+X243+Z243+AB243+AE243+AF243</f>
        <v>1739580</v>
      </c>
      <c r="N243" s="15"/>
      <c r="O243" s="15"/>
      <c r="P243" s="15"/>
      <c r="Q243" s="11">
        <f t="shared" si="34"/>
        <v>1739580</v>
      </c>
      <c r="R243" s="15"/>
      <c r="S243" s="99"/>
      <c r="T243" s="15"/>
      <c r="U243" s="15">
        <v>474</v>
      </c>
      <c r="V243" s="15">
        <f>U243*3670</f>
        <v>1739580</v>
      </c>
      <c r="W243" s="15"/>
      <c r="X243" s="15"/>
      <c r="Y243" s="15"/>
      <c r="Z243" s="15"/>
      <c r="AA243" s="15"/>
      <c r="AB243" s="15"/>
      <c r="AC243" s="15"/>
      <c r="AD243" s="15"/>
      <c r="AE243" s="15"/>
      <c r="AF243" s="197"/>
      <c r="AG243" s="30" t="s">
        <v>217</v>
      </c>
      <c r="AH243" s="176"/>
      <c r="AI243" s="168"/>
      <c r="AJ243" s="176"/>
      <c r="AK243" s="176"/>
      <c r="AL243" s="71">
        <f>MAX(AL$24:AL242)+1</f>
        <v>213</v>
      </c>
      <c r="AM243" s="71" t="s">
        <v>157</v>
      </c>
      <c r="AN243" s="71" t="str">
        <f t="shared" si="35"/>
        <v>213.</v>
      </c>
      <c r="AP243" s="71"/>
      <c r="AS243" s="114"/>
    </row>
    <row r="244" spans="1:45" ht="22.5" customHeight="1" x14ac:dyDescent="0.25">
      <c r="A244" s="94" t="str">
        <f t="shared" si="36"/>
        <v>214.</v>
      </c>
      <c r="B244" s="94">
        <v>316</v>
      </c>
      <c r="C244" s="223" t="s">
        <v>317</v>
      </c>
      <c r="D244" s="4">
        <v>1990</v>
      </c>
      <c r="E244" s="4" t="s">
        <v>28</v>
      </c>
      <c r="F244" s="4" t="s">
        <v>29</v>
      </c>
      <c r="G244" s="4">
        <v>5</v>
      </c>
      <c r="H244" s="4">
        <v>6</v>
      </c>
      <c r="I244" s="15">
        <v>4819.7</v>
      </c>
      <c r="J244" s="11">
        <v>3705.7</v>
      </c>
      <c r="K244" s="15">
        <v>3705.7</v>
      </c>
      <c r="L244" s="36">
        <v>145</v>
      </c>
      <c r="M244" s="15">
        <f t="shared" si="39"/>
        <v>2070464.58</v>
      </c>
      <c r="N244" s="15"/>
      <c r="O244" s="15"/>
      <c r="P244" s="15"/>
      <c r="Q244" s="11">
        <f t="shared" ref="Q244:Q265" si="40">M244</f>
        <v>2070464.58</v>
      </c>
      <c r="R244" s="15"/>
      <c r="S244" s="99"/>
      <c r="T244" s="15"/>
      <c r="U244" s="15">
        <v>1121</v>
      </c>
      <c r="V244" s="15">
        <f>U244*1846.98</f>
        <v>2070464.58</v>
      </c>
      <c r="W244" s="15"/>
      <c r="X244" s="15"/>
      <c r="Y244" s="15"/>
      <c r="Z244" s="15"/>
      <c r="AA244" s="15"/>
      <c r="AB244" s="15"/>
      <c r="AC244" s="15"/>
      <c r="AD244" s="15"/>
      <c r="AE244" s="15"/>
      <c r="AF244" s="197"/>
      <c r="AG244" s="30" t="s">
        <v>217</v>
      </c>
      <c r="AH244" s="176"/>
      <c r="AI244" s="168"/>
      <c r="AJ244" s="176"/>
      <c r="AK244" s="176"/>
      <c r="AL244" s="71">
        <f>MAX(AL$24:AL243)+1</f>
        <v>214</v>
      </c>
      <c r="AM244" s="71" t="s">
        <v>157</v>
      </c>
      <c r="AN244" s="71" t="str">
        <f t="shared" si="35"/>
        <v>214.</v>
      </c>
      <c r="AP244" s="71"/>
      <c r="AS244" s="114"/>
    </row>
    <row r="245" spans="1:45" ht="22.5" customHeight="1" x14ac:dyDescent="0.25">
      <c r="A245" s="94" t="str">
        <f t="shared" si="36"/>
        <v>215.</v>
      </c>
      <c r="B245" s="94">
        <v>382</v>
      </c>
      <c r="C245" s="223" t="s">
        <v>283</v>
      </c>
      <c r="D245" s="4">
        <v>1961</v>
      </c>
      <c r="E245" s="4" t="s">
        <v>28</v>
      </c>
      <c r="F245" s="4" t="s">
        <v>29</v>
      </c>
      <c r="G245" s="4">
        <v>2</v>
      </c>
      <c r="H245" s="4">
        <v>1</v>
      </c>
      <c r="I245" s="15">
        <v>465.2</v>
      </c>
      <c r="J245" s="11">
        <v>255.2</v>
      </c>
      <c r="K245" s="15">
        <v>255.2</v>
      </c>
      <c r="L245" s="36">
        <v>6</v>
      </c>
      <c r="M245" s="15">
        <f t="shared" si="39"/>
        <v>428643.6</v>
      </c>
      <c r="N245" s="15"/>
      <c r="O245" s="15"/>
      <c r="P245" s="15"/>
      <c r="Q245" s="11">
        <f t="shared" si="40"/>
        <v>428643.6</v>
      </c>
      <c r="R245" s="15">
        <f>371932.8+56710.8</f>
        <v>428643.6</v>
      </c>
      <c r="S245" s="99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1"/>
      <c r="AF245" s="197"/>
      <c r="AG245" s="30" t="s">
        <v>217</v>
      </c>
      <c r="AH245" s="176" t="s">
        <v>1785</v>
      </c>
      <c r="AI245" s="168"/>
      <c r="AJ245" s="176"/>
      <c r="AK245" s="176"/>
      <c r="AL245" s="71">
        <f>MAX(AL$24:AL244)+1</f>
        <v>215</v>
      </c>
      <c r="AM245" s="71" t="s">
        <v>157</v>
      </c>
      <c r="AN245" s="71" t="str">
        <f t="shared" si="35"/>
        <v>215.</v>
      </c>
      <c r="AP245" s="71"/>
      <c r="AS245" s="114"/>
    </row>
    <row r="246" spans="1:45" ht="22.5" customHeight="1" x14ac:dyDescent="0.25">
      <c r="A246" s="94" t="str">
        <f t="shared" si="36"/>
        <v>216.</v>
      </c>
      <c r="B246" s="94">
        <v>383</v>
      </c>
      <c r="C246" s="223" t="s">
        <v>284</v>
      </c>
      <c r="D246" s="4">
        <v>1962</v>
      </c>
      <c r="E246" s="4" t="s">
        <v>28</v>
      </c>
      <c r="F246" s="4" t="s">
        <v>33</v>
      </c>
      <c r="G246" s="4">
        <v>5</v>
      </c>
      <c r="H246" s="4">
        <v>4</v>
      </c>
      <c r="I246" s="15">
        <v>3977.99</v>
      </c>
      <c r="J246" s="11">
        <v>2535.4899999999998</v>
      </c>
      <c r="K246" s="15">
        <v>2388.59</v>
      </c>
      <c r="L246" s="36">
        <v>100</v>
      </c>
      <c r="M246" s="15">
        <f t="shared" si="39"/>
        <v>1657781.2000000002</v>
      </c>
      <c r="N246" s="15"/>
      <c r="O246" s="15"/>
      <c r="P246" s="15"/>
      <c r="Q246" s="11">
        <f t="shared" si="40"/>
        <v>1657781.2000000002</v>
      </c>
      <c r="R246" s="15">
        <v>1543953.6</v>
      </c>
      <c r="S246" s="99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1"/>
      <c r="AF246" s="197">
        <v>113827.6</v>
      </c>
      <c r="AG246" s="30" t="s">
        <v>217</v>
      </c>
      <c r="AH246" s="176" t="s">
        <v>1777</v>
      </c>
      <c r="AI246" s="168"/>
      <c r="AJ246" s="176"/>
      <c r="AK246" s="176"/>
      <c r="AL246" s="71">
        <f>MAX(AL$24:AL245)+1</f>
        <v>216</v>
      </c>
      <c r="AM246" s="71" t="s">
        <v>157</v>
      </c>
      <c r="AN246" s="71" t="str">
        <f t="shared" si="35"/>
        <v>216.</v>
      </c>
      <c r="AP246" s="71"/>
      <c r="AS246" s="114"/>
    </row>
    <row r="247" spans="1:45" ht="22.5" customHeight="1" x14ac:dyDescent="0.25">
      <c r="A247" s="94" t="str">
        <f t="shared" si="36"/>
        <v>217.</v>
      </c>
      <c r="B247" s="94">
        <v>387</v>
      </c>
      <c r="C247" s="223" t="s">
        <v>318</v>
      </c>
      <c r="D247" s="4">
        <v>1963</v>
      </c>
      <c r="E247" s="4" t="s">
        <v>28</v>
      </c>
      <c r="F247" s="4" t="s">
        <v>29</v>
      </c>
      <c r="G247" s="4">
        <v>4</v>
      </c>
      <c r="H247" s="4">
        <v>3</v>
      </c>
      <c r="I247" s="15">
        <v>1596.02</v>
      </c>
      <c r="J247" s="11">
        <v>1487.09</v>
      </c>
      <c r="K247" s="15">
        <v>1443.39</v>
      </c>
      <c r="L247" s="36">
        <v>50</v>
      </c>
      <c r="M247" s="15">
        <f t="shared" si="39"/>
        <v>294056</v>
      </c>
      <c r="N247" s="15"/>
      <c r="O247" s="15"/>
      <c r="P247" s="15"/>
      <c r="Q247" s="11">
        <f t="shared" si="40"/>
        <v>294056</v>
      </c>
      <c r="R247" s="15">
        <v>294056</v>
      </c>
      <c r="S247" s="99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97"/>
      <c r="AG247" s="30" t="s">
        <v>217</v>
      </c>
      <c r="AH247" s="176" t="s">
        <v>1778</v>
      </c>
      <c r="AI247" s="168"/>
      <c r="AJ247" s="176"/>
      <c r="AK247" s="176"/>
      <c r="AL247" s="71">
        <f>MAX(AL$24:AL246)+1</f>
        <v>217</v>
      </c>
      <c r="AM247" s="71" t="s">
        <v>157</v>
      </c>
      <c r="AN247" s="71" t="str">
        <f t="shared" si="35"/>
        <v>217.</v>
      </c>
      <c r="AP247" s="71"/>
      <c r="AS247" s="114"/>
    </row>
    <row r="248" spans="1:45" ht="22.5" customHeight="1" x14ac:dyDescent="0.25">
      <c r="A248" s="94" t="str">
        <f t="shared" si="36"/>
        <v>218.</v>
      </c>
      <c r="B248" s="94">
        <v>171</v>
      </c>
      <c r="C248" s="211" t="s">
        <v>219</v>
      </c>
      <c r="D248" s="4">
        <v>1961</v>
      </c>
      <c r="E248" s="9" t="s">
        <v>28</v>
      </c>
      <c r="F248" s="9" t="s">
        <v>29</v>
      </c>
      <c r="G248" s="10">
        <v>2</v>
      </c>
      <c r="H248" s="10">
        <v>1</v>
      </c>
      <c r="I248" s="11">
        <v>273.8</v>
      </c>
      <c r="J248" s="11">
        <v>195.1</v>
      </c>
      <c r="K248" s="11">
        <v>195.1</v>
      </c>
      <c r="L248" s="35">
        <v>16</v>
      </c>
      <c r="M248" s="11">
        <f t="shared" si="39"/>
        <v>224508.72</v>
      </c>
      <c r="N248" s="11"/>
      <c r="O248" s="11"/>
      <c r="P248" s="11"/>
      <c r="Q248" s="11">
        <f t="shared" si="40"/>
        <v>224508.72</v>
      </c>
      <c r="R248" s="11">
        <f>94517.72+129991</f>
        <v>224508.72</v>
      </c>
      <c r="S248" s="35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75"/>
      <c r="AG248" s="30" t="s">
        <v>217</v>
      </c>
      <c r="AH248" s="178" t="s">
        <v>1776</v>
      </c>
      <c r="AI248" s="168"/>
      <c r="AJ248" s="178"/>
      <c r="AK248" s="178"/>
      <c r="AL248" s="71">
        <f>MAX(AL$24:AL247)+1</f>
        <v>218</v>
      </c>
      <c r="AM248" s="71" t="s">
        <v>157</v>
      </c>
      <c r="AN248" s="71" t="str">
        <f t="shared" si="35"/>
        <v>218.</v>
      </c>
      <c r="AP248" s="71"/>
      <c r="AS248" s="114"/>
    </row>
    <row r="249" spans="1:45" ht="22.5" customHeight="1" x14ac:dyDescent="0.25">
      <c r="A249" s="94" t="str">
        <f t="shared" si="36"/>
        <v>219.</v>
      </c>
      <c r="B249" s="94">
        <v>5470</v>
      </c>
      <c r="C249" s="223" t="s">
        <v>343</v>
      </c>
      <c r="D249" s="8">
        <v>1967</v>
      </c>
      <c r="E249" s="4" t="s">
        <v>28</v>
      </c>
      <c r="F249" s="4" t="s">
        <v>29</v>
      </c>
      <c r="G249" s="8">
        <v>2</v>
      </c>
      <c r="H249" s="8">
        <v>2</v>
      </c>
      <c r="I249" s="13">
        <v>786.2</v>
      </c>
      <c r="J249" s="11">
        <v>548.6</v>
      </c>
      <c r="K249" s="13">
        <v>548.6</v>
      </c>
      <c r="L249" s="36">
        <v>32</v>
      </c>
      <c r="M249" s="15">
        <f t="shared" si="39"/>
        <v>131848.56</v>
      </c>
      <c r="N249" s="15"/>
      <c r="O249" s="15"/>
      <c r="P249" s="15"/>
      <c r="Q249" s="11">
        <f t="shared" si="40"/>
        <v>131848.56</v>
      </c>
      <c r="R249" s="15"/>
      <c r="S249" s="99"/>
      <c r="T249" s="15"/>
      <c r="U249" s="15"/>
      <c r="V249" s="15"/>
      <c r="W249" s="15"/>
      <c r="X249" s="15"/>
      <c r="Y249" s="15"/>
      <c r="Z249" s="15"/>
      <c r="AA249" s="15">
        <v>108</v>
      </c>
      <c r="AB249" s="15">
        <f>AA249*1220.82</f>
        <v>131848.56</v>
      </c>
      <c r="AC249" s="15"/>
      <c r="AD249" s="15"/>
      <c r="AE249" s="11"/>
      <c r="AF249" s="197"/>
      <c r="AG249" s="30" t="s">
        <v>217</v>
      </c>
      <c r="AH249" s="176"/>
      <c r="AI249" s="168"/>
      <c r="AJ249" s="176"/>
      <c r="AK249" s="176"/>
      <c r="AL249" s="71">
        <f>MAX(AL$24:AL248)+1</f>
        <v>219</v>
      </c>
      <c r="AM249" s="71" t="s">
        <v>157</v>
      </c>
      <c r="AN249" s="71" t="str">
        <f t="shared" si="35"/>
        <v>219.</v>
      </c>
      <c r="AP249" s="71"/>
      <c r="AS249" s="114"/>
    </row>
    <row r="250" spans="1:45" ht="22.5" customHeight="1" x14ac:dyDescent="0.25">
      <c r="A250" s="94" t="str">
        <f t="shared" si="36"/>
        <v>220.</v>
      </c>
      <c r="B250" s="94">
        <v>398</v>
      </c>
      <c r="C250" s="223" t="s">
        <v>320</v>
      </c>
      <c r="D250" s="4">
        <v>1927</v>
      </c>
      <c r="E250" s="4" t="s">
        <v>28</v>
      </c>
      <c r="F250" s="4" t="s">
        <v>30</v>
      </c>
      <c r="G250" s="4">
        <v>2</v>
      </c>
      <c r="H250" s="4">
        <v>1</v>
      </c>
      <c r="I250" s="15">
        <v>772.4</v>
      </c>
      <c r="J250" s="11">
        <v>415.8</v>
      </c>
      <c r="K250" s="15">
        <v>259.89999999999998</v>
      </c>
      <c r="L250" s="36">
        <v>25</v>
      </c>
      <c r="M250" s="15">
        <f t="shared" si="39"/>
        <v>1574430</v>
      </c>
      <c r="N250" s="15"/>
      <c r="O250" s="15"/>
      <c r="P250" s="15"/>
      <c r="Q250" s="11">
        <f t="shared" si="40"/>
        <v>1574430</v>
      </c>
      <c r="R250" s="15"/>
      <c r="S250" s="99"/>
      <c r="T250" s="15"/>
      <c r="U250" s="15">
        <v>429</v>
      </c>
      <c r="V250" s="15">
        <f>U250*3670</f>
        <v>1574430</v>
      </c>
      <c r="W250" s="15"/>
      <c r="X250" s="15"/>
      <c r="Y250" s="15"/>
      <c r="Z250" s="15"/>
      <c r="AA250" s="15"/>
      <c r="AB250" s="15"/>
      <c r="AC250" s="15"/>
      <c r="AD250" s="15"/>
      <c r="AE250" s="15"/>
      <c r="AF250" s="197"/>
      <c r="AG250" s="30" t="s">
        <v>217</v>
      </c>
      <c r="AH250" s="176"/>
      <c r="AI250" s="168"/>
      <c r="AJ250" s="176"/>
      <c r="AK250" s="176"/>
      <c r="AL250" s="71">
        <f>MAX(AL$24:AL249)+1</f>
        <v>220</v>
      </c>
      <c r="AM250" s="71" t="s">
        <v>157</v>
      </c>
      <c r="AN250" s="71" t="str">
        <f t="shared" si="35"/>
        <v>220.</v>
      </c>
      <c r="AP250" s="71"/>
      <c r="AS250" s="114"/>
    </row>
    <row r="251" spans="1:45" ht="22.5" customHeight="1" x14ac:dyDescent="0.25">
      <c r="A251" s="94" t="str">
        <f t="shared" si="36"/>
        <v>221.</v>
      </c>
      <c r="B251" s="94">
        <v>408</v>
      </c>
      <c r="C251" s="223" t="s">
        <v>321</v>
      </c>
      <c r="D251" s="8">
        <v>1950</v>
      </c>
      <c r="E251" s="4" t="s">
        <v>28</v>
      </c>
      <c r="F251" s="4" t="s">
        <v>29</v>
      </c>
      <c r="G251" s="8">
        <v>2</v>
      </c>
      <c r="H251" s="8">
        <v>1</v>
      </c>
      <c r="I251" s="13">
        <v>724.8</v>
      </c>
      <c r="J251" s="11">
        <v>399.8</v>
      </c>
      <c r="K251" s="13">
        <v>399.8</v>
      </c>
      <c r="L251" s="36">
        <v>15</v>
      </c>
      <c r="M251" s="15">
        <f t="shared" si="39"/>
        <v>81915.600000000006</v>
      </c>
      <c r="N251" s="15"/>
      <c r="O251" s="15"/>
      <c r="P251" s="15"/>
      <c r="Q251" s="11">
        <f t="shared" si="40"/>
        <v>81915.600000000006</v>
      </c>
      <c r="R251" s="15">
        <v>81915.600000000006</v>
      </c>
      <c r="S251" s="99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97"/>
      <c r="AG251" s="30" t="s">
        <v>217</v>
      </c>
      <c r="AH251" s="176" t="s">
        <v>1778</v>
      </c>
      <c r="AI251" s="168"/>
      <c r="AJ251" s="176"/>
      <c r="AK251" s="176"/>
      <c r="AL251" s="71">
        <f>MAX(AL$24:AL250)+1</f>
        <v>221</v>
      </c>
      <c r="AM251" s="71" t="s">
        <v>157</v>
      </c>
      <c r="AN251" s="71" t="str">
        <f t="shared" si="35"/>
        <v>221.</v>
      </c>
      <c r="AP251" s="71"/>
      <c r="AS251" s="114"/>
    </row>
    <row r="252" spans="1:45" ht="22.5" customHeight="1" x14ac:dyDescent="0.25">
      <c r="A252" s="94" t="str">
        <f t="shared" si="36"/>
        <v>222.</v>
      </c>
      <c r="B252" s="94">
        <v>124</v>
      </c>
      <c r="C252" s="223" t="s">
        <v>1538</v>
      </c>
      <c r="D252" s="4">
        <v>1940</v>
      </c>
      <c r="E252" s="4" t="s">
        <v>28</v>
      </c>
      <c r="F252" s="4" t="s">
        <v>30</v>
      </c>
      <c r="G252" s="4">
        <v>1</v>
      </c>
      <c r="H252" s="4">
        <v>2</v>
      </c>
      <c r="I252" s="15">
        <v>282.60000000000002</v>
      </c>
      <c r="J252" s="11">
        <v>282.60000000000002</v>
      </c>
      <c r="K252" s="15">
        <v>282.60000000000002</v>
      </c>
      <c r="L252" s="36">
        <v>12</v>
      </c>
      <c r="M252" s="15">
        <f>R252</f>
        <v>129990.72</v>
      </c>
      <c r="N252" s="15"/>
      <c r="O252" s="15"/>
      <c r="P252" s="15"/>
      <c r="Q252" s="11">
        <f t="shared" si="40"/>
        <v>129990.72</v>
      </c>
      <c r="R252" s="15">
        <v>129990.72</v>
      </c>
      <c r="S252" s="99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97"/>
      <c r="AG252" s="30" t="s">
        <v>217</v>
      </c>
      <c r="AH252" s="176" t="s">
        <v>1779</v>
      </c>
      <c r="AI252" s="168"/>
      <c r="AJ252" s="176"/>
      <c r="AK252" s="176"/>
      <c r="AL252" s="71">
        <f>MAX(AL$24:AL251)+1</f>
        <v>222</v>
      </c>
      <c r="AM252" s="71" t="s">
        <v>157</v>
      </c>
      <c r="AN252" s="71" t="str">
        <f t="shared" si="35"/>
        <v>222.</v>
      </c>
      <c r="AP252" s="71"/>
      <c r="AS252" s="114"/>
    </row>
    <row r="253" spans="1:45" ht="22.5" customHeight="1" x14ac:dyDescent="0.25">
      <c r="A253" s="94" t="str">
        <f t="shared" si="36"/>
        <v>223.</v>
      </c>
      <c r="B253" s="94">
        <v>5678</v>
      </c>
      <c r="C253" s="223" t="s">
        <v>1530</v>
      </c>
      <c r="D253" s="4">
        <v>1960</v>
      </c>
      <c r="E253" s="4"/>
      <c r="F253" s="4" t="s">
        <v>29</v>
      </c>
      <c r="G253" s="4">
        <v>2</v>
      </c>
      <c r="H253" s="4">
        <v>3</v>
      </c>
      <c r="I253" s="15">
        <v>344.2</v>
      </c>
      <c r="J253" s="11">
        <v>313.39999999999998</v>
      </c>
      <c r="K253" s="15">
        <v>313.39999999999998</v>
      </c>
      <c r="L253" s="36">
        <v>18</v>
      </c>
      <c r="M253" s="15">
        <f>V253</f>
        <v>858780</v>
      </c>
      <c r="N253" s="15"/>
      <c r="O253" s="15"/>
      <c r="P253" s="15"/>
      <c r="Q253" s="11">
        <f t="shared" si="40"/>
        <v>858780</v>
      </c>
      <c r="R253" s="15"/>
      <c r="S253" s="99"/>
      <c r="T253" s="15"/>
      <c r="U253" s="15">
        <v>234</v>
      </c>
      <c r="V253" s="15">
        <f>U253*3670</f>
        <v>858780</v>
      </c>
      <c r="W253" s="15"/>
      <c r="X253" s="15"/>
      <c r="Y253" s="15"/>
      <c r="Z253" s="15"/>
      <c r="AA253" s="15"/>
      <c r="AB253" s="15"/>
      <c r="AC253" s="15"/>
      <c r="AD253" s="15"/>
      <c r="AE253" s="15"/>
      <c r="AF253" s="197"/>
      <c r="AG253" s="30" t="s">
        <v>217</v>
      </c>
      <c r="AH253" s="176"/>
      <c r="AI253" s="168"/>
      <c r="AJ253" s="176"/>
      <c r="AK253" s="176"/>
      <c r="AL253" s="71">
        <f>MAX(AL$24:AL252)+1</f>
        <v>223</v>
      </c>
      <c r="AM253" s="71" t="s">
        <v>157</v>
      </c>
      <c r="AN253" s="71" t="str">
        <f t="shared" si="35"/>
        <v>223.</v>
      </c>
      <c r="AP253" s="71"/>
      <c r="AS253" s="114"/>
    </row>
    <row r="254" spans="1:45" ht="22.5" customHeight="1" x14ac:dyDescent="0.25">
      <c r="A254" s="94" t="str">
        <f t="shared" si="36"/>
        <v>224.</v>
      </c>
      <c r="B254" s="94">
        <v>454</v>
      </c>
      <c r="C254" s="211" t="s">
        <v>226</v>
      </c>
      <c r="D254" s="8">
        <v>1962</v>
      </c>
      <c r="E254" s="9" t="s">
        <v>28</v>
      </c>
      <c r="F254" s="9" t="s">
        <v>29</v>
      </c>
      <c r="G254" s="10">
        <v>2</v>
      </c>
      <c r="H254" s="10">
        <v>1</v>
      </c>
      <c r="I254" s="11">
        <v>517.1</v>
      </c>
      <c r="J254" s="11">
        <v>310.10000000000002</v>
      </c>
      <c r="K254" s="11">
        <v>310.10000000000002</v>
      </c>
      <c r="L254" s="35">
        <v>15</v>
      </c>
      <c r="M254" s="11">
        <f t="shared" ref="M254:M266" si="41">R254+T254+V254+X254+Z254+AB254+AE254+AF254</f>
        <v>1223787.52</v>
      </c>
      <c r="N254" s="11"/>
      <c r="O254" s="11"/>
      <c r="P254" s="11"/>
      <c r="Q254" s="11">
        <f t="shared" si="40"/>
        <v>1223787.52</v>
      </c>
      <c r="R254" s="15">
        <f>88216.52+129991</f>
        <v>218207.52000000002</v>
      </c>
      <c r="S254" s="35"/>
      <c r="T254" s="11"/>
      <c r="U254" s="11">
        <v>274</v>
      </c>
      <c r="V254" s="11">
        <f>U254*3670</f>
        <v>1005580</v>
      </c>
      <c r="W254" s="11"/>
      <c r="X254" s="11"/>
      <c r="Y254" s="11"/>
      <c r="Z254" s="11"/>
      <c r="AA254" s="11"/>
      <c r="AB254" s="11"/>
      <c r="AC254" s="11"/>
      <c r="AD254" s="11"/>
      <c r="AE254" s="11"/>
      <c r="AF254" s="75"/>
      <c r="AG254" s="29" t="s">
        <v>217</v>
      </c>
      <c r="AH254" s="177" t="s">
        <v>1776</v>
      </c>
      <c r="AI254" s="168"/>
      <c r="AJ254" s="177"/>
      <c r="AK254" s="177"/>
      <c r="AL254" s="71">
        <f>MAX(AL$24:AL253)+1</f>
        <v>224</v>
      </c>
      <c r="AM254" s="71" t="s">
        <v>157</v>
      </c>
      <c r="AN254" s="71" t="str">
        <f t="shared" si="35"/>
        <v>224.</v>
      </c>
      <c r="AP254" s="71"/>
      <c r="AS254" s="114"/>
    </row>
    <row r="255" spans="1:45" ht="22.5" customHeight="1" x14ac:dyDescent="0.25">
      <c r="A255" s="94" t="str">
        <f t="shared" si="36"/>
        <v>225.</v>
      </c>
      <c r="B255" s="94">
        <v>406</v>
      </c>
      <c r="C255" s="211" t="s">
        <v>224</v>
      </c>
      <c r="D255" s="8">
        <v>1955</v>
      </c>
      <c r="E255" s="9" t="s">
        <v>28</v>
      </c>
      <c r="F255" s="9" t="s">
        <v>29</v>
      </c>
      <c r="G255" s="10">
        <v>2</v>
      </c>
      <c r="H255" s="10">
        <v>2</v>
      </c>
      <c r="I255" s="11">
        <v>289.55</v>
      </c>
      <c r="J255" s="11">
        <v>289.55</v>
      </c>
      <c r="K255" s="11">
        <v>18</v>
      </c>
      <c r="L255" s="35">
        <v>18</v>
      </c>
      <c r="M255" s="11">
        <f t="shared" si="41"/>
        <v>81915.600000000006</v>
      </c>
      <c r="N255" s="11"/>
      <c r="O255" s="11"/>
      <c r="P255" s="11"/>
      <c r="Q255" s="11">
        <f t="shared" si="40"/>
        <v>81915.600000000006</v>
      </c>
      <c r="R255" s="11">
        <f>39*2100.4</f>
        <v>81915.600000000006</v>
      </c>
      <c r="S255" s="3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75"/>
      <c r="AG255" s="30" t="s">
        <v>217</v>
      </c>
      <c r="AH255" s="177" t="s">
        <v>1778</v>
      </c>
      <c r="AI255" s="168"/>
      <c r="AJ255" s="177"/>
      <c r="AK255" s="177"/>
      <c r="AL255" s="71">
        <f>MAX(AL$24:AL254)+1</f>
        <v>225</v>
      </c>
      <c r="AM255" s="71" t="s">
        <v>157</v>
      </c>
      <c r="AN255" s="71" t="str">
        <f t="shared" si="35"/>
        <v>225.</v>
      </c>
      <c r="AP255" s="71"/>
      <c r="AS255" s="114"/>
    </row>
    <row r="256" spans="1:45" ht="22.5" customHeight="1" x14ac:dyDescent="0.25">
      <c r="A256" s="94" t="str">
        <f t="shared" si="36"/>
        <v>226.</v>
      </c>
      <c r="B256" s="94">
        <v>405</v>
      </c>
      <c r="C256" s="211" t="s">
        <v>50</v>
      </c>
      <c r="D256" s="8">
        <v>1958</v>
      </c>
      <c r="E256" s="9">
        <v>2017</v>
      </c>
      <c r="F256" s="9" t="s">
        <v>29</v>
      </c>
      <c r="G256" s="10">
        <v>2</v>
      </c>
      <c r="H256" s="10">
        <v>2</v>
      </c>
      <c r="I256" s="11">
        <v>1025.9000000000001</v>
      </c>
      <c r="J256" s="11">
        <v>591.9</v>
      </c>
      <c r="K256" s="11">
        <v>591.9</v>
      </c>
      <c r="L256" s="35">
        <v>36</v>
      </c>
      <c r="M256" s="11">
        <f t="shared" si="41"/>
        <v>168032</v>
      </c>
      <c r="N256" s="11"/>
      <c r="O256" s="11"/>
      <c r="P256" s="11"/>
      <c r="Q256" s="11">
        <f t="shared" si="40"/>
        <v>168032</v>
      </c>
      <c r="R256" s="11">
        <f>80*2100.4</f>
        <v>168032</v>
      </c>
      <c r="S256" s="3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75"/>
      <c r="AG256" s="30" t="s">
        <v>217</v>
      </c>
      <c r="AH256" s="177" t="s">
        <v>1778</v>
      </c>
      <c r="AI256" s="168"/>
      <c r="AJ256" s="177"/>
      <c r="AK256" s="177"/>
      <c r="AL256" s="71">
        <f>MAX(AL$24:AL255)+1</f>
        <v>226</v>
      </c>
      <c r="AM256" s="71" t="s">
        <v>157</v>
      </c>
      <c r="AN256" s="71" t="str">
        <f t="shared" si="35"/>
        <v>226.</v>
      </c>
      <c r="AP256" s="71"/>
      <c r="AS256" s="114"/>
    </row>
    <row r="257" spans="1:45" ht="22.5" customHeight="1" x14ac:dyDescent="0.25">
      <c r="A257" s="94" t="str">
        <f t="shared" si="36"/>
        <v>227.</v>
      </c>
      <c r="B257" s="94">
        <v>5473</v>
      </c>
      <c r="C257" s="220" t="s">
        <v>344</v>
      </c>
      <c r="D257" s="4">
        <v>1959</v>
      </c>
      <c r="E257" s="4" t="s">
        <v>28</v>
      </c>
      <c r="F257" s="4" t="s">
        <v>29</v>
      </c>
      <c r="G257" s="4">
        <v>2</v>
      </c>
      <c r="H257" s="4">
        <v>2</v>
      </c>
      <c r="I257" s="18">
        <v>762.9</v>
      </c>
      <c r="J257" s="11">
        <v>664.88</v>
      </c>
      <c r="K257" s="18">
        <v>664.88</v>
      </c>
      <c r="L257" s="38">
        <v>36</v>
      </c>
      <c r="M257" s="15">
        <f t="shared" si="41"/>
        <v>954200</v>
      </c>
      <c r="N257" s="15"/>
      <c r="O257" s="15"/>
      <c r="P257" s="15"/>
      <c r="Q257" s="11">
        <f t="shared" si="40"/>
        <v>954200</v>
      </c>
      <c r="R257" s="15"/>
      <c r="S257" s="99"/>
      <c r="T257" s="15"/>
      <c r="U257" s="15">
        <v>260</v>
      </c>
      <c r="V257" s="13">
        <f>U257*3670</f>
        <v>954200</v>
      </c>
      <c r="W257" s="15"/>
      <c r="X257" s="15"/>
      <c r="Y257" s="15"/>
      <c r="Z257" s="15"/>
      <c r="AA257" s="15"/>
      <c r="AB257" s="15"/>
      <c r="AC257" s="15"/>
      <c r="AD257" s="15"/>
      <c r="AE257" s="15"/>
      <c r="AF257" s="197"/>
      <c r="AG257" s="30" t="s">
        <v>217</v>
      </c>
      <c r="AH257" s="176"/>
      <c r="AI257" s="168"/>
      <c r="AJ257" s="176"/>
      <c r="AK257" s="176"/>
      <c r="AL257" s="71">
        <f>MAX(AL$24:AL256)+1</f>
        <v>227</v>
      </c>
      <c r="AM257" s="71" t="s">
        <v>157</v>
      </c>
      <c r="AN257" s="71" t="str">
        <f t="shared" si="35"/>
        <v>227.</v>
      </c>
      <c r="AP257" s="71"/>
      <c r="AS257" s="114"/>
    </row>
    <row r="258" spans="1:45" ht="22.5" customHeight="1" x14ac:dyDescent="0.25">
      <c r="A258" s="94" t="str">
        <f t="shared" si="36"/>
        <v>228.</v>
      </c>
      <c r="B258" s="94">
        <v>518</v>
      </c>
      <c r="C258" s="220" t="s">
        <v>323</v>
      </c>
      <c r="D258" s="4">
        <v>1991</v>
      </c>
      <c r="E258" s="4" t="s">
        <v>28</v>
      </c>
      <c r="F258" s="4" t="s">
        <v>29</v>
      </c>
      <c r="G258" s="4">
        <v>3</v>
      </c>
      <c r="H258" s="4">
        <v>2</v>
      </c>
      <c r="I258" s="18">
        <v>2009.3</v>
      </c>
      <c r="J258" s="11">
        <v>1278.3</v>
      </c>
      <c r="K258" s="18">
        <v>1278.3</v>
      </c>
      <c r="L258" s="38">
        <v>43</v>
      </c>
      <c r="M258" s="15">
        <f t="shared" si="41"/>
        <v>1191302.1000000001</v>
      </c>
      <c r="N258" s="15"/>
      <c r="O258" s="15"/>
      <c r="P258" s="15"/>
      <c r="Q258" s="11">
        <f t="shared" si="40"/>
        <v>1191302.1000000001</v>
      </c>
      <c r="R258" s="15"/>
      <c r="S258" s="99"/>
      <c r="T258" s="15"/>
      <c r="U258" s="15">
        <v>645</v>
      </c>
      <c r="V258" s="15">
        <f>U258*1846.98</f>
        <v>1191302.1000000001</v>
      </c>
      <c r="W258" s="15"/>
      <c r="X258" s="15"/>
      <c r="Y258" s="15"/>
      <c r="Z258" s="15"/>
      <c r="AA258" s="15"/>
      <c r="AB258" s="15"/>
      <c r="AC258" s="15"/>
      <c r="AD258" s="15"/>
      <c r="AE258" s="15"/>
      <c r="AF258" s="197"/>
      <c r="AG258" s="30" t="s">
        <v>217</v>
      </c>
      <c r="AH258" s="176"/>
      <c r="AI258" s="168"/>
      <c r="AJ258" s="176"/>
      <c r="AK258" s="176"/>
      <c r="AL258" s="71">
        <f>MAX(AL$24:AL257)+1</f>
        <v>228</v>
      </c>
      <c r="AM258" s="71" t="s">
        <v>157</v>
      </c>
      <c r="AN258" s="71" t="str">
        <f t="shared" si="35"/>
        <v>228.</v>
      </c>
      <c r="AP258" s="71"/>
      <c r="AS258" s="114"/>
    </row>
    <row r="259" spans="1:45" ht="22.5" customHeight="1" x14ac:dyDescent="0.25">
      <c r="A259" s="94" t="str">
        <f t="shared" si="36"/>
        <v>229.</v>
      </c>
      <c r="B259" s="94">
        <v>519</v>
      </c>
      <c r="C259" s="220" t="s">
        <v>55</v>
      </c>
      <c r="D259" s="4">
        <v>1970</v>
      </c>
      <c r="E259" s="4" t="s">
        <v>28</v>
      </c>
      <c r="F259" s="4" t="s">
        <v>29</v>
      </c>
      <c r="G259" s="4">
        <v>5</v>
      </c>
      <c r="H259" s="4">
        <v>4</v>
      </c>
      <c r="I259" s="18">
        <v>1514.34</v>
      </c>
      <c r="J259" s="11">
        <v>632.70000000000005</v>
      </c>
      <c r="K259" s="18">
        <v>632.70000000000005</v>
      </c>
      <c r="L259" s="38">
        <v>107</v>
      </c>
      <c r="M259" s="15">
        <f t="shared" si="41"/>
        <v>4134638.82</v>
      </c>
      <c r="N259" s="15"/>
      <c r="O259" s="15"/>
      <c r="P259" s="15"/>
      <c r="Q259" s="11">
        <f t="shared" si="40"/>
        <v>4134638.82</v>
      </c>
      <c r="R259" s="15">
        <f>2400264+651124+898872</f>
        <v>3950260</v>
      </c>
      <c r="S259" s="99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1"/>
      <c r="AF259" s="197">
        <v>184378.82</v>
      </c>
      <c r="AG259" s="30" t="s">
        <v>217</v>
      </c>
      <c r="AH259" s="176" t="s">
        <v>1775</v>
      </c>
      <c r="AI259" s="168"/>
      <c r="AJ259" s="176"/>
      <c r="AK259" s="176"/>
      <c r="AL259" s="71">
        <f>MAX(AL$24:AL258)+1</f>
        <v>229</v>
      </c>
      <c r="AM259" s="71" t="s">
        <v>157</v>
      </c>
      <c r="AN259" s="71" t="str">
        <f t="shared" si="35"/>
        <v>229.</v>
      </c>
      <c r="AP259" s="71"/>
      <c r="AS259" s="114"/>
    </row>
    <row r="260" spans="1:45" ht="22.5" customHeight="1" x14ac:dyDescent="0.25">
      <c r="A260" s="94" t="str">
        <f t="shared" si="36"/>
        <v>230.</v>
      </c>
      <c r="B260" s="94">
        <v>5479</v>
      </c>
      <c r="C260" s="220" t="s">
        <v>346</v>
      </c>
      <c r="D260" s="4">
        <v>1971</v>
      </c>
      <c r="E260" s="4" t="s">
        <v>28</v>
      </c>
      <c r="F260" s="4" t="s">
        <v>29</v>
      </c>
      <c r="G260" s="4">
        <v>5</v>
      </c>
      <c r="H260" s="4">
        <v>3</v>
      </c>
      <c r="I260" s="18">
        <v>2825.67</v>
      </c>
      <c r="J260" s="11">
        <v>2267.54</v>
      </c>
      <c r="K260" s="18">
        <v>1634</v>
      </c>
      <c r="L260" s="38">
        <v>72</v>
      </c>
      <c r="M260" s="15">
        <f t="shared" si="41"/>
        <v>1946320</v>
      </c>
      <c r="N260" s="15"/>
      <c r="O260" s="15"/>
      <c r="P260" s="15"/>
      <c r="Q260" s="11">
        <f t="shared" si="40"/>
        <v>1946320</v>
      </c>
      <c r="R260" s="15">
        <f>840160+1106160</f>
        <v>1946320</v>
      </c>
      <c r="S260" s="99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97"/>
      <c r="AG260" s="30" t="s">
        <v>217</v>
      </c>
      <c r="AH260" s="176" t="s">
        <v>1776</v>
      </c>
      <c r="AI260" s="168"/>
      <c r="AJ260" s="176"/>
      <c r="AK260" s="176"/>
      <c r="AL260" s="71">
        <f>MAX(AL$24:AL259)+1</f>
        <v>230</v>
      </c>
      <c r="AM260" s="71" t="s">
        <v>157</v>
      </c>
      <c r="AN260" s="71" t="str">
        <f t="shared" si="35"/>
        <v>230.</v>
      </c>
      <c r="AP260" s="71"/>
      <c r="AS260" s="114"/>
    </row>
    <row r="261" spans="1:45" ht="22.5" customHeight="1" x14ac:dyDescent="0.25">
      <c r="A261" s="94" t="str">
        <f t="shared" si="36"/>
        <v>231.</v>
      </c>
      <c r="B261" s="94">
        <v>263</v>
      </c>
      <c r="C261" s="211" t="s">
        <v>263</v>
      </c>
      <c r="D261" s="8">
        <v>1947</v>
      </c>
      <c r="E261" s="9" t="s">
        <v>28</v>
      </c>
      <c r="F261" s="9" t="s">
        <v>30</v>
      </c>
      <c r="G261" s="14">
        <v>1</v>
      </c>
      <c r="H261" s="14">
        <v>2</v>
      </c>
      <c r="I261" s="16">
        <v>393.5</v>
      </c>
      <c r="J261" s="11">
        <v>321.39999999999998</v>
      </c>
      <c r="K261" s="16">
        <v>321.39999999999998</v>
      </c>
      <c r="L261" s="37">
        <v>30</v>
      </c>
      <c r="M261" s="11">
        <f t="shared" si="41"/>
        <v>2719837</v>
      </c>
      <c r="N261" s="11"/>
      <c r="O261" s="11"/>
      <c r="P261" s="11"/>
      <c r="Q261" s="11">
        <f t="shared" si="40"/>
        <v>2719837</v>
      </c>
      <c r="R261" s="11"/>
      <c r="S261" s="35"/>
      <c r="T261" s="11"/>
      <c r="U261" s="11">
        <v>741.1</v>
      </c>
      <c r="V261" s="11">
        <f>U261*3670</f>
        <v>2719837</v>
      </c>
      <c r="W261" s="11"/>
      <c r="X261" s="11"/>
      <c r="Y261" s="11"/>
      <c r="Z261" s="11"/>
      <c r="AA261" s="11"/>
      <c r="AB261" s="11"/>
      <c r="AC261" s="11"/>
      <c r="AD261" s="11"/>
      <c r="AE261" s="11"/>
      <c r="AF261" s="75"/>
      <c r="AG261" s="30" t="s">
        <v>217</v>
      </c>
      <c r="AH261" s="177"/>
      <c r="AI261" s="168"/>
      <c r="AJ261" s="177"/>
      <c r="AK261" s="177"/>
      <c r="AL261" s="71">
        <f>MAX(AL$24:AL260)+1</f>
        <v>231</v>
      </c>
      <c r="AM261" s="71" t="s">
        <v>157</v>
      </c>
      <c r="AN261" s="71" t="str">
        <f t="shared" si="35"/>
        <v>231.</v>
      </c>
      <c r="AP261" s="71"/>
      <c r="AS261" s="114"/>
    </row>
    <row r="262" spans="1:45" ht="22.5" customHeight="1" x14ac:dyDescent="0.25">
      <c r="A262" s="94" t="str">
        <f t="shared" si="36"/>
        <v>232.</v>
      </c>
      <c r="B262" s="94">
        <v>5481</v>
      </c>
      <c r="C262" s="223" t="s">
        <v>347</v>
      </c>
      <c r="D262" s="4">
        <v>1931</v>
      </c>
      <c r="E262" s="4" t="s">
        <v>28</v>
      </c>
      <c r="F262" s="4" t="s">
        <v>30</v>
      </c>
      <c r="G262" s="4">
        <v>2</v>
      </c>
      <c r="H262" s="4">
        <v>2</v>
      </c>
      <c r="I262" s="15">
        <v>166.1</v>
      </c>
      <c r="J262" s="11">
        <v>122.3</v>
      </c>
      <c r="K262" s="15">
        <v>122.3</v>
      </c>
      <c r="L262" s="36">
        <v>7</v>
      </c>
      <c r="M262" s="15">
        <f t="shared" si="41"/>
        <v>61041</v>
      </c>
      <c r="N262" s="15"/>
      <c r="O262" s="15"/>
      <c r="P262" s="15"/>
      <c r="Q262" s="11">
        <f t="shared" si="40"/>
        <v>61041</v>
      </c>
      <c r="R262" s="15"/>
      <c r="S262" s="99"/>
      <c r="T262" s="15"/>
      <c r="U262" s="15"/>
      <c r="V262" s="15"/>
      <c r="W262" s="15"/>
      <c r="X262" s="15"/>
      <c r="Y262" s="15"/>
      <c r="Z262" s="15"/>
      <c r="AA262" s="15">
        <v>50</v>
      </c>
      <c r="AB262" s="13">
        <f>AA262*1220.82</f>
        <v>61041</v>
      </c>
      <c r="AC262" s="15"/>
      <c r="AD262" s="15"/>
      <c r="AE262" s="15"/>
      <c r="AF262" s="197"/>
      <c r="AG262" s="30" t="s">
        <v>217</v>
      </c>
      <c r="AH262" s="176"/>
      <c r="AI262" s="168"/>
      <c r="AJ262" s="176"/>
      <c r="AK262" s="176"/>
      <c r="AL262" s="71">
        <f>MAX(AL$24:AL261)+1</f>
        <v>232</v>
      </c>
      <c r="AM262" s="71" t="s">
        <v>157</v>
      </c>
      <c r="AN262" s="71" t="str">
        <f t="shared" si="35"/>
        <v>232.</v>
      </c>
      <c r="AP262" s="71"/>
      <c r="AS262" s="114"/>
    </row>
    <row r="263" spans="1:45" ht="22.5" customHeight="1" x14ac:dyDescent="0.25">
      <c r="A263" s="94" t="str">
        <f t="shared" si="36"/>
        <v>233.</v>
      </c>
      <c r="B263" s="94">
        <v>551</v>
      </c>
      <c r="C263" s="223" t="s">
        <v>325</v>
      </c>
      <c r="D263" s="4">
        <v>1954</v>
      </c>
      <c r="E263" s="4" t="s">
        <v>28</v>
      </c>
      <c r="F263" s="4" t="s">
        <v>29</v>
      </c>
      <c r="G263" s="4">
        <v>4</v>
      </c>
      <c r="H263" s="4">
        <v>3</v>
      </c>
      <c r="I263" s="15">
        <v>2511.3000000000002</v>
      </c>
      <c r="J263" s="11">
        <v>1713.6</v>
      </c>
      <c r="K263" s="15">
        <v>1713.6</v>
      </c>
      <c r="L263" s="36">
        <v>43</v>
      </c>
      <c r="M263" s="15">
        <f t="shared" si="41"/>
        <v>1351989.36</v>
      </c>
      <c r="N263" s="15"/>
      <c r="O263" s="15"/>
      <c r="P263" s="15"/>
      <c r="Q263" s="11">
        <f t="shared" si="40"/>
        <v>1351989.36</v>
      </c>
      <c r="R263" s="15"/>
      <c r="S263" s="99"/>
      <c r="T263" s="15"/>
      <c r="U263" s="15">
        <v>732</v>
      </c>
      <c r="V263" s="15">
        <f>U263*1846.98</f>
        <v>1351989.36</v>
      </c>
      <c r="W263" s="15"/>
      <c r="X263" s="15"/>
      <c r="Y263" s="15"/>
      <c r="Z263" s="15"/>
      <c r="AA263" s="15"/>
      <c r="AB263" s="15"/>
      <c r="AC263" s="15"/>
      <c r="AD263" s="15"/>
      <c r="AE263" s="15"/>
      <c r="AF263" s="197"/>
      <c r="AG263" s="30" t="s">
        <v>217</v>
      </c>
      <c r="AH263" s="176"/>
      <c r="AI263" s="168"/>
      <c r="AJ263" s="176"/>
      <c r="AK263" s="176"/>
      <c r="AL263" s="71">
        <f>MAX(AL$24:AL262)+1</f>
        <v>233</v>
      </c>
      <c r="AM263" s="71" t="s">
        <v>157</v>
      </c>
      <c r="AN263" s="71" t="str">
        <f t="shared" si="35"/>
        <v>233.</v>
      </c>
      <c r="AP263" s="71"/>
      <c r="AS263" s="114"/>
    </row>
    <row r="264" spans="1:45" ht="22.5" customHeight="1" x14ac:dyDescent="0.25">
      <c r="A264" s="94" t="str">
        <f t="shared" si="36"/>
        <v>234.</v>
      </c>
      <c r="B264" s="94">
        <v>568</v>
      </c>
      <c r="C264" s="214" t="s">
        <v>327</v>
      </c>
      <c r="D264" s="4">
        <v>1957</v>
      </c>
      <c r="E264" s="4" t="s">
        <v>28</v>
      </c>
      <c r="F264" s="4" t="s">
        <v>33</v>
      </c>
      <c r="G264" s="4">
        <v>2</v>
      </c>
      <c r="H264" s="4">
        <v>3</v>
      </c>
      <c r="I264" s="15">
        <v>206.8</v>
      </c>
      <c r="J264" s="11">
        <v>126.6</v>
      </c>
      <c r="K264" s="15">
        <v>126.6</v>
      </c>
      <c r="L264" s="36">
        <v>10</v>
      </c>
      <c r="M264" s="15">
        <f t="shared" si="41"/>
        <v>236976.00000000003</v>
      </c>
      <c r="N264" s="15"/>
      <c r="O264" s="15"/>
      <c r="P264" s="15"/>
      <c r="Q264" s="11">
        <f t="shared" si="40"/>
        <v>236976.00000000003</v>
      </c>
      <c r="R264" s="15"/>
      <c r="S264" s="99"/>
      <c r="T264" s="15"/>
      <c r="U264" s="15"/>
      <c r="V264" s="15"/>
      <c r="W264" s="15"/>
      <c r="X264" s="15"/>
      <c r="Y264" s="15">
        <v>200</v>
      </c>
      <c r="Z264" s="15">
        <f>Y264*1184.88</f>
        <v>236976.00000000003</v>
      </c>
      <c r="AA264" s="15"/>
      <c r="AB264" s="15"/>
      <c r="AC264" s="15"/>
      <c r="AD264" s="15"/>
      <c r="AE264" s="15"/>
      <c r="AF264" s="197"/>
      <c r="AG264" s="30" t="s">
        <v>217</v>
      </c>
      <c r="AH264" s="176"/>
      <c r="AI264" s="168"/>
      <c r="AJ264" s="176"/>
      <c r="AK264" s="176"/>
      <c r="AL264" s="71">
        <f>MAX(AL$24:AL263)+1</f>
        <v>234</v>
      </c>
      <c r="AM264" s="71" t="s">
        <v>157</v>
      </c>
      <c r="AN264" s="71" t="str">
        <f t="shared" si="35"/>
        <v>234.</v>
      </c>
      <c r="AP264" s="71"/>
      <c r="AS264" s="114"/>
    </row>
    <row r="265" spans="1:45" ht="21.75" customHeight="1" x14ac:dyDescent="0.25">
      <c r="A265" s="94" t="str">
        <f t="shared" si="36"/>
        <v>235.</v>
      </c>
      <c r="B265" s="94">
        <v>586</v>
      </c>
      <c r="C265" s="223" t="s">
        <v>328</v>
      </c>
      <c r="D265" s="4">
        <v>1990</v>
      </c>
      <c r="E265" s="4" t="s">
        <v>28</v>
      </c>
      <c r="F265" s="4" t="s">
        <v>29</v>
      </c>
      <c r="G265" s="4">
        <v>5</v>
      </c>
      <c r="H265" s="4">
        <v>8</v>
      </c>
      <c r="I265" s="18">
        <v>8163</v>
      </c>
      <c r="J265" s="11">
        <v>4690</v>
      </c>
      <c r="K265" s="18">
        <v>4690</v>
      </c>
      <c r="L265" s="38">
        <v>199</v>
      </c>
      <c r="M265" s="15">
        <f t="shared" si="41"/>
        <v>2700284.7600000002</v>
      </c>
      <c r="N265" s="15"/>
      <c r="O265" s="15"/>
      <c r="P265" s="15"/>
      <c r="Q265" s="11">
        <f t="shared" si="40"/>
        <v>2700284.7600000002</v>
      </c>
      <c r="R265" s="15"/>
      <c r="S265" s="99"/>
      <c r="T265" s="15"/>
      <c r="U265" s="15">
        <v>1462</v>
      </c>
      <c r="V265" s="15">
        <f>U265*1846.98</f>
        <v>2700284.7600000002</v>
      </c>
      <c r="W265" s="15"/>
      <c r="X265" s="15"/>
      <c r="Y265" s="15"/>
      <c r="Z265" s="15"/>
      <c r="AA265" s="15"/>
      <c r="AB265" s="15"/>
      <c r="AC265" s="15"/>
      <c r="AD265" s="15"/>
      <c r="AE265" s="15"/>
      <c r="AF265" s="197"/>
      <c r="AG265" s="30" t="s">
        <v>217</v>
      </c>
      <c r="AH265" s="176"/>
      <c r="AI265" s="168"/>
      <c r="AJ265" s="176"/>
      <c r="AK265" s="176"/>
      <c r="AL265" s="71">
        <f>MAX(AL$24:AL264)+1</f>
        <v>235</v>
      </c>
      <c r="AM265" s="71" t="s">
        <v>157</v>
      </c>
      <c r="AN265" s="71" t="str">
        <f t="shared" si="35"/>
        <v>235.</v>
      </c>
      <c r="AP265" s="71"/>
      <c r="AS265" s="114"/>
    </row>
    <row r="266" spans="1:45" ht="22.5" customHeight="1" x14ac:dyDescent="0.25">
      <c r="A266" s="94" t="str">
        <f t="shared" si="36"/>
        <v>236.</v>
      </c>
      <c r="B266" s="94">
        <v>774</v>
      </c>
      <c r="C266" s="220" t="s">
        <v>336</v>
      </c>
      <c r="D266" s="8">
        <v>1972</v>
      </c>
      <c r="E266" s="4" t="s">
        <v>28</v>
      </c>
      <c r="F266" s="4" t="s">
        <v>29</v>
      </c>
      <c r="G266" s="8">
        <v>5</v>
      </c>
      <c r="H266" s="8">
        <v>4</v>
      </c>
      <c r="I266" s="13">
        <v>4245.47</v>
      </c>
      <c r="J266" s="11">
        <v>3253.37</v>
      </c>
      <c r="K266" s="13">
        <v>3188.47</v>
      </c>
      <c r="L266" s="36">
        <v>139</v>
      </c>
      <c r="M266" s="15">
        <f t="shared" si="41"/>
        <v>1581014.8800000001</v>
      </c>
      <c r="N266" s="15"/>
      <c r="O266" s="15"/>
      <c r="P266" s="15"/>
      <c r="Q266" s="11">
        <f t="shared" ref="Q266" si="42">M266</f>
        <v>1581014.8800000001</v>
      </c>
      <c r="R266" s="15"/>
      <c r="S266" s="99"/>
      <c r="T266" s="15"/>
      <c r="U266" s="15">
        <v>856</v>
      </c>
      <c r="V266" s="15">
        <f>U266*1846.98</f>
        <v>1581014.8800000001</v>
      </c>
      <c r="W266" s="15"/>
      <c r="X266" s="15"/>
      <c r="Y266" s="15"/>
      <c r="Z266" s="15"/>
      <c r="AA266" s="15"/>
      <c r="AB266" s="15"/>
      <c r="AC266" s="15"/>
      <c r="AD266" s="15"/>
      <c r="AE266" s="15"/>
      <c r="AF266" s="197"/>
      <c r="AG266" s="30" t="s">
        <v>217</v>
      </c>
      <c r="AH266" s="176"/>
      <c r="AI266" s="168"/>
      <c r="AJ266" s="176"/>
      <c r="AK266" s="176"/>
      <c r="AL266" s="71">
        <f>MAX(AL$24:AL265)+1</f>
        <v>236</v>
      </c>
      <c r="AM266" s="71" t="s">
        <v>157</v>
      </c>
      <c r="AN266" s="71" t="str">
        <f t="shared" si="35"/>
        <v>236.</v>
      </c>
      <c r="AP266" s="71"/>
      <c r="AS266" s="114"/>
    </row>
    <row r="267" spans="1:45" ht="22.5" customHeight="1" x14ac:dyDescent="0.25">
      <c r="A267" s="94" t="str">
        <f t="shared" si="36"/>
        <v>237.</v>
      </c>
      <c r="B267" s="94">
        <v>315</v>
      </c>
      <c r="C267" s="223" t="s">
        <v>1504</v>
      </c>
      <c r="D267" s="4">
        <v>1968</v>
      </c>
      <c r="E267" s="9" t="s">
        <v>28</v>
      </c>
      <c r="F267" s="4" t="s">
        <v>29</v>
      </c>
      <c r="G267" s="4">
        <v>5</v>
      </c>
      <c r="H267" s="4">
        <v>4</v>
      </c>
      <c r="I267" s="15">
        <v>3595.55</v>
      </c>
      <c r="J267" s="11">
        <v>2615.5500000000002</v>
      </c>
      <c r="K267" s="15">
        <v>2615.5500000000002</v>
      </c>
      <c r="L267" s="36">
        <v>105</v>
      </c>
      <c r="M267" s="11">
        <f t="shared" ref="M267:M270" si="43">R267+T267+V267+X267+Z267+AB267+AE267+AF267</f>
        <v>983892</v>
      </c>
      <c r="N267" s="15"/>
      <c r="O267" s="15"/>
      <c r="P267" s="15"/>
      <c r="Q267" s="11">
        <f t="shared" ref="Q267:Q270" si="44">M267</f>
        <v>983892</v>
      </c>
      <c r="R267" s="15">
        <f>455*2162.4</f>
        <v>983892</v>
      </c>
      <c r="S267" s="99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97"/>
      <c r="AG267" s="30" t="s">
        <v>217</v>
      </c>
      <c r="AH267" s="176" t="s">
        <v>1786</v>
      </c>
      <c r="AI267" s="168"/>
      <c r="AJ267" s="176"/>
      <c r="AK267" s="176"/>
      <c r="AL267" s="71">
        <f>MAX(AL$24:AL266)+1</f>
        <v>237</v>
      </c>
      <c r="AM267" s="71" t="s">
        <v>157</v>
      </c>
      <c r="AN267" s="71" t="str">
        <f t="shared" si="35"/>
        <v>237.</v>
      </c>
      <c r="AP267" s="71"/>
      <c r="AS267" s="114"/>
    </row>
    <row r="268" spans="1:45" ht="22.5" customHeight="1" x14ac:dyDescent="0.25">
      <c r="A268" s="94" t="str">
        <f t="shared" si="36"/>
        <v>238.</v>
      </c>
      <c r="B268" s="94">
        <v>540</v>
      </c>
      <c r="C268" s="211" t="s">
        <v>234</v>
      </c>
      <c r="D268" s="8">
        <v>1977</v>
      </c>
      <c r="E268" s="9" t="s">
        <v>28</v>
      </c>
      <c r="F268" s="9" t="s">
        <v>29</v>
      </c>
      <c r="G268" s="10">
        <v>5</v>
      </c>
      <c r="H268" s="10">
        <v>6</v>
      </c>
      <c r="I268" s="11">
        <v>4152.3</v>
      </c>
      <c r="J268" s="11">
        <v>2391</v>
      </c>
      <c r="K268" s="11">
        <v>2391</v>
      </c>
      <c r="L268" s="35">
        <v>134</v>
      </c>
      <c r="M268" s="11">
        <f t="shared" si="43"/>
        <v>2340123.66</v>
      </c>
      <c r="N268" s="11"/>
      <c r="O268" s="11"/>
      <c r="P268" s="11"/>
      <c r="Q268" s="11">
        <f t="shared" si="44"/>
        <v>2340123.66</v>
      </c>
      <c r="R268" s="11"/>
      <c r="S268" s="35"/>
      <c r="T268" s="11"/>
      <c r="U268" s="11">
        <v>1267</v>
      </c>
      <c r="V268" s="11">
        <f t="shared" ref="V268:V269" si="45">U268*1846.98</f>
        <v>2340123.66</v>
      </c>
      <c r="W268" s="11"/>
      <c r="X268" s="11"/>
      <c r="Y268" s="11"/>
      <c r="Z268" s="11"/>
      <c r="AA268" s="11"/>
      <c r="AB268" s="11"/>
      <c r="AC268" s="11"/>
      <c r="AD268" s="11"/>
      <c r="AE268" s="11"/>
      <c r="AF268" s="75"/>
      <c r="AG268" s="30" t="s">
        <v>217</v>
      </c>
      <c r="AH268" s="177"/>
      <c r="AI268" s="168"/>
      <c r="AJ268" s="177"/>
      <c r="AK268" s="177"/>
      <c r="AL268" s="71">
        <f>MAX(AL$24:AL267)+1</f>
        <v>238</v>
      </c>
      <c r="AM268" s="71" t="s">
        <v>157</v>
      </c>
      <c r="AN268" s="71" t="str">
        <f t="shared" si="35"/>
        <v>238.</v>
      </c>
      <c r="AP268" s="71"/>
      <c r="AS268" s="114"/>
    </row>
    <row r="269" spans="1:45" ht="22.5" customHeight="1" x14ac:dyDescent="0.25">
      <c r="A269" s="94" t="str">
        <f t="shared" si="36"/>
        <v>239.</v>
      </c>
      <c r="B269" s="94">
        <v>313</v>
      </c>
      <c r="C269" s="212" t="s">
        <v>220</v>
      </c>
      <c r="D269" s="4">
        <v>1999</v>
      </c>
      <c r="E269" s="9" t="s">
        <v>28</v>
      </c>
      <c r="F269" s="9" t="s">
        <v>29</v>
      </c>
      <c r="G269" s="10">
        <v>6</v>
      </c>
      <c r="H269" s="10">
        <v>3</v>
      </c>
      <c r="I269" s="11">
        <v>4399.8</v>
      </c>
      <c r="J269" s="11">
        <v>2658.6</v>
      </c>
      <c r="K269" s="11">
        <v>2512.6</v>
      </c>
      <c r="L269" s="35">
        <v>146</v>
      </c>
      <c r="M269" s="11">
        <f t="shared" si="43"/>
        <v>1477584</v>
      </c>
      <c r="N269" s="11"/>
      <c r="O269" s="11"/>
      <c r="P269" s="11"/>
      <c r="Q269" s="11">
        <f t="shared" si="44"/>
        <v>1477584</v>
      </c>
      <c r="R269" s="11"/>
      <c r="S269" s="35"/>
      <c r="T269" s="11"/>
      <c r="U269" s="11">
        <v>800</v>
      </c>
      <c r="V269" s="11">
        <f t="shared" si="45"/>
        <v>1477584</v>
      </c>
      <c r="W269" s="11"/>
      <c r="X269" s="11"/>
      <c r="Y269" s="11"/>
      <c r="Z269" s="11"/>
      <c r="AA269" s="11"/>
      <c r="AB269" s="11"/>
      <c r="AC269" s="11"/>
      <c r="AD269" s="11"/>
      <c r="AE269" s="11"/>
      <c r="AF269" s="75"/>
      <c r="AG269" s="30" t="s">
        <v>217</v>
      </c>
      <c r="AH269" s="177"/>
      <c r="AI269" s="168"/>
      <c r="AJ269" s="177"/>
      <c r="AK269" s="177"/>
      <c r="AL269" s="71">
        <f>MAX(AL$24:AL268)+1</f>
        <v>239</v>
      </c>
      <c r="AM269" s="71" t="s">
        <v>157</v>
      </c>
      <c r="AN269" s="71" t="str">
        <f t="shared" si="35"/>
        <v>239.</v>
      </c>
      <c r="AP269" s="71"/>
      <c r="AS269" s="114"/>
    </row>
    <row r="270" spans="1:45" ht="22.5" customHeight="1" x14ac:dyDescent="0.25">
      <c r="A270" s="94" t="str">
        <f t="shared" si="36"/>
        <v>240.</v>
      </c>
      <c r="B270" s="94">
        <v>861</v>
      </c>
      <c r="C270" s="211" t="s">
        <v>72</v>
      </c>
      <c r="D270" s="8">
        <v>1997</v>
      </c>
      <c r="E270" s="9" t="s">
        <v>28</v>
      </c>
      <c r="F270" s="9" t="s">
        <v>29</v>
      </c>
      <c r="G270" s="14">
        <v>5</v>
      </c>
      <c r="H270" s="14">
        <v>8</v>
      </c>
      <c r="I270" s="16">
        <v>5721</v>
      </c>
      <c r="J270" s="11">
        <v>5394.2</v>
      </c>
      <c r="K270" s="16">
        <v>5061.1000000000004</v>
      </c>
      <c r="L270" s="37">
        <v>148</v>
      </c>
      <c r="M270" s="11">
        <f t="shared" si="43"/>
        <v>768152.34</v>
      </c>
      <c r="N270" s="11"/>
      <c r="O270" s="11"/>
      <c r="P270" s="11"/>
      <c r="Q270" s="11">
        <f t="shared" si="44"/>
        <v>768152.34</v>
      </c>
      <c r="R270" s="11"/>
      <c r="S270" s="35"/>
      <c r="T270" s="11"/>
      <c r="U270" s="11"/>
      <c r="V270" s="11"/>
      <c r="W270" s="11"/>
      <c r="X270" s="11"/>
      <c r="Y270" s="11">
        <v>657.3</v>
      </c>
      <c r="Z270" s="11">
        <v>768152.34</v>
      </c>
      <c r="AA270" s="11"/>
      <c r="AB270" s="11"/>
      <c r="AC270" s="11"/>
      <c r="AD270" s="11"/>
      <c r="AE270" s="11"/>
      <c r="AF270" s="75"/>
      <c r="AG270" s="30" t="s">
        <v>217</v>
      </c>
      <c r="AH270" s="177"/>
      <c r="AI270" s="168"/>
      <c r="AJ270" s="177"/>
      <c r="AK270" s="177"/>
      <c r="AL270" s="71">
        <f>MAX(AL$24:AL269)+1</f>
        <v>240</v>
      </c>
      <c r="AM270" s="71" t="s">
        <v>157</v>
      </c>
      <c r="AN270" s="71" t="str">
        <f t="shared" si="35"/>
        <v>240.</v>
      </c>
      <c r="AP270" s="71"/>
      <c r="AS270" s="114"/>
    </row>
    <row r="271" spans="1:45" ht="22.5" customHeight="1" x14ac:dyDescent="0.25">
      <c r="A271" s="94" t="str">
        <f t="shared" si="36"/>
        <v>241.</v>
      </c>
      <c r="B271" s="94">
        <v>753</v>
      </c>
      <c r="C271" s="211" t="s">
        <v>1584</v>
      </c>
      <c r="D271" s="8">
        <v>1978</v>
      </c>
      <c r="E271" s="9" t="s">
        <v>28</v>
      </c>
      <c r="F271" s="9" t="s">
        <v>29</v>
      </c>
      <c r="G271" s="14">
        <v>5</v>
      </c>
      <c r="H271" s="14">
        <v>8</v>
      </c>
      <c r="I271" s="16">
        <v>4504.6000000000004</v>
      </c>
      <c r="J271" s="11">
        <v>3036.99</v>
      </c>
      <c r="K271" s="16">
        <v>2708.61</v>
      </c>
      <c r="L271" s="37">
        <v>102</v>
      </c>
      <c r="M271" s="11">
        <f>R271+T271+V271+X271+Z271+AB271+AE271+AF271</f>
        <v>1640565</v>
      </c>
      <c r="N271" s="11"/>
      <c r="O271" s="11"/>
      <c r="P271" s="11"/>
      <c r="Q271" s="11">
        <f>M271</f>
        <v>1640565</v>
      </c>
      <c r="R271" s="11">
        <f>525100+1115465</f>
        <v>1640565</v>
      </c>
      <c r="S271" s="3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75"/>
      <c r="AG271" s="30" t="s">
        <v>217</v>
      </c>
      <c r="AH271" s="177" t="s">
        <v>1784</v>
      </c>
      <c r="AI271" s="168"/>
      <c r="AJ271" s="177"/>
      <c r="AK271" s="177"/>
      <c r="AL271" s="71">
        <f>MAX(AL$24:AL270)+1</f>
        <v>241</v>
      </c>
      <c r="AM271" s="71" t="s">
        <v>157</v>
      </c>
      <c r="AN271" s="71" t="str">
        <f t="shared" si="35"/>
        <v>241.</v>
      </c>
      <c r="AP271" s="71"/>
      <c r="AS271" s="114"/>
    </row>
    <row r="272" spans="1:45" ht="22.5" customHeight="1" x14ac:dyDescent="0.25">
      <c r="A272" s="94" t="str">
        <f t="shared" si="36"/>
        <v>242.</v>
      </c>
      <c r="B272" s="94">
        <v>664</v>
      </c>
      <c r="C272" s="221" t="s">
        <v>1697</v>
      </c>
      <c r="D272" s="109">
        <v>1973</v>
      </c>
      <c r="E272" s="27" t="s">
        <v>28</v>
      </c>
      <c r="F272" s="4" t="s">
        <v>29</v>
      </c>
      <c r="G272" s="109">
        <v>5</v>
      </c>
      <c r="H272" s="109">
        <v>5</v>
      </c>
      <c r="I272" s="13">
        <v>6128.1</v>
      </c>
      <c r="J272" s="11">
        <v>6044.1</v>
      </c>
      <c r="K272" s="26">
        <v>6044.1</v>
      </c>
      <c r="L272" s="36">
        <v>165</v>
      </c>
      <c r="M272" s="11">
        <f t="shared" ref="M272" si="46">R272+T272+V272+X272+Z272+AB272+AE272+AF272</f>
        <v>1189358.7</v>
      </c>
      <c r="N272" s="110"/>
      <c r="O272" s="110"/>
      <c r="P272" s="110"/>
      <c r="Q272" s="11">
        <f>M272</f>
        <v>1189358.7</v>
      </c>
      <c r="R272" s="110"/>
      <c r="S272" s="111"/>
      <c r="T272" s="110"/>
      <c r="U272" s="110"/>
      <c r="V272" s="110"/>
      <c r="W272" s="110"/>
      <c r="X272" s="110"/>
      <c r="Y272" s="110">
        <v>2428.5</v>
      </c>
      <c r="Z272" s="110">
        <v>1189358.7</v>
      </c>
      <c r="AA272" s="110"/>
      <c r="AB272" s="110"/>
      <c r="AC272" s="110"/>
      <c r="AD272" s="110"/>
      <c r="AE272" s="110"/>
      <c r="AF272" s="198"/>
      <c r="AG272" s="29" t="s">
        <v>217</v>
      </c>
      <c r="AH272" s="176"/>
      <c r="AI272" s="168"/>
      <c r="AJ272" s="176"/>
      <c r="AK272" s="176"/>
      <c r="AL272" s="71">
        <f>MAX(AL$24:AL271)+1</f>
        <v>242</v>
      </c>
      <c r="AM272" s="71" t="s">
        <v>157</v>
      </c>
      <c r="AN272" s="71" t="str">
        <f t="shared" si="35"/>
        <v>242.</v>
      </c>
      <c r="AP272" s="71"/>
      <c r="AS272" s="114"/>
    </row>
    <row r="273" spans="1:45" ht="22.5" customHeight="1" x14ac:dyDescent="0.25">
      <c r="A273" s="94"/>
      <c r="B273" s="94"/>
      <c r="C273" s="233" t="s">
        <v>80</v>
      </c>
      <c r="D273" s="4"/>
      <c r="E273" s="9"/>
      <c r="F273" s="4"/>
      <c r="G273" s="10"/>
      <c r="H273" s="10"/>
      <c r="I273" s="6">
        <f>I274+I291+I327</f>
        <v>186816.02999999997</v>
      </c>
      <c r="J273" s="6">
        <f>J274+J291+J327</f>
        <v>153529.89000000001</v>
      </c>
      <c r="K273" s="6">
        <f>K274+K291+K327</f>
        <v>152208.78000000003</v>
      </c>
      <c r="L273" s="34">
        <f>L274+L291+L327</f>
        <v>5992</v>
      </c>
      <c r="M273" s="6">
        <f>M274+M291+M327</f>
        <v>126383851.3908</v>
      </c>
      <c r="N273" s="6"/>
      <c r="O273" s="6"/>
      <c r="P273" s="6"/>
      <c r="Q273" s="6">
        <f>Q274+Q291+Q327</f>
        <v>126383851.3908</v>
      </c>
      <c r="R273" s="6">
        <f>R274+R291+R327</f>
        <v>94423391.11999999</v>
      </c>
      <c r="S273" s="6"/>
      <c r="T273" s="6"/>
      <c r="U273" s="6">
        <f t="shared" ref="U273:AB273" si="47">U274+U291+U327</f>
        <v>8724.08</v>
      </c>
      <c r="V273" s="6">
        <f t="shared" si="47"/>
        <v>24869834.197999999</v>
      </c>
      <c r="W273" s="6">
        <f t="shared" si="47"/>
        <v>856.4</v>
      </c>
      <c r="X273" s="6">
        <f t="shared" si="47"/>
        <v>730166.64</v>
      </c>
      <c r="Y273" s="6">
        <f t="shared" si="47"/>
        <v>2418.15</v>
      </c>
      <c r="Z273" s="6">
        <f t="shared" si="47"/>
        <v>2767875.4820000003</v>
      </c>
      <c r="AA273" s="6">
        <f t="shared" si="47"/>
        <v>515.94000000000005</v>
      </c>
      <c r="AB273" s="6">
        <f t="shared" si="47"/>
        <v>735578.40079999994</v>
      </c>
      <c r="AC273" s="6"/>
      <c r="AD273" s="6"/>
      <c r="AE273" s="6">
        <f>AE274+AE291+AE327</f>
        <v>222947.17</v>
      </c>
      <c r="AF273" s="195">
        <f>AF274+AF291+AF327</f>
        <v>2634058.38</v>
      </c>
      <c r="AG273" s="29"/>
      <c r="AH273" s="176"/>
      <c r="AI273" s="168"/>
      <c r="AJ273" s="176"/>
      <c r="AK273" s="176"/>
      <c r="AN273" s="71" t="str">
        <f t="shared" ref="AN273" si="48">CONCATENATE(AL273,AM273)</f>
        <v/>
      </c>
      <c r="AO273" s="80"/>
      <c r="AP273" s="71"/>
      <c r="AS273" s="114"/>
    </row>
    <row r="274" spans="1:45" ht="22.5" customHeight="1" x14ac:dyDescent="0.25">
      <c r="A274" s="94"/>
      <c r="B274" s="94"/>
      <c r="C274" s="233" t="s">
        <v>208</v>
      </c>
      <c r="D274" s="4"/>
      <c r="E274" s="9"/>
      <c r="F274" s="4"/>
      <c r="G274" s="10"/>
      <c r="H274" s="10"/>
      <c r="I274" s="6">
        <f>SUM(I275:I290)</f>
        <v>25515.51</v>
      </c>
      <c r="J274" s="6">
        <f>SUM(J275:J290)</f>
        <v>19580.96</v>
      </c>
      <c r="K274" s="6">
        <f>SUM(K275:K290)</f>
        <v>19581.059999999998</v>
      </c>
      <c r="L274" s="119">
        <f>SUM(L275:L290)</f>
        <v>706</v>
      </c>
      <c r="M274" s="6">
        <f>SUM(M275:M290)</f>
        <v>13648192.760000002</v>
      </c>
      <c r="N274" s="6"/>
      <c r="O274" s="6"/>
      <c r="P274" s="6"/>
      <c r="Q274" s="6">
        <f>SUM(Q275:Q290)</f>
        <v>13648192.760000002</v>
      </c>
      <c r="R274" s="6">
        <f>SUM(R275:R290)</f>
        <v>6622707.8900000006</v>
      </c>
      <c r="S274" s="6"/>
      <c r="T274" s="6"/>
      <c r="U274" s="6">
        <f>SUM(U275:U290)</f>
        <v>2499.1999999999998</v>
      </c>
      <c r="V274" s="6">
        <f>SUM(V275:V290)</f>
        <v>5691066.1600000001</v>
      </c>
      <c r="W274" s="6"/>
      <c r="X274" s="6"/>
      <c r="Y274" s="6">
        <f>SUM(Y275:Y290)</f>
        <v>869</v>
      </c>
      <c r="Z274" s="6">
        <f>SUM(Z275:Z290)</f>
        <v>1018977.68</v>
      </c>
      <c r="AA274" s="6">
        <f>SUM(AA275:AA290)</f>
        <v>64.5</v>
      </c>
      <c r="AB274" s="6">
        <f>SUM(AB275:AB290)</f>
        <v>118292.08</v>
      </c>
      <c r="AC274" s="6"/>
      <c r="AD274" s="6"/>
      <c r="AE274" s="6"/>
      <c r="AF274" s="195">
        <f>SUM(AF275:AF290)</f>
        <v>197148.95</v>
      </c>
      <c r="AG274" s="29"/>
      <c r="AH274" s="176"/>
      <c r="AI274" s="168"/>
      <c r="AJ274" s="176"/>
      <c r="AK274" s="176"/>
      <c r="AN274" s="71" t="str">
        <f t="shared" ref="AN274:AN332" si="49">CONCATENATE(AL274,AM274)</f>
        <v/>
      </c>
      <c r="AO274" s="80"/>
      <c r="AP274" s="71"/>
      <c r="AS274" s="114"/>
    </row>
    <row r="275" spans="1:45" ht="22.5" customHeight="1" x14ac:dyDescent="0.25">
      <c r="A275" s="94" t="str">
        <f t="shared" ref="A275:A290" si="50">AN275</f>
        <v>243.</v>
      </c>
      <c r="B275" s="94">
        <v>923</v>
      </c>
      <c r="C275" s="216" t="s">
        <v>430</v>
      </c>
      <c r="D275" s="8">
        <v>1981</v>
      </c>
      <c r="E275" s="9" t="s">
        <v>28</v>
      </c>
      <c r="F275" s="4" t="s">
        <v>31</v>
      </c>
      <c r="G275" s="8">
        <v>2</v>
      </c>
      <c r="H275" s="8">
        <v>3</v>
      </c>
      <c r="I275" s="13">
        <v>959.33</v>
      </c>
      <c r="J275" s="11">
        <v>869.96</v>
      </c>
      <c r="K275" s="11">
        <v>869.96</v>
      </c>
      <c r="L275" s="36">
        <v>47</v>
      </c>
      <c r="M275" s="86">
        <f t="shared" ref="M275:M290" si="51">R275+T275+V275+X275+Z275+AB275+AE275+AF275</f>
        <v>1083544.23</v>
      </c>
      <c r="N275" s="86"/>
      <c r="O275" s="86"/>
      <c r="P275" s="86"/>
      <c r="Q275" s="11">
        <f t="shared" ref="Q275:Q290" si="52">M275</f>
        <v>1083544.23</v>
      </c>
      <c r="R275" s="86"/>
      <c r="S275" s="101"/>
      <c r="T275" s="86"/>
      <c r="U275" s="86">
        <v>672</v>
      </c>
      <c r="V275" s="86">
        <v>1083544.23</v>
      </c>
      <c r="W275" s="86"/>
      <c r="X275" s="86"/>
      <c r="Y275" s="86"/>
      <c r="Z275" s="86"/>
      <c r="AA275" s="86"/>
      <c r="AB275" s="86"/>
      <c r="AC275" s="86"/>
      <c r="AD275" s="86"/>
      <c r="AE275" s="86"/>
      <c r="AF275" s="199"/>
      <c r="AG275" s="173" t="s">
        <v>217</v>
      </c>
      <c r="AH275" s="176"/>
      <c r="AI275" s="168"/>
      <c r="AJ275" s="176"/>
      <c r="AK275" s="176"/>
      <c r="AL275" s="71">
        <f>MAX(AL$24:AL274)+1</f>
        <v>243</v>
      </c>
      <c r="AM275" s="71" t="s">
        <v>157</v>
      </c>
      <c r="AN275" s="71" t="str">
        <f t="shared" si="49"/>
        <v>243.</v>
      </c>
      <c r="AP275" s="88"/>
      <c r="AS275" s="114"/>
    </row>
    <row r="276" spans="1:45" ht="22.5" customHeight="1" x14ac:dyDescent="0.25">
      <c r="A276" s="94" t="str">
        <f t="shared" si="50"/>
        <v>244.</v>
      </c>
      <c r="B276" s="94">
        <v>1034</v>
      </c>
      <c r="C276" s="235" t="s">
        <v>408</v>
      </c>
      <c r="D276" s="8">
        <v>1974</v>
      </c>
      <c r="E276" s="9" t="s">
        <v>28</v>
      </c>
      <c r="F276" s="4" t="s">
        <v>29</v>
      </c>
      <c r="G276" s="8">
        <v>2</v>
      </c>
      <c r="H276" s="8">
        <v>2</v>
      </c>
      <c r="I276" s="13">
        <v>741.3</v>
      </c>
      <c r="J276" s="11">
        <v>733.6</v>
      </c>
      <c r="K276" s="13">
        <v>733.6</v>
      </c>
      <c r="L276" s="36">
        <v>38</v>
      </c>
      <c r="M276" s="86">
        <f t="shared" si="51"/>
        <v>171812.72</v>
      </c>
      <c r="N276" s="86"/>
      <c r="O276" s="86"/>
      <c r="P276" s="86"/>
      <c r="Q276" s="11">
        <f t="shared" si="52"/>
        <v>171812.72</v>
      </c>
      <c r="R276" s="86">
        <v>171812.72</v>
      </c>
      <c r="S276" s="101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199"/>
      <c r="AG276" s="173" t="s">
        <v>217</v>
      </c>
      <c r="AH276" s="176" t="s">
        <v>1778</v>
      </c>
      <c r="AI276" s="168"/>
      <c r="AJ276" s="176"/>
      <c r="AK276" s="176"/>
      <c r="AL276" s="71">
        <f>MAX(AL$24:AL275)+1</f>
        <v>244</v>
      </c>
      <c r="AM276" s="71" t="s">
        <v>157</v>
      </c>
      <c r="AN276" s="71" t="str">
        <f t="shared" si="49"/>
        <v>244.</v>
      </c>
      <c r="AS276" s="114"/>
    </row>
    <row r="277" spans="1:45" ht="22.5" customHeight="1" x14ac:dyDescent="0.25">
      <c r="A277" s="94" t="str">
        <f t="shared" si="50"/>
        <v>245.</v>
      </c>
      <c r="B277" s="94">
        <v>917</v>
      </c>
      <c r="C277" s="213" t="s">
        <v>1518</v>
      </c>
      <c r="D277" s="8">
        <v>1982</v>
      </c>
      <c r="E277" s="17" t="s">
        <v>28</v>
      </c>
      <c r="F277" s="4" t="s">
        <v>29</v>
      </c>
      <c r="G277" s="10">
        <v>2</v>
      </c>
      <c r="H277" s="10">
        <v>2</v>
      </c>
      <c r="I277" s="13">
        <v>856.29</v>
      </c>
      <c r="J277" s="11">
        <v>495.5</v>
      </c>
      <c r="K277" s="13">
        <v>495.5</v>
      </c>
      <c r="L277" s="35">
        <v>39</v>
      </c>
      <c r="M277" s="11">
        <f t="shared" si="51"/>
        <v>1307545.97</v>
      </c>
      <c r="N277" s="11"/>
      <c r="O277" s="11"/>
      <c r="P277" s="11"/>
      <c r="Q277" s="11">
        <f t="shared" si="52"/>
        <v>1307545.97</v>
      </c>
      <c r="R277" s="11"/>
      <c r="S277" s="35"/>
      <c r="T277" s="11"/>
      <c r="U277" s="11">
        <v>733</v>
      </c>
      <c r="V277" s="11">
        <v>1307545.97</v>
      </c>
      <c r="W277" s="11"/>
      <c r="X277" s="11"/>
      <c r="Y277" s="11"/>
      <c r="Z277" s="11"/>
      <c r="AA277" s="11"/>
      <c r="AB277" s="11"/>
      <c r="AC277" s="11"/>
      <c r="AD277" s="11"/>
      <c r="AE277" s="11"/>
      <c r="AF277" s="75"/>
      <c r="AG277" s="29" t="s">
        <v>217</v>
      </c>
      <c r="AH277" s="176"/>
      <c r="AI277" s="168"/>
      <c r="AJ277" s="176"/>
      <c r="AK277" s="176"/>
      <c r="AL277" s="71">
        <f>MAX(AL$24:AL276)+1</f>
        <v>245</v>
      </c>
      <c r="AM277" s="71" t="s">
        <v>157</v>
      </c>
      <c r="AN277" s="71" t="str">
        <f t="shared" si="49"/>
        <v>245.</v>
      </c>
      <c r="AP277" s="88"/>
      <c r="AS277" s="114"/>
    </row>
    <row r="278" spans="1:45" ht="22.5" customHeight="1" x14ac:dyDescent="0.25">
      <c r="A278" s="94" t="str">
        <f t="shared" si="50"/>
        <v>246.</v>
      </c>
      <c r="B278" s="94">
        <v>982</v>
      </c>
      <c r="C278" s="213" t="s">
        <v>393</v>
      </c>
      <c r="D278" s="8">
        <v>1973</v>
      </c>
      <c r="E278" s="17" t="s">
        <v>28</v>
      </c>
      <c r="F278" s="4" t="s">
        <v>29</v>
      </c>
      <c r="G278" s="10">
        <v>2</v>
      </c>
      <c r="H278" s="10">
        <v>2</v>
      </c>
      <c r="I278" s="13">
        <v>797.8</v>
      </c>
      <c r="J278" s="11">
        <v>726.3</v>
      </c>
      <c r="K278" s="13">
        <v>726.3</v>
      </c>
      <c r="L278" s="35">
        <v>38</v>
      </c>
      <c r="M278" s="11">
        <f t="shared" si="51"/>
        <v>491948.06</v>
      </c>
      <c r="N278" s="11"/>
      <c r="O278" s="11"/>
      <c r="P278" s="11"/>
      <c r="Q278" s="11">
        <f t="shared" si="52"/>
        <v>491948.06</v>
      </c>
      <c r="R278" s="11">
        <f>191346.44+300601.62</f>
        <v>491948.06</v>
      </c>
      <c r="S278" s="35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75"/>
      <c r="AG278" s="29" t="s">
        <v>217</v>
      </c>
      <c r="AH278" s="176" t="s">
        <v>1776</v>
      </c>
      <c r="AI278" s="168"/>
      <c r="AJ278" s="176"/>
      <c r="AK278" s="176"/>
      <c r="AL278" s="71">
        <f>MAX(AL$24:AL277)+1</f>
        <v>246</v>
      </c>
      <c r="AM278" s="71" t="s">
        <v>157</v>
      </c>
      <c r="AN278" s="71" t="str">
        <f t="shared" si="49"/>
        <v>246.</v>
      </c>
      <c r="AP278" s="88"/>
      <c r="AS278" s="114"/>
    </row>
    <row r="279" spans="1:45" ht="22.5" customHeight="1" x14ac:dyDescent="0.25">
      <c r="A279" s="94" t="str">
        <f t="shared" si="50"/>
        <v>247.</v>
      </c>
      <c r="B279" s="94">
        <v>954</v>
      </c>
      <c r="C279" s="213" t="s">
        <v>366</v>
      </c>
      <c r="D279" s="8">
        <v>1986</v>
      </c>
      <c r="E279" s="17" t="s">
        <v>28</v>
      </c>
      <c r="F279" s="4" t="s">
        <v>31</v>
      </c>
      <c r="G279" s="10">
        <v>5</v>
      </c>
      <c r="H279" s="10">
        <v>5</v>
      </c>
      <c r="I279" s="11">
        <v>12272.4</v>
      </c>
      <c r="J279" s="11">
        <v>8004</v>
      </c>
      <c r="K279" s="11">
        <v>8004</v>
      </c>
      <c r="L279" s="35">
        <v>186</v>
      </c>
      <c r="M279" s="11">
        <f t="shared" si="51"/>
        <v>1239575.1200000001</v>
      </c>
      <c r="N279" s="11"/>
      <c r="O279" s="11"/>
      <c r="P279" s="11"/>
      <c r="Q279" s="11">
        <f t="shared" si="52"/>
        <v>1239575.1200000001</v>
      </c>
      <c r="R279" s="11">
        <v>1239575.1200000001</v>
      </c>
      <c r="S279" s="35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75"/>
      <c r="AG279" s="29" t="s">
        <v>217</v>
      </c>
      <c r="AH279" s="176" t="s">
        <v>1779</v>
      </c>
      <c r="AI279" s="168"/>
      <c r="AJ279" s="176"/>
      <c r="AK279" s="176"/>
      <c r="AL279" s="71">
        <f>MAX(AL$24:AL278)+1</f>
        <v>247</v>
      </c>
      <c r="AM279" s="71" t="s">
        <v>157</v>
      </c>
      <c r="AN279" s="71" t="str">
        <f t="shared" si="49"/>
        <v>247.</v>
      </c>
      <c r="AP279" s="88"/>
      <c r="AS279" s="114"/>
    </row>
    <row r="280" spans="1:45" ht="22.5" customHeight="1" x14ac:dyDescent="0.25">
      <c r="A280" s="94" t="str">
        <f t="shared" si="50"/>
        <v>248.</v>
      </c>
      <c r="B280" s="94">
        <v>970</v>
      </c>
      <c r="C280" s="216" t="s">
        <v>400</v>
      </c>
      <c r="D280" s="8">
        <v>1973</v>
      </c>
      <c r="E280" s="9" t="s">
        <v>28</v>
      </c>
      <c r="F280" s="4" t="s">
        <v>29</v>
      </c>
      <c r="G280" s="8">
        <v>2</v>
      </c>
      <c r="H280" s="8">
        <v>1</v>
      </c>
      <c r="I280" s="13">
        <v>248.4</v>
      </c>
      <c r="J280" s="11">
        <v>172.3</v>
      </c>
      <c r="K280" s="13">
        <v>172.3</v>
      </c>
      <c r="L280" s="36">
        <v>21</v>
      </c>
      <c r="M280" s="11">
        <f t="shared" si="51"/>
        <v>724616.46</v>
      </c>
      <c r="N280" s="86"/>
      <c r="O280" s="86"/>
      <c r="P280" s="86"/>
      <c r="Q280" s="11">
        <f t="shared" si="52"/>
        <v>724616.46</v>
      </c>
      <c r="R280" s="86">
        <v>155159.56</v>
      </c>
      <c r="S280" s="101"/>
      <c r="T280" s="86"/>
      <c r="U280" s="86"/>
      <c r="V280" s="86"/>
      <c r="W280" s="86"/>
      <c r="X280" s="86"/>
      <c r="Y280" s="86">
        <v>484</v>
      </c>
      <c r="Z280" s="86">
        <v>569456.9</v>
      </c>
      <c r="AA280" s="86"/>
      <c r="AB280" s="86"/>
      <c r="AC280" s="86"/>
      <c r="AD280" s="86"/>
      <c r="AE280" s="11"/>
      <c r="AF280" s="199"/>
      <c r="AG280" s="29" t="s">
        <v>217</v>
      </c>
      <c r="AH280" s="176" t="s">
        <v>1774</v>
      </c>
      <c r="AI280" s="168"/>
      <c r="AJ280" s="176"/>
      <c r="AK280" s="176"/>
      <c r="AL280" s="71">
        <f>MAX(AL$24:AL279)+1</f>
        <v>248</v>
      </c>
      <c r="AM280" s="71" t="s">
        <v>157</v>
      </c>
      <c r="AN280" s="71" t="str">
        <f t="shared" si="49"/>
        <v>248.</v>
      </c>
      <c r="AP280" s="88"/>
      <c r="AS280" s="114"/>
    </row>
    <row r="281" spans="1:45" ht="22.5" customHeight="1" x14ac:dyDescent="0.25">
      <c r="A281" s="94" t="str">
        <f t="shared" si="50"/>
        <v>249.</v>
      </c>
      <c r="B281" s="94">
        <v>5537</v>
      </c>
      <c r="C281" s="216" t="s">
        <v>434</v>
      </c>
      <c r="D281" s="8">
        <v>1961</v>
      </c>
      <c r="E281" s="9" t="s">
        <v>28</v>
      </c>
      <c r="F281" s="8" t="s">
        <v>29</v>
      </c>
      <c r="G281" s="8">
        <v>2</v>
      </c>
      <c r="H281" s="8">
        <v>1</v>
      </c>
      <c r="I281" s="13">
        <v>296.10000000000002</v>
      </c>
      <c r="J281" s="11">
        <v>200.4</v>
      </c>
      <c r="K281" s="13">
        <v>200.4</v>
      </c>
      <c r="L281" s="36">
        <v>9</v>
      </c>
      <c r="M281" s="86">
        <f t="shared" si="51"/>
        <v>567812.86</v>
      </c>
      <c r="N281" s="86"/>
      <c r="O281" s="86"/>
      <c r="P281" s="86"/>
      <c r="Q281" s="11">
        <f t="shared" si="52"/>
        <v>567812.86</v>
      </c>
      <c r="R281" s="86"/>
      <c r="S281" s="101"/>
      <c r="T281" s="86"/>
      <c r="U281" s="86"/>
      <c r="V281" s="86"/>
      <c r="W281" s="86"/>
      <c r="X281" s="86"/>
      <c r="Y281" s="86">
        <v>385</v>
      </c>
      <c r="Z281" s="86">
        <v>449520.78</v>
      </c>
      <c r="AA281" s="86">
        <v>64.5</v>
      </c>
      <c r="AB281" s="86">
        <v>118292.08</v>
      </c>
      <c r="AC281" s="86"/>
      <c r="AD281" s="86"/>
      <c r="AE281" s="86"/>
      <c r="AF281" s="199"/>
      <c r="AG281" s="173" t="s">
        <v>217</v>
      </c>
      <c r="AH281" s="176"/>
      <c r="AI281" s="168"/>
      <c r="AJ281" s="176"/>
      <c r="AK281" s="176"/>
      <c r="AL281" s="71">
        <f>MAX(AL$24:AL280)+1</f>
        <v>249</v>
      </c>
      <c r="AM281" s="71" t="s">
        <v>157</v>
      </c>
      <c r="AN281" s="71" t="str">
        <f t="shared" si="49"/>
        <v>249.</v>
      </c>
      <c r="AS281" s="114"/>
    </row>
    <row r="282" spans="1:45" ht="22.5" customHeight="1" x14ac:dyDescent="0.25">
      <c r="A282" s="94" t="str">
        <f t="shared" si="50"/>
        <v>250.</v>
      </c>
      <c r="B282" s="94">
        <v>1017</v>
      </c>
      <c r="C282" s="216" t="s">
        <v>406</v>
      </c>
      <c r="D282" s="8">
        <v>1973</v>
      </c>
      <c r="E282" s="9" t="s">
        <v>28</v>
      </c>
      <c r="F282" s="4" t="s">
        <v>29</v>
      </c>
      <c r="G282" s="8">
        <v>2</v>
      </c>
      <c r="H282" s="8">
        <v>3</v>
      </c>
      <c r="I282" s="13">
        <v>913.09</v>
      </c>
      <c r="J282" s="11">
        <v>859.5</v>
      </c>
      <c r="K282" s="13">
        <v>859.5</v>
      </c>
      <c r="L282" s="36">
        <v>36</v>
      </c>
      <c r="M282" s="86">
        <f t="shared" si="51"/>
        <v>333612.65000000002</v>
      </c>
      <c r="N282" s="86"/>
      <c r="O282" s="86"/>
      <c r="P282" s="86"/>
      <c r="Q282" s="11">
        <f t="shared" si="52"/>
        <v>333612.65000000002</v>
      </c>
      <c r="R282" s="86">
        <v>333612.65000000002</v>
      </c>
      <c r="S282" s="101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199"/>
      <c r="AG282" s="173" t="s">
        <v>217</v>
      </c>
      <c r="AH282" s="176" t="s">
        <v>1778</v>
      </c>
      <c r="AI282" s="168"/>
      <c r="AJ282" s="176"/>
      <c r="AK282" s="176"/>
      <c r="AL282" s="71">
        <f>MAX(AL$24:AL281)+1</f>
        <v>250</v>
      </c>
      <c r="AM282" s="71" t="s">
        <v>157</v>
      </c>
      <c r="AN282" s="71" t="str">
        <f t="shared" si="49"/>
        <v>250.</v>
      </c>
      <c r="AS282" s="114"/>
    </row>
    <row r="283" spans="1:45" ht="22.5" customHeight="1" x14ac:dyDescent="0.25">
      <c r="A283" s="94" t="str">
        <f t="shared" si="50"/>
        <v>251.</v>
      </c>
      <c r="B283" s="94">
        <v>1028</v>
      </c>
      <c r="C283" s="213" t="s">
        <v>84</v>
      </c>
      <c r="D283" s="8">
        <v>1968</v>
      </c>
      <c r="E283" s="17" t="s">
        <v>28</v>
      </c>
      <c r="F283" s="4" t="s">
        <v>29</v>
      </c>
      <c r="G283" s="10">
        <v>5</v>
      </c>
      <c r="H283" s="10">
        <v>2</v>
      </c>
      <c r="I283" s="11">
        <v>1936.8</v>
      </c>
      <c r="J283" s="11">
        <v>1787.7</v>
      </c>
      <c r="K283" s="11">
        <v>1787.8</v>
      </c>
      <c r="L283" s="35">
        <v>64</v>
      </c>
      <c r="M283" s="11">
        <f t="shared" si="51"/>
        <v>245922.55</v>
      </c>
      <c r="N283" s="11"/>
      <c r="O283" s="11"/>
      <c r="P283" s="11"/>
      <c r="Q283" s="11">
        <f t="shared" si="52"/>
        <v>245922.55</v>
      </c>
      <c r="R283" s="11">
        <v>245922.55</v>
      </c>
      <c r="S283" s="35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75"/>
      <c r="AG283" s="29" t="s">
        <v>217</v>
      </c>
      <c r="AH283" s="176" t="s">
        <v>1774</v>
      </c>
      <c r="AI283" s="168"/>
      <c r="AJ283" s="176"/>
      <c r="AK283" s="176"/>
      <c r="AL283" s="71">
        <f>MAX(AL$24:AL282)+1</f>
        <v>251</v>
      </c>
      <c r="AM283" s="71" t="s">
        <v>157</v>
      </c>
      <c r="AN283" s="71" t="str">
        <f t="shared" si="49"/>
        <v>251.</v>
      </c>
      <c r="AP283" s="88"/>
      <c r="AS283" s="114"/>
    </row>
    <row r="284" spans="1:45" ht="22.5" customHeight="1" x14ac:dyDescent="0.25">
      <c r="A284" s="94" t="str">
        <f t="shared" si="50"/>
        <v>252.</v>
      </c>
      <c r="B284" s="94">
        <v>1032</v>
      </c>
      <c r="C284" s="213" t="s">
        <v>87</v>
      </c>
      <c r="D284" s="8">
        <v>1972</v>
      </c>
      <c r="E284" s="17" t="s">
        <v>28</v>
      </c>
      <c r="F284" s="4" t="s">
        <v>29</v>
      </c>
      <c r="G284" s="10">
        <v>2</v>
      </c>
      <c r="H284" s="10">
        <v>2</v>
      </c>
      <c r="I284" s="13">
        <v>774.4</v>
      </c>
      <c r="J284" s="11">
        <v>714.2</v>
      </c>
      <c r="K284" s="11">
        <v>714.2</v>
      </c>
      <c r="L284" s="35">
        <v>32</v>
      </c>
      <c r="M284" s="11">
        <f t="shared" si="51"/>
        <v>547412.80000000005</v>
      </c>
      <c r="N284" s="11"/>
      <c r="O284" s="11"/>
      <c r="P284" s="11"/>
      <c r="Q284" s="11">
        <f t="shared" si="52"/>
        <v>547412.80000000005</v>
      </c>
      <c r="R284" s="11">
        <f>169895.29+308171.84</f>
        <v>478067.13</v>
      </c>
      <c r="S284" s="35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86"/>
      <c r="AF284" s="75">
        <v>69345.67</v>
      </c>
      <c r="AG284" s="29" t="s">
        <v>217</v>
      </c>
      <c r="AH284" s="176" t="s">
        <v>1783</v>
      </c>
      <c r="AI284" s="168"/>
      <c r="AJ284" s="176"/>
      <c r="AK284" s="176"/>
      <c r="AL284" s="71">
        <f>MAX(AL$24:AL283)+1</f>
        <v>252</v>
      </c>
      <c r="AM284" s="71" t="s">
        <v>157</v>
      </c>
      <c r="AN284" s="71" t="str">
        <f t="shared" si="49"/>
        <v>252.</v>
      </c>
      <c r="AP284" s="88"/>
      <c r="AS284" s="114"/>
    </row>
    <row r="285" spans="1:45" ht="22.5" customHeight="1" x14ac:dyDescent="0.25">
      <c r="A285" s="94" t="str">
        <f t="shared" si="50"/>
        <v>253.</v>
      </c>
      <c r="B285" s="94">
        <v>1044</v>
      </c>
      <c r="C285" s="216" t="s">
        <v>411</v>
      </c>
      <c r="D285" s="8">
        <v>1979</v>
      </c>
      <c r="E285" s="9" t="s">
        <v>28</v>
      </c>
      <c r="F285" s="4" t="s">
        <v>31</v>
      </c>
      <c r="G285" s="8">
        <v>3</v>
      </c>
      <c r="H285" s="8">
        <v>2</v>
      </c>
      <c r="I285" s="13">
        <v>1327.6</v>
      </c>
      <c r="J285" s="11">
        <v>1186.9000000000001</v>
      </c>
      <c r="K285" s="13">
        <v>1186.9000000000001</v>
      </c>
      <c r="L285" s="36">
        <v>40</v>
      </c>
      <c r="M285" s="86">
        <f t="shared" si="51"/>
        <v>240175.5</v>
      </c>
      <c r="N285" s="86"/>
      <c r="O285" s="86"/>
      <c r="P285" s="86"/>
      <c r="Q285" s="11">
        <f t="shared" si="52"/>
        <v>240175.5</v>
      </c>
      <c r="R285" s="86">
        <v>240175.5</v>
      </c>
      <c r="S285" s="101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199"/>
      <c r="AG285" s="29" t="s">
        <v>217</v>
      </c>
      <c r="AH285" s="176" t="s">
        <v>1778</v>
      </c>
      <c r="AI285" s="168"/>
      <c r="AJ285" s="176"/>
      <c r="AK285" s="176"/>
      <c r="AL285" s="71">
        <f>MAX(AL$24:AL284)+1</f>
        <v>253</v>
      </c>
      <c r="AM285" s="71" t="s">
        <v>157</v>
      </c>
      <c r="AN285" s="71" t="str">
        <f t="shared" si="49"/>
        <v>253.</v>
      </c>
      <c r="AP285" s="88"/>
      <c r="AS285" s="114"/>
    </row>
    <row r="286" spans="1:45" ht="22.5" customHeight="1" x14ac:dyDescent="0.25">
      <c r="A286" s="94" t="str">
        <f t="shared" si="50"/>
        <v>254.</v>
      </c>
      <c r="B286" s="94">
        <v>1046</v>
      </c>
      <c r="C286" s="213" t="s">
        <v>375</v>
      </c>
      <c r="D286" s="8">
        <v>1970</v>
      </c>
      <c r="E286" s="17" t="s">
        <v>28</v>
      </c>
      <c r="F286" s="4" t="s">
        <v>29</v>
      </c>
      <c r="G286" s="10">
        <v>2</v>
      </c>
      <c r="H286" s="10">
        <v>2</v>
      </c>
      <c r="I286" s="13">
        <v>556.9</v>
      </c>
      <c r="J286" s="11">
        <v>506.8</v>
      </c>
      <c r="K286" s="11">
        <v>506.8</v>
      </c>
      <c r="L286" s="35">
        <v>18</v>
      </c>
      <c r="M286" s="11">
        <f t="shared" si="51"/>
        <v>997071.19000000006</v>
      </c>
      <c r="N286" s="11"/>
      <c r="O286" s="11"/>
      <c r="P286" s="11"/>
      <c r="Q286" s="11">
        <f t="shared" si="52"/>
        <v>997071.19000000006</v>
      </c>
      <c r="R286" s="11">
        <f>696292.8+255556.22</f>
        <v>951849.02</v>
      </c>
      <c r="S286" s="35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75">
        <v>45222.17</v>
      </c>
      <c r="AG286" s="29" t="s">
        <v>217</v>
      </c>
      <c r="AH286" s="176" t="s">
        <v>1783</v>
      </c>
      <c r="AI286" s="168"/>
      <c r="AJ286" s="176"/>
      <c r="AK286" s="176"/>
      <c r="AL286" s="71">
        <f>MAX(AL$24:AL285)+1</f>
        <v>254</v>
      </c>
      <c r="AM286" s="71" t="s">
        <v>157</v>
      </c>
      <c r="AN286" s="71" t="str">
        <f t="shared" si="49"/>
        <v>254.</v>
      </c>
      <c r="AP286" s="88"/>
      <c r="AS286" s="114"/>
    </row>
    <row r="287" spans="1:45" ht="22.5" customHeight="1" x14ac:dyDescent="0.25">
      <c r="A287" s="94" t="str">
        <f t="shared" si="50"/>
        <v>255.</v>
      </c>
      <c r="B287" s="94">
        <v>1047</v>
      </c>
      <c r="C287" s="216" t="s">
        <v>412</v>
      </c>
      <c r="D287" s="4">
        <v>1974</v>
      </c>
      <c r="E287" s="9" t="s">
        <v>28</v>
      </c>
      <c r="F287" s="4" t="s">
        <v>29</v>
      </c>
      <c r="G287" s="4">
        <v>2</v>
      </c>
      <c r="H287" s="4">
        <v>2</v>
      </c>
      <c r="I287" s="11">
        <v>573.5</v>
      </c>
      <c r="J287" s="11">
        <v>518.5</v>
      </c>
      <c r="K287" s="11">
        <v>518.5</v>
      </c>
      <c r="L287" s="35">
        <v>17</v>
      </c>
      <c r="M287" s="86">
        <f t="shared" si="51"/>
        <v>1415881.87</v>
      </c>
      <c r="N287" s="86"/>
      <c r="O287" s="86"/>
      <c r="P287" s="86"/>
      <c r="Q287" s="11">
        <f t="shared" si="52"/>
        <v>1415881.87</v>
      </c>
      <c r="R287" s="86"/>
      <c r="S287" s="101"/>
      <c r="T287" s="86"/>
      <c r="U287" s="86">
        <v>462.2</v>
      </c>
      <c r="V287" s="86">
        <v>1415881.87</v>
      </c>
      <c r="W287" s="86"/>
      <c r="X287" s="86"/>
      <c r="Y287" s="86"/>
      <c r="Z287" s="86"/>
      <c r="AA287" s="86"/>
      <c r="AB287" s="86"/>
      <c r="AC287" s="86"/>
      <c r="AD287" s="86"/>
      <c r="AE287" s="86"/>
      <c r="AF287" s="199"/>
      <c r="AG287" s="29" t="s">
        <v>217</v>
      </c>
      <c r="AH287" s="176"/>
      <c r="AI287" s="168"/>
      <c r="AJ287" s="176"/>
      <c r="AK287" s="176"/>
      <c r="AL287" s="71">
        <f>MAX(AL$24:AL286)+1</f>
        <v>255</v>
      </c>
      <c r="AM287" s="71" t="s">
        <v>157</v>
      </c>
      <c r="AN287" s="71" t="str">
        <f t="shared" si="49"/>
        <v>255.</v>
      </c>
      <c r="AP287" s="88"/>
      <c r="AS287" s="114"/>
    </row>
    <row r="288" spans="1:45" ht="22.5" customHeight="1" x14ac:dyDescent="0.25">
      <c r="A288" s="94" t="str">
        <f t="shared" si="50"/>
        <v>256.</v>
      </c>
      <c r="B288" s="94">
        <v>1050</v>
      </c>
      <c r="C288" s="213" t="s">
        <v>376</v>
      </c>
      <c r="D288" s="8">
        <v>1989</v>
      </c>
      <c r="E288" s="17" t="s">
        <v>28</v>
      </c>
      <c r="F288" s="4" t="s">
        <v>29</v>
      </c>
      <c r="G288" s="10">
        <v>3</v>
      </c>
      <c r="H288" s="10">
        <v>2</v>
      </c>
      <c r="I288" s="13">
        <v>1337.2</v>
      </c>
      <c r="J288" s="11">
        <v>1233.3</v>
      </c>
      <c r="K288" s="13">
        <v>1233.3</v>
      </c>
      <c r="L288" s="35">
        <v>52</v>
      </c>
      <c r="M288" s="11">
        <f t="shared" si="51"/>
        <v>248724.3</v>
      </c>
      <c r="N288" s="11"/>
      <c r="O288" s="11"/>
      <c r="P288" s="11"/>
      <c r="Q288" s="11">
        <f t="shared" si="52"/>
        <v>248724.3</v>
      </c>
      <c r="R288" s="11">
        <v>248724.3</v>
      </c>
      <c r="S288" s="35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75"/>
      <c r="AG288" s="29" t="s">
        <v>217</v>
      </c>
      <c r="AH288" s="176" t="s">
        <v>1774</v>
      </c>
      <c r="AI288" s="168"/>
      <c r="AJ288" s="176"/>
      <c r="AK288" s="176"/>
      <c r="AL288" s="71">
        <f>MAX(AL$24:AL287)+1</f>
        <v>256</v>
      </c>
      <c r="AM288" s="71" t="s">
        <v>157</v>
      </c>
      <c r="AN288" s="71" t="str">
        <f t="shared" si="49"/>
        <v>256.</v>
      </c>
      <c r="AP288" s="88"/>
      <c r="AS288" s="114"/>
    </row>
    <row r="289" spans="1:45" ht="22.5" customHeight="1" x14ac:dyDescent="0.25">
      <c r="A289" s="94" t="str">
        <f t="shared" si="50"/>
        <v>257.</v>
      </c>
      <c r="B289" s="94">
        <v>1060</v>
      </c>
      <c r="C289" s="216" t="s">
        <v>436</v>
      </c>
      <c r="D289" s="8">
        <v>1973</v>
      </c>
      <c r="E289" s="9" t="s">
        <v>28</v>
      </c>
      <c r="F289" s="8" t="s">
        <v>29</v>
      </c>
      <c r="G289" s="8">
        <v>3</v>
      </c>
      <c r="H289" s="8">
        <v>2</v>
      </c>
      <c r="I289" s="13">
        <v>1179.5999999999999</v>
      </c>
      <c r="J289" s="11">
        <v>1086.7</v>
      </c>
      <c r="K289" s="13">
        <v>1086.7</v>
      </c>
      <c r="L289" s="36">
        <v>39</v>
      </c>
      <c r="M289" s="86">
        <f t="shared" si="51"/>
        <v>2148442.39</v>
      </c>
      <c r="N289" s="86"/>
      <c r="O289" s="86"/>
      <c r="P289" s="86"/>
      <c r="Q289" s="11">
        <f t="shared" si="52"/>
        <v>2148442.39</v>
      </c>
      <c r="R289" s="86">
        <f>208359.68+1857501.6</f>
        <v>2065861.28</v>
      </c>
      <c r="S289" s="101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199">
        <v>82581.11</v>
      </c>
      <c r="AG289" s="173" t="s">
        <v>217</v>
      </c>
      <c r="AH289" s="176" t="s">
        <v>1787</v>
      </c>
      <c r="AI289" s="168"/>
      <c r="AJ289" s="176"/>
      <c r="AK289" s="176"/>
      <c r="AL289" s="71">
        <f>MAX(AL$24:AL288)+1</f>
        <v>257</v>
      </c>
      <c r="AM289" s="71" t="s">
        <v>157</v>
      </c>
      <c r="AN289" s="71" t="str">
        <f t="shared" si="49"/>
        <v>257.</v>
      </c>
      <c r="AS289" s="114"/>
    </row>
    <row r="290" spans="1:45" ht="22.5" customHeight="1" x14ac:dyDescent="0.25">
      <c r="A290" s="94" t="str">
        <f t="shared" si="50"/>
        <v>258.</v>
      </c>
      <c r="B290" s="94">
        <v>1067</v>
      </c>
      <c r="C290" s="216" t="s">
        <v>414</v>
      </c>
      <c r="D290" s="8">
        <v>1975</v>
      </c>
      <c r="E290" s="9" t="s">
        <v>28</v>
      </c>
      <c r="F290" s="4" t="s">
        <v>29</v>
      </c>
      <c r="G290" s="8">
        <v>2</v>
      </c>
      <c r="H290" s="8">
        <v>2</v>
      </c>
      <c r="I290" s="13">
        <v>744.8</v>
      </c>
      <c r="J290" s="11">
        <v>485.3</v>
      </c>
      <c r="K290" s="13">
        <v>485.3</v>
      </c>
      <c r="L290" s="36">
        <v>30</v>
      </c>
      <c r="M290" s="86">
        <f t="shared" si="51"/>
        <v>1884094.09</v>
      </c>
      <c r="N290" s="86"/>
      <c r="O290" s="86"/>
      <c r="P290" s="86"/>
      <c r="Q290" s="11">
        <f t="shared" si="52"/>
        <v>1884094.09</v>
      </c>
      <c r="R290" s="86"/>
      <c r="S290" s="101"/>
      <c r="T290" s="86"/>
      <c r="U290" s="86">
        <v>632</v>
      </c>
      <c r="V290" s="86">
        <v>1884094.09</v>
      </c>
      <c r="W290" s="86"/>
      <c r="X290" s="86"/>
      <c r="Y290" s="86"/>
      <c r="Z290" s="86"/>
      <c r="AA290" s="86"/>
      <c r="AB290" s="86"/>
      <c r="AC290" s="86"/>
      <c r="AD290" s="86"/>
      <c r="AE290" s="86"/>
      <c r="AF290" s="199"/>
      <c r="AG290" s="29" t="s">
        <v>217</v>
      </c>
      <c r="AH290" s="176"/>
      <c r="AI290" s="168"/>
      <c r="AJ290" s="176"/>
      <c r="AK290" s="176"/>
      <c r="AL290" s="71">
        <f>MAX(AL$24:AL289)+1</f>
        <v>258</v>
      </c>
      <c r="AM290" s="71" t="s">
        <v>157</v>
      </c>
      <c r="AN290" s="71" t="str">
        <f t="shared" si="49"/>
        <v>258.</v>
      </c>
      <c r="AP290" s="88"/>
      <c r="AS290" s="114"/>
    </row>
    <row r="291" spans="1:45" ht="22.5" customHeight="1" x14ac:dyDescent="0.25">
      <c r="A291" s="94"/>
      <c r="B291" s="94"/>
      <c r="C291" s="233" t="s">
        <v>209</v>
      </c>
      <c r="D291" s="4"/>
      <c r="E291" s="9"/>
      <c r="F291" s="4"/>
      <c r="G291" s="10"/>
      <c r="H291" s="10"/>
      <c r="I291" s="6">
        <f>SUM(I292:I326)</f>
        <v>73635.959999999977</v>
      </c>
      <c r="J291" s="6">
        <f>SUM(J292:J326)</f>
        <v>54781.23</v>
      </c>
      <c r="K291" s="6">
        <f>SUM(K292:K326)</f>
        <v>53842.73000000001</v>
      </c>
      <c r="L291" s="119">
        <f>SUM(L292:L326)</f>
        <v>2115</v>
      </c>
      <c r="M291" s="6">
        <f>SUM(M292:M326)</f>
        <v>30828499.699999999</v>
      </c>
      <c r="N291" s="6"/>
      <c r="O291" s="6"/>
      <c r="P291" s="6"/>
      <c r="Q291" s="6">
        <f>SUM(Q292:Q326)</f>
        <v>30828499.699999999</v>
      </c>
      <c r="R291" s="6">
        <f>SUM(R292:R326)</f>
        <v>22044319.66</v>
      </c>
      <c r="S291" s="6"/>
      <c r="T291" s="6"/>
      <c r="U291" s="6">
        <f>SUM(U292:U326)</f>
        <v>2478.61</v>
      </c>
      <c r="V291" s="6">
        <f>SUM(V292:V326)</f>
        <v>7824676.21</v>
      </c>
      <c r="W291" s="6"/>
      <c r="X291" s="6"/>
      <c r="Y291" s="6"/>
      <c r="Z291" s="6"/>
      <c r="AA291" s="6">
        <f>SUM(AA292:AA326)</f>
        <v>90</v>
      </c>
      <c r="AB291" s="6">
        <f>SUM(AB292:AB326)</f>
        <v>176033.14</v>
      </c>
      <c r="AC291" s="6"/>
      <c r="AD291" s="6"/>
      <c r="AE291" s="6">
        <f>SUM(AE292:AE326)</f>
        <v>222947.17</v>
      </c>
      <c r="AF291" s="195">
        <f>SUM(AF292:AF326)</f>
        <v>560523.52000000002</v>
      </c>
      <c r="AG291" s="29"/>
      <c r="AH291" s="176"/>
      <c r="AI291" s="168"/>
      <c r="AJ291" s="176"/>
      <c r="AK291" s="176"/>
      <c r="AN291" s="71" t="str">
        <f t="shared" si="49"/>
        <v/>
      </c>
      <c r="AO291" s="80"/>
      <c r="AP291" s="71"/>
      <c r="AS291" s="114"/>
    </row>
    <row r="292" spans="1:45" ht="22.5" customHeight="1" x14ac:dyDescent="0.25">
      <c r="A292" s="94" t="str">
        <f t="shared" ref="A292:A324" si="53">AN292</f>
        <v>259.</v>
      </c>
      <c r="B292" s="94">
        <v>1069</v>
      </c>
      <c r="C292" s="213" t="s">
        <v>378</v>
      </c>
      <c r="D292" s="8">
        <v>1975</v>
      </c>
      <c r="E292" s="17" t="s">
        <v>28</v>
      </c>
      <c r="F292" s="4" t="s">
        <v>31</v>
      </c>
      <c r="G292" s="10">
        <v>3</v>
      </c>
      <c r="H292" s="10">
        <v>2</v>
      </c>
      <c r="I292" s="13">
        <v>968.08</v>
      </c>
      <c r="J292" s="11">
        <v>839.08</v>
      </c>
      <c r="K292" s="13">
        <v>839.08</v>
      </c>
      <c r="L292" s="35">
        <v>44</v>
      </c>
      <c r="M292" s="11">
        <f t="shared" ref="M292:M324" si="54">R292+T292+V292+X292+Z292+AB292+AE292+AF292</f>
        <v>3039055.41</v>
      </c>
      <c r="N292" s="11"/>
      <c r="O292" s="11"/>
      <c r="P292" s="11"/>
      <c r="Q292" s="11">
        <f t="shared" ref="Q292:Q324" si="55">M292</f>
        <v>3039055.41</v>
      </c>
      <c r="R292" s="11">
        <f>2571526.08+239275.68+182945.82</f>
        <v>2993747.58</v>
      </c>
      <c r="S292" s="3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75">
        <v>45307.83</v>
      </c>
      <c r="AG292" s="29" t="s">
        <v>217</v>
      </c>
      <c r="AH292" s="176" t="s">
        <v>1782</v>
      </c>
      <c r="AI292" s="168"/>
      <c r="AJ292" s="176"/>
      <c r="AK292" s="176"/>
      <c r="AL292" s="71">
        <f>MAX(AL$24:AL291)+1</f>
        <v>259</v>
      </c>
      <c r="AM292" s="71" t="s">
        <v>157</v>
      </c>
      <c r="AN292" s="71" t="str">
        <f t="shared" si="49"/>
        <v>259.</v>
      </c>
      <c r="AP292" s="88"/>
      <c r="AS292" s="114"/>
    </row>
    <row r="293" spans="1:45" ht="22.5" customHeight="1" x14ac:dyDescent="0.25">
      <c r="A293" s="94" t="str">
        <f t="shared" si="53"/>
        <v>260.</v>
      </c>
      <c r="B293" s="94">
        <v>5536</v>
      </c>
      <c r="C293" s="213" t="s">
        <v>433</v>
      </c>
      <c r="D293" s="229">
        <v>1987</v>
      </c>
      <c r="E293" s="132" t="s">
        <v>28</v>
      </c>
      <c r="F293" s="229" t="s">
        <v>31</v>
      </c>
      <c r="G293" s="229">
        <v>2</v>
      </c>
      <c r="H293" s="229">
        <v>2</v>
      </c>
      <c r="I293" s="227">
        <v>555.6</v>
      </c>
      <c r="J293" s="227">
        <v>496.6</v>
      </c>
      <c r="K293" s="133">
        <v>496.6</v>
      </c>
      <c r="L293" s="33">
        <v>29</v>
      </c>
      <c r="M293" s="11">
        <f t="shared" si="54"/>
        <v>377700.29</v>
      </c>
      <c r="N293" s="6"/>
      <c r="O293" s="6"/>
      <c r="P293" s="6"/>
      <c r="Q293" s="11">
        <f t="shared" si="55"/>
        <v>377700.29</v>
      </c>
      <c r="R293" s="11">
        <v>377700.29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195"/>
      <c r="AG293" s="29" t="s">
        <v>217</v>
      </c>
      <c r="AH293" s="176" t="s">
        <v>1777</v>
      </c>
      <c r="AI293" s="168"/>
      <c r="AJ293" s="176"/>
      <c r="AK293" s="176"/>
      <c r="AL293" s="71">
        <f>MAX(AL$24:AL292)+1</f>
        <v>260</v>
      </c>
      <c r="AM293" s="71" t="s">
        <v>157</v>
      </c>
      <c r="AN293" s="71" t="str">
        <f t="shared" si="49"/>
        <v>260.</v>
      </c>
      <c r="AP293" s="71"/>
      <c r="AS293" s="114"/>
    </row>
    <row r="294" spans="1:45" ht="22.5" customHeight="1" x14ac:dyDescent="0.25">
      <c r="A294" s="94" t="str">
        <f t="shared" si="53"/>
        <v>261.</v>
      </c>
      <c r="B294" s="94">
        <v>1079</v>
      </c>
      <c r="C294" s="216" t="s">
        <v>416</v>
      </c>
      <c r="D294" s="8">
        <v>1973</v>
      </c>
      <c r="E294" s="9" t="s">
        <v>28</v>
      </c>
      <c r="F294" s="4" t="s">
        <v>29</v>
      </c>
      <c r="G294" s="8">
        <v>5</v>
      </c>
      <c r="H294" s="8">
        <v>1</v>
      </c>
      <c r="I294" s="13">
        <v>2316</v>
      </c>
      <c r="J294" s="11">
        <v>2149.64</v>
      </c>
      <c r="K294" s="13">
        <v>1802.44</v>
      </c>
      <c r="L294" s="36">
        <v>80</v>
      </c>
      <c r="M294" s="86">
        <f t="shared" si="54"/>
        <v>664590.88</v>
      </c>
      <c r="N294" s="86"/>
      <c r="O294" s="86"/>
      <c r="P294" s="86"/>
      <c r="Q294" s="11">
        <f t="shared" si="55"/>
        <v>664590.88</v>
      </c>
      <c r="R294" s="86">
        <f>298829.6+365761.28</f>
        <v>664590.88</v>
      </c>
      <c r="S294" s="101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199"/>
      <c r="AG294" s="29" t="s">
        <v>217</v>
      </c>
      <c r="AH294" s="176" t="s">
        <v>1784</v>
      </c>
      <c r="AI294" s="168"/>
      <c r="AJ294" s="176"/>
      <c r="AK294" s="176"/>
      <c r="AL294" s="71">
        <f>MAX(AL$24:AL293)+1</f>
        <v>261</v>
      </c>
      <c r="AM294" s="71" t="s">
        <v>157</v>
      </c>
      <c r="AN294" s="71" t="str">
        <f t="shared" si="49"/>
        <v>261.</v>
      </c>
      <c r="AP294" s="88"/>
      <c r="AS294" s="114"/>
    </row>
    <row r="295" spans="1:45" ht="22.5" customHeight="1" x14ac:dyDescent="0.25">
      <c r="A295" s="94" t="str">
        <f t="shared" si="53"/>
        <v>262.</v>
      </c>
      <c r="B295" s="94">
        <v>5538</v>
      </c>
      <c r="C295" s="216" t="s">
        <v>435</v>
      </c>
      <c r="D295" s="8">
        <v>1970</v>
      </c>
      <c r="E295" s="9" t="s">
        <v>28</v>
      </c>
      <c r="F295" s="4" t="s">
        <v>29</v>
      </c>
      <c r="G295" s="8">
        <v>2</v>
      </c>
      <c r="H295" s="8">
        <v>2</v>
      </c>
      <c r="I295" s="13">
        <v>495.5</v>
      </c>
      <c r="J295" s="11">
        <v>286.2</v>
      </c>
      <c r="K295" s="13">
        <v>286.2</v>
      </c>
      <c r="L295" s="36">
        <v>23</v>
      </c>
      <c r="M295" s="86">
        <f t="shared" si="54"/>
        <v>176033.14</v>
      </c>
      <c r="N295" s="86"/>
      <c r="O295" s="86"/>
      <c r="P295" s="86"/>
      <c r="Q295" s="11">
        <f t="shared" si="55"/>
        <v>176033.14</v>
      </c>
      <c r="R295" s="86"/>
      <c r="S295" s="101"/>
      <c r="T295" s="86"/>
      <c r="U295" s="86"/>
      <c r="V295" s="86"/>
      <c r="W295" s="86"/>
      <c r="X295" s="86"/>
      <c r="Y295" s="86"/>
      <c r="Z295" s="86"/>
      <c r="AA295" s="86">
        <v>90</v>
      </c>
      <c r="AB295" s="86">
        <v>176033.14</v>
      </c>
      <c r="AC295" s="86"/>
      <c r="AD295" s="86"/>
      <c r="AE295" s="86"/>
      <c r="AF295" s="199"/>
      <c r="AG295" s="173" t="s">
        <v>217</v>
      </c>
      <c r="AH295" s="176"/>
      <c r="AI295" s="168"/>
      <c r="AJ295" s="176"/>
      <c r="AK295" s="176"/>
      <c r="AL295" s="71">
        <f>MAX(AL$24:AL294)+1</f>
        <v>262</v>
      </c>
      <c r="AM295" s="71" t="s">
        <v>157</v>
      </c>
      <c r="AN295" s="71" t="str">
        <f t="shared" si="49"/>
        <v>262.</v>
      </c>
      <c r="AS295" s="114"/>
    </row>
    <row r="296" spans="1:45" ht="22.5" customHeight="1" x14ac:dyDescent="0.25">
      <c r="A296" s="94" t="str">
        <f t="shared" si="53"/>
        <v>263.</v>
      </c>
      <c r="B296" s="94">
        <v>924</v>
      </c>
      <c r="C296" s="216" t="s">
        <v>1520</v>
      </c>
      <c r="D296" s="8">
        <v>1993</v>
      </c>
      <c r="E296" s="9"/>
      <c r="F296" s="4" t="s">
        <v>31</v>
      </c>
      <c r="G296" s="8">
        <v>3</v>
      </c>
      <c r="H296" s="8">
        <v>5</v>
      </c>
      <c r="I296" s="13">
        <v>3745.2</v>
      </c>
      <c r="J296" s="11">
        <v>3663.3</v>
      </c>
      <c r="K296" s="13">
        <v>3663.3</v>
      </c>
      <c r="L296" s="36">
        <v>110</v>
      </c>
      <c r="M296" s="86">
        <f t="shared" si="54"/>
        <v>1849776.35</v>
      </c>
      <c r="N296" s="86"/>
      <c r="O296" s="86"/>
      <c r="P296" s="86"/>
      <c r="Q296" s="11">
        <f t="shared" si="55"/>
        <v>1849776.35</v>
      </c>
      <c r="R296" s="86"/>
      <c r="S296" s="101"/>
      <c r="T296" s="86"/>
      <c r="U296" s="86">
        <v>841.11</v>
      </c>
      <c r="V296" s="11">
        <v>1849776.35</v>
      </c>
      <c r="W296" s="86"/>
      <c r="X296" s="86"/>
      <c r="Y296" s="86"/>
      <c r="Z296" s="86"/>
      <c r="AA296" s="86"/>
      <c r="AB296" s="86"/>
      <c r="AC296" s="86"/>
      <c r="AD296" s="86"/>
      <c r="AE296" s="86"/>
      <c r="AF296" s="199"/>
      <c r="AG296" s="173" t="s">
        <v>217</v>
      </c>
      <c r="AH296" s="176"/>
      <c r="AI296" s="168"/>
      <c r="AJ296" s="176"/>
      <c r="AK296" s="176"/>
      <c r="AL296" s="71">
        <f>MAX(AL$24:AL295)+1</f>
        <v>263</v>
      </c>
      <c r="AM296" s="71" t="s">
        <v>157</v>
      </c>
      <c r="AN296" s="71" t="str">
        <f t="shared" si="49"/>
        <v>263.</v>
      </c>
      <c r="AS296" s="114"/>
    </row>
    <row r="297" spans="1:45" ht="22.5" customHeight="1" x14ac:dyDescent="0.25">
      <c r="A297" s="94" t="str">
        <f t="shared" si="53"/>
        <v>264.</v>
      </c>
      <c r="B297" s="94">
        <v>914</v>
      </c>
      <c r="C297" s="213" t="s">
        <v>423</v>
      </c>
      <c r="D297" s="8">
        <v>1975</v>
      </c>
      <c r="E297" s="17" t="s">
        <v>28</v>
      </c>
      <c r="F297" s="4" t="s">
        <v>29</v>
      </c>
      <c r="G297" s="10">
        <v>2</v>
      </c>
      <c r="H297" s="10">
        <v>1</v>
      </c>
      <c r="I297" s="13">
        <v>380.8</v>
      </c>
      <c r="J297" s="11">
        <v>360.3</v>
      </c>
      <c r="K297" s="13">
        <v>360.3</v>
      </c>
      <c r="L297" s="35">
        <v>24</v>
      </c>
      <c r="M297" s="11">
        <f t="shared" si="54"/>
        <v>1583350.24</v>
      </c>
      <c r="N297" s="11"/>
      <c r="O297" s="11"/>
      <c r="P297" s="11"/>
      <c r="Q297" s="11">
        <f t="shared" si="55"/>
        <v>1583350.24</v>
      </c>
      <c r="R297" s="11"/>
      <c r="S297" s="35"/>
      <c r="T297" s="11"/>
      <c r="U297" s="11">
        <v>373.5</v>
      </c>
      <c r="V297" s="11">
        <v>1583350.24</v>
      </c>
      <c r="W297" s="11"/>
      <c r="X297" s="11"/>
      <c r="Y297" s="11"/>
      <c r="Z297" s="11"/>
      <c r="AA297" s="11"/>
      <c r="AB297" s="11"/>
      <c r="AC297" s="11"/>
      <c r="AD297" s="11"/>
      <c r="AE297" s="11"/>
      <c r="AF297" s="75"/>
      <c r="AG297" s="29" t="s">
        <v>217</v>
      </c>
      <c r="AH297" s="176"/>
      <c r="AI297" s="168"/>
      <c r="AJ297" s="176"/>
      <c r="AK297" s="176"/>
      <c r="AL297" s="71">
        <f>MAX(AL$24:AL296)+1</f>
        <v>264</v>
      </c>
      <c r="AM297" s="71" t="s">
        <v>157</v>
      </c>
      <c r="AN297" s="71" t="str">
        <f t="shared" si="49"/>
        <v>264.</v>
      </c>
      <c r="AP297" s="88"/>
      <c r="AS297" s="114"/>
    </row>
    <row r="298" spans="1:45" ht="24.75" customHeight="1" x14ac:dyDescent="0.25">
      <c r="A298" s="94" t="str">
        <f t="shared" si="53"/>
        <v>265.</v>
      </c>
      <c r="B298" s="94">
        <v>5533</v>
      </c>
      <c r="C298" s="216" t="s">
        <v>431</v>
      </c>
      <c r="D298" s="8">
        <v>1977</v>
      </c>
      <c r="E298" s="9" t="s">
        <v>28</v>
      </c>
      <c r="F298" s="4" t="s">
        <v>31</v>
      </c>
      <c r="G298" s="8">
        <v>2</v>
      </c>
      <c r="H298" s="8">
        <v>2</v>
      </c>
      <c r="I298" s="13">
        <v>555.6</v>
      </c>
      <c r="J298" s="11">
        <v>502.4</v>
      </c>
      <c r="K298" s="13">
        <v>502.4</v>
      </c>
      <c r="L298" s="36">
        <v>25</v>
      </c>
      <c r="M298" s="86">
        <f t="shared" si="54"/>
        <v>295339.71000000002</v>
      </c>
      <c r="N298" s="86"/>
      <c r="O298" s="86"/>
      <c r="P298" s="86"/>
      <c r="Q298" s="11">
        <f t="shared" si="55"/>
        <v>295339.71000000002</v>
      </c>
      <c r="R298" s="86">
        <v>280566.02</v>
      </c>
      <c r="S298" s="101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>
        <v>14773.69</v>
      </c>
      <c r="AF298" s="199"/>
      <c r="AG298" s="173" t="s">
        <v>217</v>
      </c>
      <c r="AH298" s="176" t="s">
        <v>1788</v>
      </c>
      <c r="AI298" s="168"/>
      <c r="AJ298" s="176"/>
      <c r="AK298" s="176"/>
      <c r="AL298" s="71">
        <f>MAX(AL$24:AL297)+1</f>
        <v>265</v>
      </c>
      <c r="AM298" s="71" t="s">
        <v>157</v>
      </c>
      <c r="AN298" s="71" t="str">
        <f t="shared" si="49"/>
        <v>265.</v>
      </c>
      <c r="AS298" s="114"/>
    </row>
    <row r="299" spans="1:45" ht="22.5" customHeight="1" x14ac:dyDescent="0.25">
      <c r="A299" s="94" t="str">
        <f t="shared" si="53"/>
        <v>266.</v>
      </c>
      <c r="B299" s="94">
        <v>5534</v>
      </c>
      <c r="C299" s="213" t="s">
        <v>425</v>
      </c>
      <c r="D299" s="8">
        <v>1987</v>
      </c>
      <c r="E299" s="17" t="s">
        <v>28</v>
      </c>
      <c r="F299" s="4" t="s">
        <v>31</v>
      </c>
      <c r="G299" s="10">
        <v>2</v>
      </c>
      <c r="H299" s="10">
        <v>2</v>
      </c>
      <c r="I299" s="13">
        <v>564</v>
      </c>
      <c r="J299" s="11">
        <v>564</v>
      </c>
      <c r="K299" s="13">
        <v>564</v>
      </c>
      <c r="L299" s="35">
        <v>11</v>
      </c>
      <c r="M299" s="11">
        <f t="shared" si="54"/>
        <v>257401.33</v>
      </c>
      <c r="N299" s="11"/>
      <c r="O299" s="11"/>
      <c r="P299" s="11"/>
      <c r="Q299" s="11">
        <f t="shared" si="55"/>
        <v>257401.33</v>
      </c>
      <c r="R299" s="11">
        <v>257401.33</v>
      </c>
      <c r="S299" s="35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75"/>
      <c r="AG299" s="29" t="s">
        <v>217</v>
      </c>
      <c r="AH299" s="176" t="s">
        <v>1788</v>
      </c>
      <c r="AI299" s="168"/>
      <c r="AJ299" s="176"/>
      <c r="AK299" s="176"/>
      <c r="AL299" s="71">
        <f>MAX(AL$24:AL298)+1</f>
        <v>266</v>
      </c>
      <c r="AM299" s="71" t="s">
        <v>157</v>
      </c>
      <c r="AN299" s="71" t="str">
        <f t="shared" si="49"/>
        <v>266.</v>
      </c>
      <c r="AP299" s="88"/>
      <c r="AS299" s="114"/>
    </row>
    <row r="300" spans="1:45" ht="22.5" customHeight="1" x14ac:dyDescent="0.25">
      <c r="A300" s="94" t="str">
        <f t="shared" si="53"/>
        <v>267.</v>
      </c>
      <c r="B300" s="94">
        <v>915</v>
      </c>
      <c r="C300" s="216" t="s">
        <v>424</v>
      </c>
      <c r="D300" s="4">
        <v>1975</v>
      </c>
      <c r="E300" s="9" t="s">
        <v>28</v>
      </c>
      <c r="F300" s="4" t="s">
        <v>29</v>
      </c>
      <c r="G300" s="4">
        <v>2</v>
      </c>
      <c r="H300" s="4">
        <v>2</v>
      </c>
      <c r="I300" s="18">
        <v>750.46</v>
      </c>
      <c r="J300" s="11">
        <v>732.5</v>
      </c>
      <c r="K300" s="18">
        <v>732.5</v>
      </c>
      <c r="L300" s="38">
        <v>28</v>
      </c>
      <c r="M300" s="86">
        <f t="shared" si="54"/>
        <v>2858329.46</v>
      </c>
      <c r="N300" s="86"/>
      <c r="O300" s="86"/>
      <c r="P300" s="86"/>
      <c r="Q300" s="11">
        <f t="shared" si="55"/>
        <v>2858329.46</v>
      </c>
      <c r="R300" s="86"/>
      <c r="S300" s="101"/>
      <c r="T300" s="86"/>
      <c r="U300" s="86">
        <v>637.9</v>
      </c>
      <c r="V300" s="86">
        <v>2858329.46</v>
      </c>
      <c r="W300" s="86"/>
      <c r="X300" s="86"/>
      <c r="Y300" s="86"/>
      <c r="Z300" s="86"/>
      <c r="AA300" s="86"/>
      <c r="AB300" s="86"/>
      <c r="AC300" s="86"/>
      <c r="AD300" s="86"/>
      <c r="AE300" s="86"/>
      <c r="AF300" s="199"/>
      <c r="AG300" s="29" t="s">
        <v>217</v>
      </c>
      <c r="AH300" s="176"/>
      <c r="AI300" s="168"/>
      <c r="AJ300" s="176"/>
      <c r="AK300" s="176"/>
      <c r="AL300" s="71">
        <f>MAX(AL$24:AL299)+1</f>
        <v>267</v>
      </c>
      <c r="AM300" s="71" t="s">
        <v>157</v>
      </c>
      <c r="AN300" s="71" t="str">
        <f t="shared" si="49"/>
        <v>267.</v>
      </c>
      <c r="AP300" s="88"/>
      <c r="AS300" s="114"/>
    </row>
    <row r="301" spans="1:45" ht="22.5" customHeight="1" x14ac:dyDescent="0.25">
      <c r="A301" s="94" t="str">
        <f t="shared" si="53"/>
        <v>268.</v>
      </c>
      <c r="B301" s="94">
        <v>5539</v>
      </c>
      <c r="C301" s="216" t="s">
        <v>1723</v>
      </c>
      <c r="D301" s="4">
        <v>1981</v>
      </c>
      <c r="E301" s="9" t="s">
        <v>28</v>
      </c>
      <c r="F301" s="4" t="s">
        <v>29</v>
      </c>
      <c r="G301" s="4">
        <v>2</v>
      </c>
      <c r="H301" s="4">
        <v>2</v>
      </c>
      <c r="I301" s="18">
        <v>750.46</v>
      </c>
      <c r="J301" s="11">
        <v>747.77</v>
      </c>
      <c r="K301" s="18">
        <v>747.77</v>
      </c>
      <c r="L301" s="38">
        <v>42</v>
      </c>
      <c r="M301" s="86">
        <f t="shared" si="54"/>
        <v>244075.8</v>
      </c>
      <c r="N301" s="86"/>
      <c r="O301" s="86"/>
      <c r="P301" s="86"/>
      <c r="Q301" s="11">
        <f t="shared" si="55"/>
        <v>244075.8</v>
      </c>
      <c r="R301" s="86">
        <v>244075.8</v>
      </c>
      <c r="S301" s="101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199"/>
      <c r="AG301" s="29" t="s">
        <v>217</v>
      </c>
      <c r="AH301" s="182" t="s">
        <v>1788</v>
      </c>
      <c r="AI301" s="168"/>
      <c r="AJ301" s="182"/>
      <c r="AK301" s="182"/>
      <c r="AL301" s="71">
        <f>MAX(AL$24:AL300)+1</f>
        <v>268</v>
      </c>
      <c r="AM301" s="71" t="s">
        <v>157</v>
      </c>
      <c r="AN301" s="71" t="str">
        <f t="shared" si="49"/>
        <v>268.</v>
      </c>
      <c r="AP301" s="88"/>
      <c r="AS301" s="114"/>
    </row>
    <row r="302" spans="1:45" ht="22.5" customHeight="1" x14ac:dyDescent="0.25">
      <c r="A302" s="94" t="str">
        <f t="shared" si="53"/>
        <v>269.</v>
      </c>
      <c r="B302" s="94">
        <v>5540</v>
      </c>
      <c r="C302" s="216" t="s">
        <v>1724</v>
      </c>
      <c r="D302" s="4">
        <v>1981</v>
      </c>
      <c r="E302" s="9" t="s">
        <v>28</v>
      </c>
      <c r="F302" s="4" t="s">
        <v>29</v>
      </c>
      <c r="G302" s="4">
        <v>2</v>
      </c>
      <c r="H302" s="4">
        <v>2</v>
      </c>
      <c r="I302" s="18">
        <v>750.46</v>
      </c>
      <c r="J302" s="11">
        <v>747.32</v>
      </c>
      <c r="K302" s="18">
        <v>747.32</v>
      </c>
      <c r="L302" s="38">
        <v>30</v>
      </c>
      <c r="M302" s="86">
        <f t="shared" si="54"/>
        <v>234152.5</v>
      </c>
      <c r="N302" s="86"/>
      <c r="O302" s="86"/>
      <c r="P302" s="86"/>
      <c r="Q302" s="11">
        <f t="shared" si="55"/>
        <v>234152.5</v>
      </c>
      <c r="R302" s="86">
        <v>234152.5</v>
      </c>
      <c r="S302" s="101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199"/>
      <c r="AG302" s="29" t="s">
        <v>217</v>
      </c>
      <c r="AH302" s="176" t="s">
        <v>1788</v>
      </c>
      <c r="AI302" s="168"/>
      <c r="AJ302" s="176"/>
      <c r="AK302" s="176"/>
      <c r="AL302" s="71">
        <f>MAX(AL$24:AL301)+1</f>
        <v>269</v>
      </c>
      <c r="AM302" s="71" t="s">
        <v>157</v>
      </c>
      <c r="AN302" s="71" t="str">
        <f t="shared" si="49"/>
        <v>269.</v>
      </c>
      <c r="AP302" s="88"/>
      <c r="AS302" s="114"/>
    </row>
    <row r="303" spans="1:45" ht="22.5" customHeight="1" x14ac:dyDescent="0.25">
      <c r="A303" s="94" t="str">
        <f t="shared" si="53"/>
        <v>270.</v>
      </c>
      <c r="B303" s="94">
        <v>930</v>
      </c>
      <c r="C303" s="216" t="s">
        <v>89</v>
      </c>
      <c r="D303" s="4">
        <v>1973</v>
      </c>
      <c r="E303" s="9" t="s">
        <v>28</v>
      </c>
      <c r="F303" s="8" t="s">
        <v>29</v>
      </c>
      <c r="G303" s="8">
        <v>4</v>
      </c>
      <c r="H303" s="8">
        <v>2</v>
      </c>
      <c r="I303" s="13">
        <v>1329.86</v>
      </c>
      <c r="J303" s="11">
        <v>1239.2</v>
      </c>
      <c r="K303" s="13">
        <v>1239.2</v>
      </c>
      <c r="L303" s="36">
        <v>51</v>
      </c>
      <c r="M303" s="86">
        <f t="shared" si="54"/>
        <v>605190.75</v>
      </c>
      <c r="N303" s="86"/>
      <c r="O303" s="86"/>
      <c r="P303" s="86"/>
      <c r="Q303" s="11">
        <f t="shared" si="55"/>
        <v>605190.75</v>
      </c>
      <c r="R303" s="86">
        <f>296443.34+308747.41</f>
        <v>605190.75</v>
      </c>
      <c r="S303" s="101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11"/>
      <c r="AF303" s="199"/>
      <c r="AG303" s="29" t="s">
        <v>217</v>
      </c>
      <c r="AH303" s="176" t="s">
        <v>1784</v>
      </c>
      <c r="AI303" s="168"/>
      <c r="AJ303" s="176"/>
      <c r="AK303" s="176"/>
      <c r="AL303" s="71">
        <f>MAX(AL$24:AL302)+1</f>
        <v>270</v>
      </c>
      <c r="AM303" s="71" t="s">
        <v>157</v>
      </c>
      <c r="AN303" s="71" t="str">
        <f t="shared" si="49"/>
        <v>270.</v>
      </c>
      <c r="AP303" s="88"/>
      <c r="AS303" s="114"/>
    </row>
    <row r="304" spans="1:45" ht="22.5" customHeight="1" x14ac:dyDescent="0.25">
      <c r="A304" s="94" t="str">
        <f t="shared" si="53"/>
        <v>271.</v>
      </c>
      <c r="B304" s="94">
        <v>936</v>
      </c>
      <c r="C304" s="216" t="s">
        <v>82</v>
      </c>
      <c r="D304" s="8">
        <v>1962</v>
      </c>
      <c r="E304" s="9" t="s">
        <v>28</v>
      </c>
      <c r="F304" s="4" t="s">
        <v>29</v>
      </c>
      <c r="G304" s="8">
        <v>2</v>
      </c>
      <c r="H304" s="8">
        <v>1</v>
      </c>
      <c r="I304" s="13">
        <v>288.8</v>
      </c>
      <c r="J304" s="11">
        <v>268.2</v>
      </c>
      <c r="K304" s="13">
        <v>268.2</v>
      </c>
      <c r="L304" s="36">
        <v>10</v>
      </c>
      <c r="M304" s="86">
        <f t="shared" si="54"/>
        <v>279739.11000000004</v>
      </c>
      <c r="N304" s="86"/>
      <c r="O304" s="86"/>
      <c r="P304" s="86"/>
      <c r="Q304" s="11">
        <f t="shared" si="55"/>
        <v>279739.11000000004</v>
      </c>
      <c r="R304" s="86">
        <f>115307.52+149473</f>
        <v>264780.52</v>
      </c>
      <c r="S304" s="101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11"/>
      <c r="AF304" s="199">
        <v>14958.59</v>
      </c>
      <c r="AG304" s="29" t="s">
        <v>217</v>
      </c>
      <c r="AH304" s="176" t="s">
        <v>1789</v>
      </c>
      <c r="AI304" s="168"/>
      <c r="AJ304" s="176"/>
      <c r="AK304" s="176"/>
      <c r="AL304" s="71">
        <f>MAX(AL$24:AL303)+1</f>
        <v>271</v>
      </c>
      <c r="AM304" s="71" t="s">
        <v>157</v>
      </c>
      <c r="AN304" s="71" t="str">
        <f t="shared" si="49"/>
        <v>271.</v>
      </c>
      <c r="AP304" s="88"/>
      <c r="AS304" s="114"/>
    </row>
    <row r="305" spans="1:45" ht="22.5" customHeight="1" x14ac:dyDescent="0.25">
      <c r="A305" s="94" t="str">
        <f t="shared" si="53"/>
        <v>272.</v>
      </c>
      <c r="B305" s="94">
        <v>972</v>
      </c>
      <c r="C305" s="213" t="s">
        <v>392</v>
      </c>
      <c r="D305" s="8">
        <v>1985</v>
      </c>
      <c r="E305" s="17" t="s">
        <v>28</v>
      </c>
      <c r="F305" s="4" t="s">
        <v>31</v>
      </c>
      <c r="G305" s="10">
        <v>2</v>
      </c>
      <c r="H305" s="10">
        <v>2</v>
      </c>
      <c r="I305" s="13">
        <v>597.4</v>
      </c>
      <c r="J305" s="11">
        <v>557.9</v>
      </c>
      <c r="K305" s="13">
        <v>557.9</v>
      </c>
      <c r="L305" s="35">
        <v>21</v>
      </c>
      <c r="M305" s="11">
        <f t="shared" si="54"/>
        <v>751542.66999999993</v>
      </c>
      <c r="N305" s="11"/>
      <c r="O305" s="11"/>
      <c r="P305" s="11"/>
      <c r="Q305" s="11">
        <f t="shared" si="55"/>
        <v>751542.66999999993</v>
      </c>
      <c r="R305" s="11">
        <v>720079.2</v>
      </c>
      <c r="S305" s="35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75">
        <v>31463.47</v>
      </c>
      <c r="AG305" s="29" t="s">
        <v>217</v>
      </c>
      <c r="AH305" s="176" t="s">
        <v>1777</v>
      </c>
      <c r="AI305" s="168"/>
      <c r="AJ305" s="176"/>
      <c r="AK305" s="176"/>
      <c r="AL305" s="71">
        <f>MAX(AL$24:AL304)+1</f>
        <v>272</v>
      </c>
      <c r="AM305" s="71" t="s">
        <v>157</v>
      </c>
      <c r="AN305" s="71" t="str">
        <f t="shared" si="49"/>
        <v>272.</v>
      </c>
      <c r="AP305" s="88"/>
      <c r="AS305" s="114"/>
    </row>
    <row r="306" spans="1:45" ht="22.5" customHeight="1" x14ac:dyDescent="0.25">
      <c r="A306" s="94" t="str">
        <f t="shared" si="53"/>
        <v>273.</v>
      </c>
      <c r="B306" s="94">
        <v>984</v>
      </c>
      <c r="C306" s="216" t="s">
        <v>426</v>
      </c>
      <c r="D306" s="4">
        <v>1974</v>
      </c>
      <c r="E306" s="9" t="s">
        <v>28</v>
      </c>
      <c r="F306" s="8" t="s">
        <v>29</v>
      </c>
      <c r="G306" s="4">
        <v>2</v>
      </c>
      <c r="H306" s="4">
        <v>2</v>
      </c>
      <c r="I306" s="18">
        <v>794.65</v>
      </c>
      <c r="J306" s="11">
        <v>721.3</v>
      </c>
      <c r="K306" s="18">
        <v>721.3</v>
      </c>
      <c r="L306" s="38">
        <v>27</v>
      </c>
      <c r="M306" s="86">
        <f t="shared" si="54"/>
        <v>121377.29</v>
      </c>
      <c r="N306" s="86"/>
      <c r="O306" s="86"/>
      <c r="P306" s="86"/>
      <c r="Q306" s="11">
        <f t="shared" si="55"/>
        <v>121377.29</v>
      </c>
      <c r="R306" s="86">
        <v>121377.29</v>
      </c>
      <c r="S306" s="101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199"/>
      <c r="AG306" s="29" t="s">
        <v>217</v>
      </c>
      <c r="AH306" s="176" t="s">
        <v>1778</v>
      </c>
      <c r="AI306" s="168"/>
      <c r="AJ306" s="176"/>
      <c r="AK306" s="176"/>
      <c r="AL306" s="71">
        <f>MAX(AL$24:AL305)+1</f>
        <v>273</v>
      </c>
      <c r="AM306" s="71" t="s">
        <v>157</v>
      </c>
      <c r="AN306" s="71" t="str">
        <f t="shared" si="49"/>
        <v>273.</v>
      </c>
      <c r="AP306" s="88"/>
      <c r="AS306" s="114"/>
    </row>
    <row r="307" spans="1:45" ht="22.5" customHeight="1" x14ac:dyDescent="0.25">
      <c r="A307" s="94" t="str">
        <f t="shared" si="53"/>
        <v>274.</v>
      </c>
      <c r="B307" s="94">
        <v>1118</v>
      </c>
      <c r="C307" s="216" t="s">
        <v>83</v>
      </c>
      <c r="D307" s="4">
        <v>1968</v>
      </c>
      <c r="E307" s="9" t="s">
        <v>28</v>
      </c>
      <c r="F307" s="8" t="s">
        <v>29</v>
      </c>
      <c r="G307" s="4">
        <v>4</v>
      </c>
      <c r="H307" s="4">
        <v>3</v>
      </c>
      <c r="I307" s="11">
        <v>2125.87</v>
      </c>
      <c r="J307" s="11">
        <v>1962.85</v>
      </c>
      <c r="K307" s="11">
        <v>1962.85</v>
      </c>
      <c r="L307" s="35">
        <v>81</v>
      </c>
      <c r="M307" s="86">
        <f t="shared" si="54"/>
        <v>700205.3</v>
      </c>
      <c r="N307" s="86"/>
      <c r="O307" s="86"/>
      <c r="P307" s="86"/>
      <c r="Q307" s="11">
        <f t="shared" si="55"/>
        <v>700205.3</v>
      </c>
      <c r="R307" s="86">
        <v>647358.80000000005</v>
      </c>
      <c r="S307" s="101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199">
        <v>52846.5</v>
      </c>
      <c r="AG307" s="29" t="s">
        <v>217</v>
      </c>
      <c r="AH307" s="176" t="s">
        <v>1790</v>
      </c>
      <c r="AI307" s="168"/>
      <c r="AJ307" s="176"/>
      <c r="AK307" s="176"/>
      <c r="AL307" s="71">
        <f>MAX(AL$24:AL306)+1</f>
        <v>274</v>
      </c>
      <c r="AM307" s="71" t="s">
        <v>157</v>
      </c>
      <c r="AN307" s="71" t="str">
        <f t="shared" si="49"/>
        <v>274.</v>
      </c>
      <c r="AP307" s="88"/>
      <c r="AS307" s="114"/>
    </row>
    <row r="308" spans="1:45" ht="22.5" customHeight="1" x14ac:dyDescent="0.25">
      <c r="A308" s="94" t="str">
        <f t="shared" si="53"/>
        <v>275.</v>
      </c>
      <c r="B308" s="94">
        <v>1025</v>
      </c>
      <c r="C308" s="216" t="s">
        <v>372</v>
      </c>
      <c r="D308" s="8">
        <v>1974</v>
      </c>
      <c r="E308" s="9" t="s">
        <v>28</v>
      </c>
      <c r="F308" s="4" t="s">
        <v>29</v>
      </c>
      <c r="G308" s="8">
        <v>2</v>
      </c>
      <c r="H308" s="8">
        <v>3</v>
      </c>
      <c r="I308" s="13">
        <v>945.7</v>
      </c>
      <c r="J308" s="11">
        <v>858.7</v>
      </c>
      <c r="K308" s="13">
        <v>858.7</v>
      </c>
      <c r="L308" s="36">
        <v>36</v>
      </c>
      <c r="M308" s="86">
        <f t="shared" si="54"/>
        <v>229061.21</v>
      </c>
      <c r="N308" s="86"/>
      <c r="O308" s="86"/>
      <c r="P308" s="86"/>
      <c r="Q308" s="11">
        <f t="shared" si="55"/>
        <v>229061.21</v>
      </c>
      <c r="R308" s="86">
        <v>229061.21</v>
      </c>
      <c r="S308" s="101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199"/>
      <c r="AG308" s="29" t="s">
        <v>217</v>
      </c>
      <c r="AH308" s="176" t="s">
        <v>1778</v>
      </c>
      <c r="AI308" s="168"/>
      <c r="AJ308" s="176"/>
      <c r="AK308" s="176"/>
      <c r="AL308" s="71">
        <f>MAX(AL$24:AL307)+1</f>
        <v>275</v>
      </c>
      <c r="AM308" s="71" t="s">
        <v>157</v>
      </c>
      <c r="AN308" s="71" t="str">
        <f t="shared" si="49"/>
        <v>275.</v>
      </c>
      <c r="AP308" s="88"/>
      <c r="AS308" s="114"/>
    </row>
    <row r="309" spans="1:45" ht="22.5" customHeight="1" x14ac:dyDescent="0.25">
      <c r="A309" s="94" t="str">
        <f t="shared" si="53"/>
        <v>276.</v>
      </c>
      <c r="B309" s="94">
        <v>1030</v>
      </c>
      <c r="C309" s="213" t="s">
        <v>86</v>
      </c>
      <c r="D309" s="8">
        <v>1985</v>
      </c>
      <c r="E309" s="17" t="s">
        <v>28</v>
      </c>
      <c r="F309" s="4" t="s">
        <v>29</v>
      </c>
      <c r="G309" s="10">
        <v>5</v>
      </c>
      <c r="H309" s="10">
        <v>4</v>
      </c>
      <c r="I309" s="13">
        <v>3077.2</v>
      </c>
      <c r="J309" s="11">
        <v>2822.3</v>
      </c>
      <c r="K309" s="11">
        <v>2822.3</v>
      </c>
      <c r="L309" s="35">
        <v>119</v>
      </c>
      <c r="M309" s="11">
        <f t="shared" si="54"/>
        <v>502989.93</v>
      </c>
      <c r="N309" s="11"/>
      <c r="O309" s="11"/>
      <c r="P309" s="11"/>
      <c r="Q309" s="11">
        <f t="shared" si="55"/>
        <v>502989.93</v>
      </c>
      <c r="R309" s="11">
        <v>502989.93</v>
      </c>
      <c r="S309" s="35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75"/>
      <c r="AG309" s="29" t="s">
        <v>217</v>
      </c>
      <c r="AH309" s="176" t="s">
        <v>1788</v>
      </c>
      <c r="AI309" s="168"/>
      <c r="AJ309" s="176"/>
      <c r="AK309" s="176"/>
      <c r="AL309" s="71">
        <f>MAX(AL$24:AL308)+1</f>
        <v>276</v>
      </c>
      <c r="AM309" s="71" t="s">
        <v>157</v>
      </c>
      <c r="AN309" s="71" t="str">
        <f t="shared" si="49"/>
        <v>276.</v>
      </c>
      <c r="AP309" s="88"/>
      <c r="AS309" s="114"/>
    </row>
    <row r="310" spans="1:45" ht="22.5" customHeight="1" x14ac:dyDescent="0.25">
      <c r="A310" s="94" t="str">
        <f t="shared" si="53"/>
        <v>277.</v>
      </c>
      <c r="B310" s="94">
        <v>1074</v>
      </c>
      <c r="C310" s="213" t="s">
        <v>379</v>
      </c>
      <c r="D310" s="8">
        <v>1968</v>
      </c>
      <c r="E310" s="17" t="s">
        <v>28</v>
      </c>
      <c r="F310" s="4" t="s">
        <v>29</v>
      </c>
      <c r="G310" s="10">
        <v>2</v>
      </c>
      <c r="H310" s="10">
        <v>2</v>
      </c>
      <c r="I310" s="13">
        <v>529.6</v>
      </c>
      <c r="J310" s="11">
        <v>300.39999999999998</v>
      </c>
      <c r="K310" s="13">
        <v>300.39999999999998</v>
      </c>
      <c r="L310" s="35">
        <v>25</v>
      </c>
      <c r="M310" s="11">
        <f t="shared" si="54"/>
        <v>206502.49</v>
      </c>
      <c r="N310" s="11"/>
      <c r="O310" s="11"/>
      <c r="P310" s="11"/>
      <c r="Q310" s="11">
        <f t="shared" si="55"/>
        <v>206502.49</v>
      </c>
      <c r="R310" s="11">
        <v>206502.49</v>
      </c>
      <c r="S310" s="35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75"/>
      <c r="AG310" s="29" t="s">
        <v>217</v>
      </c>
      <c r="AH310" s="176" t="s">
        <v>1774</v>
      </c>
      <c r="AI310" s="168"/>
      <c r="AJ310" s="176"/>
      <c r="AK310" s="176"/>
      <c r="AL310" s="71">
        <f>MAX(AL$24:AL309)+1</f>
        <v>277</v>
      </c>
      <c r="AM310" s="71" t="s">
        <v>157</v>
      </c>
      <c r="AN310" s="71" t="str">
        <f t="shared" si="49"/>
        <v>277.</v>
      </c>
      <c r="AP310" s="88"/>
      <c r="AS310" s="114"/>
    </row>
    <row r="311" spans="1:45" ht="22.5" customHeight="1" x14ac:dyDescent="0.25">
      <c r="A311" s="94" t="str">
        <f t="shared" si="53"/>
        <v>278.</v>
      </c>
      <c r="B311" s="94">
        <v>907</v>
      </c>
      <c r="C311" s="213" t="s">
        <v>390</v>
      </c>
      <c r="D311" s="8">
        <v>1985</v>
      </c>
      <c r="E311" s="17" t="s">
        <v>28</v>
      </c>
      <c r="F311" s="4" t="s">
        <v>31</v>
      </c>
      <c r="G311" s="10">
        <v>3</v>
      </c>
      <c r="H311" s="10">
        <v>3</v>
      </c>
      <c r="I311" s="13">
        <v>1359.4</v>
      </c>
      <c r="J311" s="11">
        <v>1270.4000000000001</v>
      </c>
      <c r="K311" s="13">
        <v>1270.4000000000001</v>
      </c>
      <c r="L311" s="35">
        <v>54</v>
      </c>
      <c r="M311" s="11">
        <f t="shared" si="54"/>
        <v>1533220.16</v>
      </c>
      <c r="N311" s="11"/>
      <c r="O311" s="11"/>
      <c r="P311" s="11"/>
      <c r="Q311" s="11">
        <f t="shared" si="55"/>
        <v>1533220.16</v>
      </c>
      <c r="R311" s="11"/>
      <c r="S311" s="35"/>
      <c r="T311" s="11"/>
      <c r="U311" s="11">
        <v>626.1</v>
      </c>
      <c r="V311" s="11">
        <v>1533220.16</v>
      </c>
      <c r="W311" s="11"/>
      <c r="X311" s="11"/>
      <c r="Y311" s="11"/>
      <c r="Z311" s="11"/>
      <c r="AA311" s="11"/>
      <c r="AB311" s="11"/>
      <c r="AC311" s="11"/>
      <c r="AD311" s="11"/>
      <c r="AE311" s="11"/>
      <c r="AF311" s="75"/>
      <c r="AG311" s="29" t="s">
        <v>217</v>
      </c>
      <c r="AH311" s="176"/>
      <c r="AI311" s="168"/>
      <c r="AJ311" s="176"/>
      <c r="AK311" s="176"/>
      <c r="AL311" s="71">
        <f>MAX(AL$24:AL310)+1</f>
        <v>278</v>
      </c>
      <c r="AM311" s="71" t="s">
        <v>157</v>
      </c>
      <c r="AN311" s="71" t="str">
        <f t="shared" si="49"/>
        <v>278.</v>
      </c>
      <c r="AP311" s="88"/>
      <c r="AS311" s="114"/>
    </row>
    <row r="312" spans="1:45" ht="22.5" customHeight="1" x14ac:dyDescent="0.25">
      <c r="A312" s="94" t="str">
        <f t="shared" si="53"/>
        <v>279.</v>
      </c>
      <c r="B312" s="94">
        <v>909</v>
      </c>
      <c r="C312" s="213" t="s">
        <v>439</v>
      </c>
      <c r="D312" s="8">
        <v>1966</v>
      </c>
      <c r="E312" s="17" t="s">
        <v>28</v>
      </c>
      <c r="F312" s="4" t="s">
        <v>31</v>
      </c>
      <c r="G312" s="10">
        <v>5</v>
      </c>
      <c r="H312" s="10">
        <v>5</v>
      </c>
      <c r="I312" s="13">
        <v>4944.96</v>
      </c>
      <c r="J312" s="11">
        <v>3100.8</v>
      </c>
      <c r="K312" s="13">
        <v>3100.8</v>
      </c>
      <c r="L312" s="35">
        <v>133</v>
      </c>
      <c r="M312" s="11">
        <f t="shared" si="54"/>
        <v>762807.34</v>
      </c>
      <c r="N312" s="11"/>
      <c r="O312" s="11"/>
      <c r="P312" s="11"/>
      <c r="Q312" s="11">
        <f t="shared" si="55"/>
        <v>762807.34</v>
      </c>
      <c r="R312" s="11">
        <v>762807.34</v>
      </c>
      <c r="S312" s="35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75"/>
      <c r="AG312" s="29" t="s">
        <v>217</v>
      </c>
      <c r="AH312" s="176" t="s">
        <v>1788</v>
      </c>
      <c r="AI312" s="168"/>
      <c r="AJ312" s="176"/>
      <c r="AK312" s="176"/>
      <c r="AL312" s="71">
        <f>MAX(AL$24:AL311)+1</f>
        <v>279</v>
      </c>
      <c r="AM312" s="71" t="s">
        <v>157</v>
      </c>
      <c r="AN312" s="71" t="str">
        <f t="shared" si="49"/>
        <v>279.</v>
      </c>
      <c r="AP312" s="88"/>
      <c r="AS312" s="114"/>
    </row>
    <row r="313" spans="1:45" ht="22.5" customHeight="1" x14ac:dyDescent="0.25">
      <c r="A313" s="94" t="str">
        <f t="shared" si="53"/>
        <v>280.</v>
      </c>
      <c r="B313" s="94">
        <v>910</v>
      </c>
      <c r="C313" s="213" t="s">
        <v>421</v>
      </c>
      <c r="D313" s="8">
        <v>1967</v>
      </c>
      <c r="E313" s="17" t="s">
        <v>28</v>
      </c>
      <c r="F313" s="4" t="s">
        <v>29</v>
      </c>
      <c r="G313" s="10">
        <v>5</v>
      </c>
      <c r="H313" s="10">
        <v>3</v>
      </c>
      <c r="I313" s="13">
        <v>6473</v>
      </c>
      <c r="J313" s="11">
        <v>2387.62</v>
      </c>
      <c r="K313" s="13">
        <v>1834.82</v>
      </c>
      <c r="L313" s="35">
        <v>75</v>
      </c>
      <c r="M313" s="11">
        <f t="shared" si="54"/>
        <v>862042.54</v>
      </c>
      <c r="N313" s="11"/>
      <c r="O313" s="11"/>
      <c r="P313" s="11"/>
      <c r="Q313" s="11">
        <f t="shared" si="55"/>
        <v>862042.54</v>
      </c>
      <c r="R313" s="11">
        <v>862042.54</v>
      </c>
      <c r="S313" s="35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75"/>
      <c r="AG313" s="29" t="s">
        <v>217</v>
      </c>
      <c r="AH313" s="176" t="s">
        <v>1788</v>
      </c>
      <c r="AI313" s="168"/>
      <c r="AJ313" s="176"/>
      <c r="AK313" s="176"/>
      <c r="AL313" s="71">
        <f>MAX(AL$24:AL312)+1</f>
        <v>280</v>
      </c>
      <c r="AM313" s="71" t="s">
        <v>157</v>
      </c>
      <c r="AN313" s="71" t="str">
        <f t="shared" si="49"/>
        <v>280.</v>
      </c>
      <c r="AP313" s="88"/>
      <c r="AS313" s="114"/>
    </row>
    <row r="314" spans="1:45" ht="22.5" customHeight="1" x14ac:dyDescent="0.25">
      <c r="A314" s="94" t="str">
        <f t="shared" si="53"/>
        <v>281.</v>
      </c>
      <c r="B314" s="94">
        <v>911</v>
      </c>
      <c r="C314" s="213" t="s">
        <v>422</v>
      </c>
      <c r="D314" s="8">
        <v>1965</v>
      </c>
      <c r="E314" s="17" t="s">
        <v>28</v>
      </c>
      <c r="F314" s="4" t="s">
        <v>31</v>
      </c>
      <c r="G314" s="10">
        <v>5</v>
      </c>
      <c r="H314" s="10">
        <v>5</v>
      </c>
      <c r="I314" s="13">
        <v>5067.6000000000004</v>
      </c>
      <c r="J314" s="11">
        <v>3088</v>
      </c>
      <c r="K314" s="13">
        <v>3088</v>
      </c>
      <c r="L314" s="35">
        <v>134</v>
      </c>
      <c r="M314" s="11">
        <f t="shared" si="54"/>
        <v>779044.66</v>
      </c>
      <c r="N314" s="11"/>
      <c r="O314" s="11"/>
      <c r="P314" s="11"/>
      <c r="Q314" s="11">
        <f t="shared" si="55"/>
        <v>779044.66</v>
      </c>
      <c r="R314" s="11">
        <v>779044.66</v>
      </c>
      <c r="S314" s="35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75"/>
      <c r="AG314" s="29" t="s">
        <v>217</v>
      </c>
      <c r="AH314" s="176" t="s">
        <v>1788</v>
      </c>
      <c r="AI314" s="168"/>
      <c r="AJ314" s="176"/>
      <c r="AK314" s="176"/>
      <c r="AL314" s="71">
        <f>MAX(AL$24:AL313)+1</f>
        <v>281</v>
      </c>
      <c r="AM314" s="71" t="s">
        <v>157</v>
      </c>
      <c r="AN314" s="71" t="str">
        <f t="shared" si="49"/>
        <v>281.</v>
      </c>
      <c r="AP314" s="88"/>
      <c r="AS314" s="114"/>
    </row>
    <row r="315" spans="1:45" ht="22.5" customHeight="1" x14ac:dyDescent="0.25">
      <c r="A315" s="94" t="str">
        <f t="shared" si="53"/>
        <v>282.</v>
      </c>
      <c r="B315" s="94">
        <v>912</v>
      </c>
      <c r="C315" s="216" t="s">
        <v>437</v>
      </c>
      <c r="D315" s="8">
        <v>1966</v>
      </c>
      <c r="E315" s="9" t="s">
        <v>28</v>
      </c>
      <c r="F315" s="4" t="s">
        <v>31</v>
      </c>
      <c r="G315" s="8">
        <v>5</v>
      </c>
      <c r="H315" s="8">
        <v>5</v>
      </c>
      <c r="I315" s="13">
        <v>4954.5</v>
      </c>
      <c r="J315" s="11">
        <v>3097.3</v>
      </c>
      <c r="K315" s="13">
        <v>3097.3</v>
      </c>
      <c r="L315" s="36">
        <v>136</v>
      </c>
      <c r="M315" s="86">
        <f t="shared" si="54"/>
        <v>743233.32</v>
      </c>
      <c r="N315" s="86"/>
      <c r="O315" s="86"/>
      <c r="P315" s="86"/>
      <c r="Q315" s="11">
        <f t="shared" si="55"/>
        <v>743233.32</v>
      </c>
      <c r="R315" s="86">
        <v>743233.32</v>
      </c>
      <c r="S315" s="101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199"/>
      <c r="AG315" s="173" t="s">
        <v>217</v>
      </c>
      <c r="AH315" s="176" t="s">
        <v>1788</v>
      </c>
      <c r="AI315" s="168"/>
      <c r="AJ315" s="176"/>
      <c r="AK315" s="176"/>
      <c r="AL315" s="71">
        <f>MAX(AL$24:AL314)+1</f>
        <v>282</v>
      </c>
      <c r="AM315" s="71" t="s">
        <v>157</v>
      </c>
      <c r="AN315" s="71" t="str">
        <f t="shared" si="49"/>
        <v>282.</v>
      </c>
      <c r="AS315" s="114"/>
    </row>
    <row r="316" spans="1:45" ht="22.5" customHeight="1" x14ac:dyDescent="0.25">
      <c r="A316" s="94" t="str">
        <f t="shared" si="53"/>
        <v>283.</v>
      </c>
      <c r="B316" s="94">
        <v>913</v>
      </c>
      <c r="C316" s="216" t="s">
        <v>438</v>
      </c>
      <c r="D316" s="8">
        <v>1966</v>
      </c>
      <c r="E316" s="9" t="s">
        <v>28</v>
      </c>
      <c r="F316" s="4" t="s">
        <v>31</v>
      </c>
      <c r="G316" s="8">
        <v>5</v>
      </c>
      <c r="H316" s="8">
        <v>5</v>
      </c>
      <c r="I316" s="13">
        <v>4959.6000000000004</v>
      </c>
      <c r="J316" s="11">
        <v>3093.2</v>
      </c>
      <c r="K316" s="13">
        <v>3093.2</v>
      </c>
      <c r="L316" s="36">
        <v>134</v>
      </c>
      <c r="M316" s="86">
        <f t="shared" si="54"/>
        <v>713643.72</v>
      </c>
      <c r="N316" s="86"/>
      <c r="O316" s="86"/>
      <c r="P316" s="86"/>
      <c r="Q316" s="11">
        <f t="shared" si="55"/>
        <v>713643.72</v>
      </c>
      <c r="R316" s="86">
        <v>713643.72</v>
      </c>
      <c r="S316" s="101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199"/>
      <c r="AG316" s="173" t="s">
        <v>217</v>
      </c>
      <c r="AH316" s="176" t="s">
        <v>1788</v>
      </c>
      <c r="AI316" s="168"/>
      <c r="AJ316" s="176"/>
      <c r="AK316" s="176"/>
      <c r="AL316" s="71">
        <f>MAX(AL$24:AL315)+1</f>
        <v>283</v>
      </c>
      <c r="AM316" s="71" t="s">
        <v>157</v>
      </c>
      <c r="AN316" s="71" t="str">
        <f t="shared" si="49"/>
        <v>283.</v>
      </c>
      <c r="AS316" s="114"/>
    </row>
    <row r="317" spans="1:45" ht="22.5" customHeight="1" x14ac:dyDescent="0.25">
      <c r="A317" s="94" t="str">
        <f t="shared" si="53"/>
        <v>284.</v>
      </c>
      <c r="B317" s="94">
        <v>1111</v>
      </c>
      <c r="C317" s="213" t="s">
        <v>394</v>
      </c>
      <c r="D317" s="8">
        <v>1964</v>
      </c>
      <c r="E317" s="17" t="s">
        <v>28</v>
      </c>
      <c r="F317" s="4" t="s">
        <v>29</v>
      </c>
      <c r="G317" s="10">
        <v>2</v>
      </c>
      <c r="H317" s="10">
        <v>2</v>
      </c>
      <c r="I317" s="13">
        <v>652.07000000000005</v>
      </c>
      <c r="J317" s="11">
        <v>601.04999999999995</v>
      </c>
      <c r="K317" s="13">
        <v>601.04999999999995</v>
      </c>
      <c r="L317" s="35">
        <v>31</v>
      </c>
      <c r="M317" s="11">
        <f t="shared" si="54"/>
        <v>230726.81</v>
      </c>
      <c r="N317" s="11"/>
      <c r="O317" s="11"/>
      <c r="P317" s="11"/>
      <c r="Q317" s="11">
        <f t="shared" si="55"/>
        <v>230726.81</v>
      </c>
      <c r="R317" s="11">
        <v>230726.81</v>
      </c>
      <c r="S317" s="35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75"/>
      <c r="AG317" s="29" t="s">
        <v>217</v>
      </c>
      <c r="AH317" s="176" t="s">
        <v>1774</v>
      </c>
      <c r="AI317" s="168"/>
      <c r="AJ317" s="176"/>
      <c r="AK317" s="176"/>
      <c r="AL317" s="71">
        <f>MAX(AL$24:AL316)+1</f>
        <v>284</v>
      </c>
      <c r="AM317" s="71" t="s">
        <v>157</v>
      </c>
      <c r="AN317" s="71" t="str">
        <f t="shared" si="49"/>
        <v>284.</v>
      </c>
      <c r="AP317" s="88"/>
      <c r="AS317" s="114"/>
    </row>
    <row r="318" spans="1:45" ht="22.5" customHeight="1" x14ac:dyDescent="0.25">
      <c r="A318" s="94" t="str">
        <f t="shared" si="53"/>
        <v>285.</v>
      </c>
      <c r="B318" s="94">
        <v>1112</v>
      </c>
      <c r="C318" s="213" t="s">
        <v>395</v>
      </c>
      <c r="D318" s="8">
        <v>1972</v>
      </c>
      <c r="E318" s="17" t="s">
        <v>28</v>
      </c>
      <c r="F318" s="4" t="s">
        <v>31</v>
      </c>
      <c r="G318" s="10">
        <v>5</v>
      </c>
      <c r="H318" s="10">
        <v>4</v>
      </c>
      <c r="I318" s="13">
        <v>3691.3</v>
      </c>
      <c r="J318" s="11">
        <v>3381.3</v>
      </c>
      <c r="K318" s="13">
        <v>3381.3</v>
      </c>
      <c r="L318" s="35">
        <v>136</v>
      </c>
      <c r="M318" s="11">
        <f t="shared" si="54"/>
        <v>2722820.87</v>
      </c>
      <c r="N318" s="11"/>
      <c r="O318" s="11"/>
      <c r="P318" s="11"/>
      <c r="Q318" s="11">
        <f t="shared" si="55"/>
        <v>2722820.87</v>
      </c>
      <c r="R318" s="11">
        <v>2579310.7200000002</v>
      </c>
      <c r="S318" s="35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75">
        <v>143510.15</v>
      </c>
      <c r="AG318" s="29" t="s">
        <v>217</v>
      </c>
      <c r="AH318" s="176" t="s">
        <v>1777</v>
      </c>
      <c r="AI318" s="168"/>
      <c r="AJ318" s="176"/>
      <c r="AK318" s="176"/>
      <c r="AL318" s="71">
        <f>MAX(AL$24:AL317)+1</f>
        <v>285</v>
      </c>
      <c r="AM318" s="71" t="s">
        <v>157</v>
      </c>
      <c r="AN318" s="71" t="str">
        <f t="shared" si="49"/>
        <v>285.</v>
      </c>
      <c r="AP318" s="88"/>
      <c r="AS318" s="114"/>
    </row>
    <row r="319" spans="1:45" ht="22.5" customHeight="1" x14ac:dyDescent="0.25">
      <c r="A319" s="94" t="str">
        <f t="shared" si="53"/>
        <v>286.</v>
      </c>
      <c r="B319" s="94">
        <v>954</v>
      </c>
      <c r="C319" s="216" t="s">
        <v>366</v>
      </c>
      <c r="D319" s="8">
        <v>1986</v>
      </c>
      <c r="E319" s="9" t="s">
        <v>28</v>
      </c>
      <c r="F319" s="4" t="s">
        <v>31</v>
      </c>
      <c r="G319" s="4">
        <v>5</v>
      </c>
      <c r="H319" s="4">
        <v>5</v>
      </c>
      <c r="I319" s="11">
        <v>12272.4</v>
      </c>
      <c r="J319" s="11">
        <v>8004</v>
      </c>
      <c r="K319" s="11">
        <v>8004</v>
      </c>
      <c r="L319" s="35">
        <v>186</v>
      </c>
      <c r="M319" s="86">
        <f t="shared" si="54"/>
        <v>3962442.07</v>
      </c>
      <c r="N319" s="11"/>
      <c r="O319" s="11"/>
      <c r="P319" s="11"/>
      <c r="Q319" s="11">
        <f t="shared" si="55"/>
        <v>3962442.07</v>
      </c>
      <c r="R319" s="86">
        <f>826962.07+3135480</f>
        <v>3962442.07</v>
      </c>
      <c r="S319" s="101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11"/>
      <c r="AF319" s="199"/>
      <c r="AG319" s="29" t="s">
        <v>217</v>
      </c>
      <c r="AH319" s="176" t="s">
        <v>1791</v>
      </c>
      <c r="AI319" s="168"/>
      <c r="AJ319" s="176"/>
      <c r="AK319" s="176"/>
      <c r="AL319" s="71">
        <f>MAX(AL$24:AL318)+1</f>
        <v>286</v>
      </c>
      <c r="AM319" s="71" t="s">
        <v>157</v>
      </c>
      <c r="AN319" s="71" t="str">
        <f t="shared" si="49"/>
        <v>286.</v>
      </c>
      <c r="AP319" s="88"/>
      <c r="AS319" s="114"/>
    </row>
    <row r="320" spans="1:45" ht="22.5" customHeight="1" x14ac:dyDescent="0.25">
      <c r="A320" s="94" t="str">
        <f t="shared" si="53"/>
        <v>287.</v>
      </c>
      <c r="B320" s="94">
        <v>1027</v>
      </c>
      <c r="C320" s="216" t="s">
        <v>373</v>
      </c>
      <c r="D320" s="8">
        <v>1960</v>
      </c>
      <c r="E320" s="9" t="s">
        <v>28</v>
      </c>
      <c r="F320" s="4" t="s">
        <v>29</v>
      </c>
      <c r="G320" s="8">
        <v>2</v>
      </c>
      <c r="H320" s="8">
        <v>1</v>
      </c>
      <c r="I320" s="13">
        <v>347.9</v>
      </c>
      <c r="J320" s="11">
        <v>326.60000000000002</v>
      </c>
      <c r="K320" s="13">
        <v>288</v>
      </c>
      <c r="L320" s="36">
        <v>14</v>
      </c>
      <c r="M320" s="86">
        <f t="shared" si="54"/>
        <v>90111.24</v>
      </c>
      <c r="N320" s="86"/>
      <c r="O320" s="86"/>
      <c r="P320" s="86"/>
      <c r="Q320" s="11">
        <f t="shared" si="55"/>
        <v>90111.24</v>
      </c>
      <c r="R320" s="86">
        <v>90111.24</v>
      </c>
      <c r="S320" s="101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11"/>
      <c r="AF320" s="199"/>
      <c r="AG320" s="29" t="s">
        <v>217</v>
      </c>
      <c r="AH320" s="176" t="s">
        <v>1774</v>
      </c>
      <c r="AI320" s="168"/>
      <c r="AJ320" s="176"/>
      <c r="AK320" s="176"/>
      <c r="AL320" s="71">
        <f>MAX(AL$24:AL319)+1</f>
        <v>287</v>
      </c>
      <c r="AM320" s="71" t="s">
        <v>157</v>
      </c>
      <c r="AN320" s="71" t="str">
        <f t="shared" si="49"/>
        <v>287.</v>
      </c>
      <c r="AP320" s="88"/>
      <c r="AS320" s="114"/>
    </row>
    <row r="321" spans="1:45" ht="22.5" customHeight="1" x14ac:dyDescent="0.25">
      <c r="A321" s="94" t="str">
        <f t="shared" si="53"/>
        <v>288.</v>
      </c>
      <c r="B321" s="94">
        <v>1028</v>
      </c>
      <c r="C321" s="216" t="s">
        <v>84</v>
      </c>
      <c r="D321" s="8">
        <v>1968</v>
      </c>
      <c r="E321" s="9" t="s">
        <v>28</v>
      </c>
      <c r="F321" s="4" t="s">
        <v>29</v>
      </c>
      <c r="G321" s="8">
        <v>5</v>
      </c>
      <c r="H321" s="8">
        <v>2</v>
      </c>
      <c r="I321" s="13">
        <v>1936.8</v>
      </c>
      <c r="J321" s="11">
        <v>1787.7</v>
      </c>
      <c r="K321" s="13">
        <v>1787.8</v>
      </c>
      <c r="L321" s="36">
        <v>64</v>
      </c>
      <c r="M321" s="86">
        <f t="shared" si="54"/>
        <v>209554.88</v>
      </c>
      <c r="N321" s="86"/>
      <c r="O321" s="86"/>
      <c r="P321" s="86"/>
      <c r="Q321" s="11">
        <f t="shared" si="55"/>
        <v>209554.88</v>
      </c>
      <c r="R321" s="86">
        <v>152624.63</v>
      </c>
      <c r="S321" s="101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199">
        <v>56930.25</v>
      </c>
      <c r="AG321" s="29" t="s">
        <v>217</v>
      </c>
      <c r="AH321" s="176" t="s">
        <v>1790</v>
      </c>
      <c r="AI321" s="168"/>
      <c r="AJ321" s="176"/>
      <c r="AK321" s="176"/>
      <c r="AL321" s="71">
        <f>MAX(AL$24:AL320)+1</f>
        <v>288</v>
      </c>
      <c r="AM321" s="71" t="s">
        <v>157</v>
      </c>
      <c r="AN321" s="71" t="str">
        <f t="shared" si="49"/>
        <v>288.</v>
      </c>
      <c r="AP321" s="88"/>
      <c r="AS321" s="114"/>
    </row>
    <row r="322" spans="1:45" ht="22.5" customHeight="1" x14ac:dyDescent="0.25">
      <c r="A322" s="94" t="str">
        <f t="shared" si="53"/>
        <v>289.</v>
      </c>
      <c r="B322" s="94">
        <v>1032</v>
      </c>
      <c r="C322" s="235" t="s">
        <v>87</v>
      </c>
      <c r="D322" s="8">
        <v>1972</v>
      </c>
      <c r="E322" s="9" t="s">
        <v>28</v>
      </c>
      <c r="F322" s="4" t="s">
        <v>29</v>
      </c>
      <c r="G322" s="8">
        <v>2</v>
      </c>
      <c r="H322" s="8">
        <v>2</v>
      </c>
      <c r="I322" s="13">
        <v>774.4</v>
      </c>
      <c r="J322" s="11">
        <v>714.2</v>
      </c>
      <c r="K322" s="13">
        <v>714.2</v>
      </c>
      <c r="L322" s="36">
        <v>32</v>
      </c>
      <c r="M322" s="86">
        <f t="shared" si="54"/>
        <v>240105.34</v>
      </c>
      <c r="N322" s="86"/>
      <c r="O322" s="86"/>
      <c r="P322" s="86"/>
      <c r="Q322" s="11">
        <f t="shared" si="55"/>
        <v>240105.34</v>
      </c>
      <c r="R322" s="86">
        <v>240105.34</v>
      </c>
      <c r="S322" s="101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11"/>
      <c r="AF322" s="199"/>
      <c r="AG322" s="173" t="s">
        <v>217</v>
      </c>
      <c r="AH322" s="176" t="s">
        <v>1774</v>
      </c>
      <c r="AI322" s="168"/>
      <c r="AJ322" s="176"/>
      <c r="AK322" s="176"/>
      <c r="AL322" s="71">
        <f>MAX(AL$24:AL321)+1</f>
        <v>289</v>
      </c>
      <c r="AM322" s="71" t="s">
        <v>157</v>
      </c>
      <c r="AN322" s="71" t="str">
        <f t="shared" si="49"/>
        <v>289.</v>
      </c>
      <c r="AS322" s="114"/>
    </row>
    <row r="323" spans="1:45" ht="22.5" customHeight="1" x14ac:dyDescent="0.25">
      <c r="A323" s="94" t="str">
        <f t="shared" si="53"/>
        <v>290.</v>
      </c>
      <c r="B323" s="94">
        <v>1047</v>
      </c>
      <c r="C323" s="216" t="s">
        <v>412</v>
      </c>
      <c r="D323" s="8">
        <v>1974</v>
      </c>
      <c r="E323" s="9" t="s">
        <v>28</v>
      </c>
      <c r="F323" s="8" t="s">
        <v>29</v>
      </c>
      <c r="G323" s="8">
        <v>2</v>
      </c>
      <c r="H323" s="8">
        <v>2</v>
      </c>
      <c r="I323" s="13">
        <v>573.5</v>
      </c>
      <c r="J323" s="11">
        <v>518.5</v>
      </c>
      <c r="K323" s="13">
        <v>518.5</v>
      </c>
      <c r="L323" s="36">
        <v>17</v>
      </c>
      <c r="M323" s="86">
        <f t="shared" si="54"/>
        <v>129705.19</v>
      </c>
      <c r="N323" s="86"/>
      <c r="O323" s="86"/>
      <c r="P323" s="86"/>
      <c r="Q323" s="11">
        <f t="shared" si="55"/>
        <v>129705.19</v>
      </c>
      <c r="R323" s="86">
        <v>129705.19</v>
      </c>
      <c r="S323" s="101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199"/>
      <c r="AG323" s="173" t="s">
        <v>217</v>
      </c>
      <c r="AH323" s="176" t="s">
        <v>1778</v>
      </c>
      <c r="AI323" s="168"/>
      <c r="AJ323" s="176"/>
      <c r="AK323" s="176"/>
      <c r="AL323" s="71">
        <f>MAX(AL$24:AL322)+1</f>
        <v>290</v>
      </c>
      <c r="AM323" s="71" t="s">
        <v>157</v>
      </c>
      <c r="AN323" s="71" t="str">
        <f t="shared" si="49"/>
        <v>290.</v>
      </c>
      <c r="AS323" s="114"/>
    </row>
    <row r="324" spans="1:45" ht="22.5" customHeight="1" x14ac:dyDescent="0.25">
      <c r="A324" s="94" t="str">
        <f t="shared" si="53"/>
        <v>291.</v>
      </c>
      <c r="B324" s="94">
        <v>1067</v>
      </c>
      <c r="C324" s="216" t="s">
        <v>414</v>
      </c>
      <c r="D324" s="8">
        <v>1975</v>
      </c>
      <c r="E324" s="9" t="s">
        <v>28</v>
      </c>
      <c r="F324" s="8" t="s">
        <v>29</v>
      </c>
      <c r="G324" s="8">
        <v>2</v>
      </c>
      <c r="H324" s="8">
        <v>2</v>
      </c>
      <c r="I324" s="13">
        <v>744.8</v>
      </c>
      <c r="J324" s="11">
        <v>485.3</v>
      </c>
      <c r="K324" s="13">
        <v>485.3</v>
      </c>
      <c r="L324" s="36">
        <v>30</v>
      </c>
      <c r="M324" s="86">
        <f t="shared" si="54"/>
        <v>236859.35</v>
      </c>
      <c r="N324" s="86"/>
      <c r="O324" s="86"/>
      <c r="P324" s="86"/>
      <c r="Q324" s="11">
        <f t="shared" si="55"/>
        <v>236859.35</v>
      </c>
      <c r="R324" s="86">
        <v>236859.35</v>
      </c>
      <c r="S324" s="101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199"/>
      <c r="AG324" s="173" t="s">
        <v>217</v>
      </c>
      <c r="AH324" s="176" t="s">
        <v>1778</v>
      </c>
      <c r="AI324" s="168"/>
      <c r="AJ324" s="176"/>
      <c r="AK324" s="176"/>
      <c r="AL324" s="71">
        <f>MAX(AL$24:AL323)+1</f>
        <v>291</v>
      </c>
      <c r="AM324" s="71" t="s">
        <v>157</v>
      </c>
      <c r="AN324" s="71" t="str">
        <f t="shared" si="49"/>
        <v>291.</v>
      </c>
      <c r="AS324" s="114"/>
    </row>
    <row r="325" spans="1:45" ht="22.5" customHeight="1" x14ac:dyDescent="0.25">
      <c r="A325" s="94" t="str">
        <f>AN325</f>
        <v>292.</v>
      </c>
      <c r="B325" s="94">
        <v>1017</v>
      </c>
      <c r="C325" s="216" t="s">
        <v>406</v>
      </c>
      <c r="D325" s="8">
        <v>1973</v>
      </c>
      <c r="E325" s="9" t="s">
        <v>28</v>
      </c>
      <c r="F325" s="8" t="s">
        <v>29</v>
      </c>
      <c r="G325" s="8">
        <v>2</v>
      </c>
      <c r="H325" s="8">
        <v>3</v>
      </c>
      <c r="I325" s="13">
        <v>913.09</v>
      </c>
      <c r="J325" s="11">
        <v>859.5</v>
      </c>
      <c r="K325" s="13">
        <v>859.5</v>
      </c>
      <c r="L325" s="36">
        <v>36</v>
      </c>
      <c r="M325" s="86">
        <f>R325+T325+V325+X325+Z325+AB325+AE325+AF325</f>
        <v>1219235.8800000001</v>
      </c>
      <c r="N325" s="86"/>
      <c r="O325" s="86"/>
      <c r="P325" s="86"/>
      <c r="Q325" s="11">
        <f>M325</f>
        <v>1219235.8800000001</v>
      </c>
      <c r="R325" s="86">
        <v>1139010.8400000001</v>
      </c>
      <c r="S325" s="101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199">
        <v>80225.039999999994</v>
      </c>
      <c r="AG325" s="173" t="s">
        <v>217</v>
      </c>
      <c r="AH325" s="176" t="s">
        <v>1777</v>
      </c>
      <c r="AI325" s="168"/>
      <c r="AJ325" s="176"/>
      <c r="AK325" s="176"/>
      <c r="AL325" s="71">
        <f>MAX(AL$24:AL324)+1</f>
        <v>292</v>
      </c>
      <c r="AM325" s="71" t="s">
        <v>157</v>
      </c>
      <c r="AN325" s="71" t="str">
        <f t="shared" si="49"/>
        <v>292.</v>
      </c>
      <c r="AS325" s="114"/>
    </row>
    <row r="326" spans="1:45" ht="22.5" customHeight="1" x14ac:dyDescent="0.25">
      <c r="A326" s="94" t="str">
        <f>AN326</f>
        <v>293.</v>
      </c>
      <c r="B326" s="94">
        <v>1004</v>
      </c>
      <c r="C326" s="216" t="s">
        <v>401</v>
      </c>
      <c r="D326" s="8">
        <v>1963</v>
      </c>
      <c r="E326" s="9" t="s">
        <v>28</v>
      </c>
      <c r="F326" s="4" t="s">
        <v>29</v>
      </c>
      <c r="G326" s="8">
        <v>5</v>
      </c>
      <c r="H326" s="8">
        <v>3</v>
      </c>
      <c r="I326" s="13">
        <v>2449.4</v>
      </c>
      <c r="J326" s="11">
        <v>2245.8000000000002</v>
      </c>
      <c r="K326" s="13">
        <v>2245.8000000000002</v>
      </c>
      <c r="L326" s="36">
        <v>87</v>
      </c>
      <c r="M326" s="86">
        <f>R326+T326+V326+X326+Z326+AB326+AE326+AF326</f>
        <v>1416532.47</v>
      </c>
      <c r="N326" s="86"/>
      <c r="O326" s="86"/>
      <c r="P326" s="86"/>
      <c r="Q326" s="11">
        <f>M326</f>
        <v>1416532.47</v>
      </c>
      <c r="R326" s="86">
        <v>1073077.3</v>
      </c>
      <c r="S326" s="101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>
        <v>208173.48</v>
      </c>
      <c r="AF326" s="199">
        <v>135281.69</v>
      </c>
      <c r="AG326" s="29" t="s">
        <v>217</v>
      </c>
      <c r="AH326" s="176" t="s">
        <v>1781</v>
      </c>
      <c r="AI326" s="168"/>
      <c r="AJ326" s="176"/>
      <c r="AK326" s="176"/>
      <c r="AL326" s="71">
        <f>MAX(AL$24:AL325)+1</f>
        <v>293</v>
      </c>
      <c r="AM326" s="71" t="s">
        <v>157</v>
      </c>
      <c r="AN326" s="71" t="str">
        <f t="shared" si="49"/>
        <v>293.</v>
      </c>
      <c r="AP326" s="88"/>
      <c r="AS326" s="114"/>
    </row>
    <row r="327" spans="1:45" ht="22.5" customHeight="1" x14ac:dyDescent="0.25">
      <c r="A327" s="94"/>
      <c r="B327" s="94"/>
      <c r="C327" s="233" t="s">
        <v>210</v>
      </c>
      <c r="D327" s="4"/>
      <c r="E327" s="9"/>
      <c r="F327" s="4"/>
      <c r="G327" s="10"/>
      <c r="H327" s="10"/>
      <c r="I327" s="6">
        <f>SUM(I328:I391)</f>
        <v>87664.560000000012</v>
      </c>
      <c r="J327" s="6">
        <f>SUM(J328:J391)</f>
        <v>79167.700000000012</v>
      </c>
      <c r="K327" s="6">
        <f>SUM(K328:K391)</f>
        <v>78784.99000000002</v>
      </c>
      <c r="L327" s="34">
        <f>SUM(L328:L391)</f>
        <v>3171</v>
      </c>
      <c r="M327" s="6">
        <f>SUM(M328:M391)</f>
        <v>81907158.930799991</v>
      </c>
      <c r="N327" s="6"/>
      <c r="O327" s="6"/>
      <c r="P327" s="6"/>
      <c r="Q327" s="6">
        <f>SUM(Q328:Q391)</f>
        <v>81907158.930799991</v>
      </c>
      <c r="R327" s="6">
        <f>SUM(R328:R391)</f>
        <v>65756363.569999993</v>
      </c>
      <c r="S327" s="6"/>
      <c r="T327" s="6"/>
      <c r="U327" s="6">
        <f t="shared" ref="U327:AB327" si="56">SUM(U328:U391)</f>
        <v>3746.2700000000004</v>
      </c>
      <c r="V327" s="6">
        <f t="shared" si="56"/>
        <v>11354091.828</v>
      </c>
      <c r="W327" s="6">
        <f t="shared" si="56"/>
        <v>856.4</v>
      </c>
      <c r="X327" s="6">
        <f t="shared" si="56"/>
        <v>730166.64</v>
      </c>
      <c r="Y327" s="6">
        <f t="shared" si="56"/>
        <v>1549.15</v>
      </c>
      <c r="Z327" s="6">
        <f t="shared" si="56"/>
        <v>1748897.8020000001</v>
      </c>
      <c r="AA327" s="6">
        <f t="shared" si="56"/>
        <v>361.44</v>
      </c>
      <c r="AB327" s="6">
        <f t="shared" si="56"/>
        <v>441253.18079999997</v>
      </c>
      <c r="AC327" s="6"/>
      <c r="AD327" s="6"/>
      <c r="AE327" s="6"/>
      <c r="AF327" s="195">
        <f>SUM(AF328:AF391)</f>
        <v>1876385.9099999997</v>
      </c>
      <c r="AG327" s="29"/>
      <c r="AH327" s="176"/>
      <c r="AI327" s="168"/>
      <c r="AJ327" s="176"/>
      <c r="AK327" s="176"/>
      <c r="AN327" s="71" t="str">
        <f t="shared" si="49"/>
        <v/>
      </c>
      <c r="AO327" s="71"/>
      <c r="AP327" s="71"/>
      <c r="AS327" s="114"/>
    </row>
    <row r="328" spans="1:45" ht="22.5" customHeight="1" x14ac:dyDescent="0.25">
      <c r="A328" s="94" t="str">
        <f>AN328</f>
        <v>294.</v>
      </c>
      <c r="B328" s="94">
        <v>1004</v>
      </c>
      <c r="C328" s="216" t="s">
        <v>401</v>
      </c>
      <c r="D328" s="8">
        <v>1963</v>
      </c>
      <c r="E328" s="9" t="s">
        <v>28</v>
      </c>
      <c r="F328" s="4" t="s">
        <v>29</v>
      </c>
      <c r="G328" s="8">
        <v>5</v>
      </c>
      <c r="H328" s="8">
        <v>3</v>
      </c>
      <c r="I328" s="13">
        <v>2449.4</v>
      </c>
      <c r="J328" s="11">
        <v>2245.8000000000002</v>
      </c>
      <c r="K328" s="13">
        <v>2245.8000000000002</v>
      </c>
      <c r="L328" s="36">
        <v>87</v>
      </c>
      <c r="M328" s="86">
        <f>R328+T328+V328+X328+Z328+AB328+AE328+AF328</f>
        <v>1051932.5</v>
      </c>
      <c r="N328" s="86"/>
      <c r="O328" s="86"/>
      <c r="P328" s="86"/>
      <c r="Q328" s="11">
        <f>M328</f>
        <v>1051932.5</v>
      </c>
      <c r="R328" s="86">
        <v>900663.19</v>
      </c>
      <c r="S328" s="101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199">
        <v>151269.31</v>
      </c>
      <c r="AG328" s="29" t="s">
        <v>217</v>
      </c>
      <c r="AH328" s="176" t="s">
        <v>1790</v>
      </c>
      <c r="AI328" s="168"/>
      <c r="AJ328" s="176"/>
      <c r="AK328" s="176"/>
      <c r="AL328" s="71">
        <f>MAX(AL$24:AL327)+1</f>
        <v>294</v>
      </c>
      <c r="AM328" s="71" t="s">
        <v>157</v>
      </c>
      <c r="AN328" s="71" t="str">
        <f t="shared" si="49"/>
        <v>294.</v>
      </c>
      <c r="AP328" s="88"/>
      <c r="AS328" s="114"/>
    </row>
    <row r="329" spans="1:45" ht="22.5" customHeight="1" x14ac:dyDescent="0.25">
      <c r="A329" s="94" t="str">
        <f>AN329</f>
        <v>295.</v>
      </c>
      <c r="B329" s="94">
        <v>5534</v>
      </c>
      <c r="C329" s="216" t="s">
        <v>425</v>
      </c>
      <c r="D329" s="8">
        <v>1987</v>
      </c>
      <c r="E329" s="9" t="s">
        <v>28</v>
      </c>
      <c r="F329" s="4" t="s">
        <v>31</v>
      </c>
      <c r="G329" s="8">
        <v>2</v>
      </c>
      <c r="H329" s="8">
        <v>2</v>
      </c>
      <c r="I329" s="13">
        <v>564</v>
      </c>
      <c r="J329" s="11">
        <v>564</v>
      </c>
      <c r="K329" s="13">
        <v>564</v>
      </c>
      <c r="L329" s="36">
        <v>11</v>
      </c>
      <c r="M329" s="86">
        <f>R329+T329+V329+X329+Z329+AB329+AE329+AF329</f>
        <v>1260748.548</v>
      </c>
      <c r="N329" s="86"/>
      <c r="O329" s="86"/>
      <c r="P329" s="86"/>
      <c r="Q329" s="11">
        <f>M329</f>
        <v>1260748.548</v>
      </c>
      <c r="R329" s="86"/>
      <c r="S329" s="101"/>
      <c r="T329" s="86"/>
      <c r="U329" s="86">
        <v>682.6</v>
      </c>
      <c r="V329" s="15">
        <f>U329*1846.98</f>
        <v>1260748.548</v>
      </c>
      <c r="W329" s="86"/>
      <c r="X329" s="86"/>
      <c r="Y329" s="86"/>
      <c r="Z329" s="86"/>
      <c r="AA329" s="86"/>
      <c r="AB329" s="86"/>
      <c r="AC329" s="86"/>
      <c r="AD329" s="86"/>
      <c r="AE329" s="86"/>
      <c r="AF329" s="199"/>
      <c r="AG329" s="29" t="s">
        <v>217</v>
      </c>
      <c r="AH329" s="176"/>
      <c r="AI329" s="168"/>
      <c r="AJ329" s="176"/>
      <c r="AK329" s="176"/>
      <c r="AL329" s="71">
        <f>MAX(AL$24:AL328)+1</f>
        <v>295</v>
      </c>
      <c r="AM329" s="71" t="s">
        <v>157</v>
      </c>
      <c r="AN329" s="71" t="str">
        <f t="shared" si="49"/>
        <v>295.</v>
      </c>
      <c r="AP329" s="88"/>
      <c r="AS329" s="114"/>
    </row>
    <row r="330" spans="1:45" ht="22.5" customHeight="1" x14ac:dyDescent="0.25">
      <c r="A330" s="94" t="str">
        <f t="shared" ref="A330:A367" si="57">AN330</f>
        <v>296.</v>
      </c>
      <c r="B330" s="94">
        <v>5535</v>
      </c>
      <c r="C330" s="216" t="s">
        <v>432</v>
      </c>
      <c r="D330" s="8">
        <v>1987</v>
      </c>
      <c r="E330" s="9" t="s">
        <v>28</v>
      </c>
      <c r="F330" s="4" t="s">
        <v>31</v>
      </c>
      <c r="G330" s="8">
        <v>2</v>
      </c>
      <c r="H330" s="8">
        <v>2</v>
      </c>
      <c r="I330" s="13">
        <v>580.20000000000005</v>
      </c>
      <c r="J330" s="11">
        <v>580.20000000000005</v>
      </c>
      <c r="K330" s="13">
        <v>580.20000000000005</v>
      </c>
      <c r="L330" s="36">
        <v>19</v>
      </c>
      <c r="M330" s="86">
        <f t="shared" ref="M330:M367" si="58">R330+T330+V330+X330+Z330+AB330+AE330+AF330</f>
        <v>2591730.96</v>
      </c>
      <c r="N330" s="86"/>
      <c r="O330" s="86"/>
      <c r="P330" s="86"/>
      <c r="Q330" s="11">
        <f t="shared" ref="Q330:Q367" si="59">M330</f>
        <v>2591730.96</v>
      </c>
      <c r="R330" s="11">
        <v>553412.96</v>
      </c>
      <c r="S330" s="101"/>
      <c r="T330" s="86"/>
      <c r="U330" s="86">
        <v>555.4</v>
      </c>
      <c r="V330" s="86">
        <f>U330*3670</f>
        <v>2038318</v>
      </c>
      <c r="W330" s="86"/>
      <c r="X330" s="86"/>
      <c r="Y330" s="86"/>
      <c r="Z330" s="86"/>
      <c r="AA330" s="86"/>
      <c r="AB330" s="86"/>
      <c r="AC330" s="86"/>
      <c r="AD330" s="86"/>
      <c r="AE330" s="86"/>
      <c r="AF330" s="199"/>
      <c r="AG330" s="173" t="s">
        <v>217</v>
      </c>
      <c r="AH330" s="176" t="s">
        <v>1777</v>
      </c>
      <c r="AI330" s="168"/>
      <c r="AJ330" s="176"/>
      <c r="AK330" s="176"/>
      <c r="AL330" s="71">
        <f>MAX(AL$24:AL329)+1</f>
        <v>296</v>
      </c>
      <c r="AM330" s="71" t="s">
        <v>157</v>
      </c>
      <c r="AN330" s="71" t="str">
        <f t="shared" si="49"/>
        <v>296.</v>
      </c>
      <c r="AS330" s="114"/>
    </row>
    <row r="331" spans="1:45" ht="22.5" customHeight="1" x14ac:dyDescent="0.25">
      <c r="A331" s="94" t="str">
        <f t="shared" si="57"/>
        <v>297.</v>
      </c>
      <c r="B331" s="94">
        <v>5536</v>
      </c>
      <c r="C331" s="216" t="s">
        <v>433</v>
      </c>
      <c r="D331" s="8">
        <v>1987</v>
      </c>
      <c r="E331" s="9" t="s">
        <v>28</v>
      </c>
      <c r="F331" s="4" t="s">
        <v>31</v>
      </c>
      <c r="G331" s="8">
        <v>2</v>
      </c>
      <c r="H331" s="8">
        <v>2</v>
      </c>
      <c r="I331" s="13">
        <v>555.6</v>
      </c>
      <c r="J331" s="11">
        <v>555.6</v>
      </c>
      <c r="K331" s="13">
        <v>555.6</v>
      </c>
      <c r="L331" s="36">
        <v>14</v>
      </c>
      <c r="M331" s="86">
        <f t="shared" si="58"/>
        <v>2037950.9999999998</v>
      </c>
      <c r="N331" s="86"/>
      <c r="O331" s="86"/>
      <c r="P331" s="86"/>
      <c r="Q331" s="11">
        <f t="shared" si="59"/>
        <v>2037950.9999999998</v>
      </c>
      <c r="R331" s="86"/>
      <c r="S331" s="101"/>
      <c r="T331" s="86"/>
      <c r="U331" s="86">
        <v>555.29999999999995</v>
      </c>
      <c r="V331" s="86">
        <f>U331*3670</f>
        <v>2037950.9999999998</v>
      </c>
      <c r="W331" s="86"/>
      <c r="X331" s="86"/>
      <c r="Y331" s="86"/>
      <c r="Z331" s="86"/>
      <c r="AA331" s="86"/>
      <c r="AB331" s="86"/>
      <c r="AC331" s="86"/>
      <c r="AD331" s="86"/>
      <c r="AE331" s="86"/>
      <c r="AF331" s="199"/>
      <c r="AG331" s="173" t="s">
        <v>217</v>
      </c>
      <c r="AH331" s="176"/>
      <c r="AI331" s="168"/>
      <c r="AJ331" s="176"/>
      <c r="AK331" s="176"/>
      <c r="AL331" s="71">
        <f>MAX(AL$24:AL330)+1</f>
        <v>297</v>
      </c>
      <c r="AM331" s="71" t="s">
        <v>157</v>
      </c>
      <c r="AN331" s="71" t="str">
        <f t="shared" si="49"/>
        <v>297.</v>
      </c>
      <c r="AS331" s="114"/>
    </row>
    <row r="332" spans="1:45" ht="22.5" customHeight="1" x14ac:dyDescent="0.25">
      <c r="A332" s="94" t="str">
        <f t="shared" si="57"/>
        <v>298.</v>
      </c>
      <c r="B332" s="94">
        <v>915</v>
      </c>
      <c r="C332" s="216" t="s">
        <v>424</v>
      </c>
      <c r="D332" s="8">
        <v>1975</v>
      </c>
      <c r="E332" s="9" t="s">
        <v>28</v>
      </c>
      <c r="F332" s="4" t="s">
        <v>29</v>
      </c>
      <c r="G332" s="8">
        <v>2</v>
      </c>
      <c r="H332" s="8">
        <v>2</v>
      </c>
      <c r="I332" s="13">
        <v>750.46</v>
      </c>
      <c r="J332" s="11">
        <v>732.5</v>
      </c>
      <c r="K332" s="13">
        <v>732.5</v>
      </c>
      <c r="L332" s="36">
        <v>28</v>
      </c>
      <c r="M332" s="86">
        <f t="shared" si="58"/>
        <v>908208</v>
      </c>
      <c r="N332" s="86"/>
      <c r="O332" s="86"/>
      <c r="P332" s="86"/>
      <c r="Q332" s="11">
        <f t="shared" si="59"/>
        <v>908208</v>
      </c>
      <c r="R332" s="86">
        <v>908208</v>
      </c>
      <c r="S332" s="101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199"/>
      <c r="AG332" s="173" t="s">
        <v>217</v>
      </c>
      <c r="AH332" s="176" t="s">
        <v>1777</v>
      </c>
      <c r="AI332" s="168"/>
      <c r="AJ332" s="176"/>
      <c r="AK332" s="176"/>
      <c r="AL332" s="71">
        <f>MAX(AL$24:AL331)+1</f>
        <v>298</v>
      </c>
      <c r="AM332" s="71" t="s">
        <v>157</v>
      </c>
      <c r="AN332" s="71" t="str">
        <f t="shared" si="49"/>
        <v>298.</v>
      </c>
      <c r="AS332" s="114"/>
    </row>
    <row r="333" spans="1:45" ht="22.5" customHeight="1" x14ac:dyDescent="0.25">
      <c r="A333" s="94" t="str">
        <f t="shared" si="57"/>
        <v>299.</v>
      </c>
      <c r="B333" s="94">
        <v>5539</v>
      </c>
      <c r="C333" s="216" t="s">
        <v>1723</v>
      </c>
      <c r="D333" s="8">
        <v>1981</v>
      </c>
      <c r="E333" s="9" t="s">
        <v>28</v>
      </c>
      <c r="F333" s="4" t="s">
        <v>29</v>
      </c>
      <c r="G333" s="8">
        <v>2</v>
      </c>
      <c r="H333" s="8">
        <v>2</v>
      </c>
      <c r="I333" s="13">
        <v>750.46</v>
      </c>
      <c r="J333" s="11">
        <v>747.77</v>
      </c>
      <c r="K333" s="13">
        <v>747.77</v>
      </c>
      <c r="L333" s="36">
        <v>42</v>
      </c>
      <c r="M333" s="86">
        <f t="shared" si="58"/>
        <v>935380.5</v>
      </c>
      <c r="N333" s="86"/>
      <c r="O333" s="86"/>
      <c r="P333" s="86"/>
      <c r="Q333" s="11">
        <f t="shared" si="59"/>
        <v>935380.5</v>
      </c>
      <c r="R333" s="86">
        <v>935380.5</v>
      </c>
      <c r="S333" s="101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11"/>
      <c r="AF333" s="199"/>
      <c r="AG333" s="173" t="s">
        <v>217</v>
      </c>
      <c r="AH333" s="176" t="s">
        <v>1774</v>
      </c>
      <c r="AI333" s="168"/>
      <c r="AJ333" s="176"/>
      <c r="AK333" s="176"/>
      <c r="AL333" s="71">
        <f>MAX(AL$24:AL332)+1</f>
        <v>299</v>
      </c>
      <c r="AM333" s="71" t="s">
        <v>157</v>
      </c>
      <c r="AN333" s="71" t="str">
        <f t="shared" ref="AN333:AN398" si="60">CONCATENATE(AL333,AM333)</f>
        <v>299.</v>
      </c>
      <c r="AS333" s="114"/>
    </row>
    <row r="334" spans="1:45" ht="22.5" customHeight="1" x14ac:dyDescent="0.25">
      <c r="A334" s="94" t="str">
        <f t="shared" si="57"/>
        <v>300.</v>
      </c>
      <c r="B334" s="94">
        <v>5540</v>
      </c>
      <c r="C334" s="216" t="s">
        <v>1724</v>
      </c>
      <c r="D334" s="8">
        <v>1981</v>
      </c>
      <c r="E334" s="9" t="s">
        <v>28</v>
      </c>
      <c r="F334" s="4" t="s">
        <v>29</v>
      </c>
      <c r="G334" s="8">
        <v>2</v>
      </c>
      <c r="H334" s="8">
        <v>2</v>
      </c>
      <c r="I334" s="13">
        <v>750.46</v>
      </c>
      <c r="J334" s="11">
        <v>747.32</v>
      </c>
      <c r="K334" s="13">
        <v>747.32</v>
      </c>
      <c r="L334" s="36">
        <v>30</v>
      </c>
      <c r="M334" s="86">
        <f t="shared" si="58"/>
        <v>935380.5</v>
      </c>
      <c r="N334" s="86"/>
      <c r="O334" s="86"/>
      <c r="P334" s="86"/>
      <c r="Q334" s="11">
        <f t="shared" si="59"/>
        <v>935380.5</v>
      </c>
      <c r="R334" s="86">
        <v>935380.5</v>
      </c>
      <c r="S334" s="101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11"/>
      <c r="AF334" s="199"/>
      <c r="AG334" s="173" t="s">
        <v>217</v>
      </c>
      <c r="AH334" s="176" t="s">
        <v>1774</v>
      </c>
      <c r="AI334" s="168"/>
      <c r="AJ334" s="176"/>
      <c r="AK334" s="176"/>
      <c r="AL334" s="71">
        <f>MAX(AL$24:AL333)+1</f>
        <v>300</v>
      </c>
      <c r="AM334" s="71" t="s">
        <v>157</v>
      </c>
      <c r="AN334" s="71" t="str">
        <f t="shared" si="60"/>
        <v>300.</v>
      </c>
      <c r="AS334" s="114"/>
    </row>
    <row r="335" spans="1:45" ht="22.5" customHeight="1" x14ac:dyDescent="0.25">
      <c r="A335" s="94" t="str">
        <f t="shared" si="57"/>
        <v>301.</v>
      </c>
      <c r="B335" s="94">
        <v>930</v>
      </c>
      <c r="C335" s="216" t="s">
        <v>89</v>
      </c>
      <c r="D335" s="4">
        <v>1973</v>
      </c>
      <c r="E335" s="9" t="s">
        <v>28</v>
      </c>
      <c r="F335" s="4" t="s">
        <v>29</v>
      </c>
      <c r="G335" s="4">
        <v>4</v>
      </c>
      <c r="H335" s="4">
        <v>2</v>
      </c>
      <c r="I335" s="18">
        <v>1329.86</v>
      </c>
      <c r="J335" s="11">
        <v>1239.2</v>
      </c>
      <c r="K335" s="18">
        <v>1239.2</v>
      </c>
      <c r="L335" s="38">
        <v>51</v>
      </c>
      <c r="M335" s="86">
        <f t="shared" si="58"/>
        <v>735216</v>
      </c>
      <c r="N335" s="86"/>
      <c r="O335" s="86"/>
      <c r="P335" s="86"/>
      <c r="Q335" s="11">
        <f t="shared" si="59"/>
        <v>735216</v>
      </c>
      <c r="R335" s="86">
        <v>735216</v>
      </c>
      <c r="S335" s="101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199"/>
      <c r="AG335" s="173" t="s">
        <v>217</v>
      </c>
      <c r="AH335" s="176" t="s">
        <v>1777</v>
      </c>
      <c r="AI335" s="168"/>
      <c r="AJ335" s="176"/>
      <c r="AK335" s="176"/>
      <c r="AL335" s="71">
        <f>MAX(AL$24:AL334)+1</f>
        <v>301</v>
      </c>
      <c r="AM335" s="71" t="s">
        <v>157</v>
      </c>
      <c r="AN335" s="71" t="str">
        <f t="shared" si="60"/>
        <v>301.</v>
      </c>
      <c r="AS335" s="114"/>
    </row>
    <row r="336" spans="1:45" ht="22.5" customHeight="1" x14ac:dyDescent="0.25">
      <c r="A336" s="94" t="str">
        <f t="shared" si="57"/>
        <v>302.</v>
      </c>
      <c r="B336" s="94">
        <v>972</v>
      </c>
      <c r="C336" s="216" t="s">
        <v>392</v>
      </c>
      <c r="D336" s="8">
        <v>1985</v>
      </c>
      <c r="E336" s="9" t="s">
        <v>28</v>
      </c>
      <c r="F336" s="4" t="s">
        <v>31</v>
      </c>
      <c r="G336" s="8">
        <v>2</v>
      </c>
      <c r="H336" s="8">
        <v>2</v>
      </c>
      <c r="I336" s="13">
        <v>597.4</v>
      </c>
      <c r="J336" s="11">
        <v>557.9</v>
      </c>
      <c r="K336" s="13">
        <v>557.9</v>
      </c>
      <c r="L336" s="36">
        <v>21</v>
      </c>
      <c r="M336" s="86">
        <f t="shared" si="58"/>
        <v>1611625.66</v>
      </c>
      <c r="N336" s="86"/>
      <c r="O336" s="86"/>
      <c r="P336" s="86"/>
      <c r="Q336" s="11">
        <f t="shared" si="59"/>
        <v>1611625.66</v>
      </c>
      <c r="R336" s="86"/>
      <c r="S336" s="101"/>
      <c r="T336" s="86"/>
      <c r="U336" s="86">
        <v>373</v>
      </c>
      <c r="V336" s="86">
        <f>U336*3670</f>
        <v>1368910</v>
      </c>
      <c r="W336" s="86"/>
      <c r="X336" s="86"/>
      <c r="Y336" s="86">
        <v>213</v>
      </c>
      <c r="Z336" s="86">
        <f>Y336*778.03</f>
        <v>165720.38999999998</v>
      </c>
      <c r="AA336" s="86"/>
      <c r="AB336" s="86"/>
      <c r="AC336" s="86"/>
      <c r="AD336" s="86"/>
      <c r="AE336" s="86"/>
      <c r="AF336" s="199">
        <v>76995.27</v>
      </c>
      <c r="AG336" s="29" t="s">
        <v>217</v>
      </c>
      <c r="AH336" s="176"/>
      <c r="AI336" s="168"/>
      <c r="AJ336" s="176"/>
      <c r="AK336" s="176"/>
      <c r="AL336" s="71">
        <f>MAX(AL$24:AL335)+1</f>
        <v>302</v>
      </c>
      <c r="AM336" s="71" t="s">
        <v>157</v>
      </c>
      <c r="AN336" s="71" t="str">
        <f t="shared" si="60"/>
        <v>302.</v>
      </c>
      <c r="AP336" s="88"/>
      <c r="AS336" s="114"/>
    </row>
    <row r="337" spans="1:45" ht="22.5" customHeight="1" x14ac:dyDescent="0.25">
      <c r="A337" s="94" t="str">
        <f t="shared" si="57"/>
        <v>303.</v>
      </c>
      <c r="B337" s="94">
        <v>981</v>
      </c>
      <c r="C337" s="216" t="s">
        <v>149</v>
      </c>
      <c r="D337" s="4">
        <v>1973</v>
      </c>
      <c r="E337" s="9" t="s">
        <v>28</v>
      </c>
      <c r="F337" s="8" t="s">
        <v>29</v>
      </c>
      <c r="G337" s="4">
        <v>2</v>
      </c>
      <c r="H337" s="4">
        <v>2</v>
      </c>
      <c r="I337" s="18">
        <v>791.1</v>
      </c>
      <c r="J337" s="11">
        <v>705</v>
      </c>
      <c r="K337" s="18">
        <v>705</v>
      </c>
      <c r="L337" s="38">
        <v>31</v>
      </c>
      <c r="M337" s="86">
        <f t="shared" si="58"/>
        <v>1340051.06</v>
      </c>
      <c r="N337" s="86"/>
      <c r="O337" s="86"/>
      <c r="P337" s="86"/>
      <c r="Q337" s="11">
        <f t="shared" si="59"/>
        <v>1340051.06</v>
      </c>
      <c r="R337" s="86">
        <f>221260.8+59133.25+1016194.16</f>
        <v>1296588.21</v>
      </c>
      <c r="S337" s="101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11"/>
      <c r="AF337" s="199">
        <v>43462.85</v>
      </c>
      <c r="AG337" s="29" t="s">
        <v>217</v>
      </c>
      <c r="AH337" s="176" t="s">
        <v>1792</v>
      </c>
      <c r="AI337" s="168"/>
      <c r="AJ337" s="176"/>
      <c r="AK337" s="176"/>
      <c r="AL337" s="71">
        <f>MAX(AL$24:AL336)+1</f>
        <v>303</v>
      </c>
      <c r="AM337" s="71" t="s">
        <v>157</v>
      </c>
      <c r="AN337" s="71" t="str">
        <f t="shared" si="60"/>
        <v>303.</v>
      </c>
      <c r="AP337" s="88"/>
      <c r="AS337" s="114"/>
    </row>
    <row r="338" spans="1:45" ht="22.5" customHeight="1" x14ac:dyDescent="0.25">
      <c r="A338" s="94" t="str">
        <f t="shared" si="57"/>
        <v>304.</v>
      </c>
      <c r="B338" s="94">
        <v>984</v>
      </c>
      <c r="C338" s="216" t="s">
        <v>426</v>
      </c>
      <c r="D338" s="8">
        <v>1974</v>
      </c>
      <c r="E338" s="9" t="s">
        <v>28</v>
      </c>
      <c r="F338" s="4" t="s">
        <v>29</v>
      </c>
      <c r="G338" s="8">
        <v>2</v>
      </c>
      <c r="H338" s="8">
        <v>2</v>
      </c>
      <c r="I338" s="13">
        <v>794.65</v>
      </c>
      <c r="J338" s="11">
        <v>721.3</v>
      </c>
      <c r="K338" s="13">
        <v>721.3</v>
      </c>
      <c r="L338" s="36">
        <v>27</v>
      </c>
      <c r="M338" s="86">
        <f t="shared" si="58"/>
        <v>475728</v>
      </c>
      <c r="N338" s="86"/>
      <c r="O338" s="86"/>
      <c r="P338" s="86"/>
      <c r="Q338" s="11">
        <f t="shared" si="59"/>
        <v>475728</v>
      </c>
      <c r="R338" s="86">
        <v>475728</v>
      </c>
      <c r="S338" s="101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199"/>
      <c r="AG338" s="173" t="s">
        <v>217</v>
      </c>
      <c r="AH338" s="176" t="s">
        <v>1777</v>
      </c>
      <c r="AI338" s="168"/>
      <c r="AJ338" s="176"/>
      <c r="AK338" s="176"/>
      <c r="AL338" s="71">
        <f>MAX(AL$24:AL337)+1</f>
        <v>304</v>
      </c>
      <c r="AM338" s="71" t="s">
        <v>157</v>
      </c>
      <c r="AN338" s="71" t="str">
        <f t="shared" si="60"/>
        <v>304.</v>
      </c>
      <c r="AS338" s="114"/>
    </row>
    <row r="339" spans="1:45" ht="22.5" customHeight="1" x14ac:dyDescent="0.25">
      <c r="A339" s="94" t="str">
        <f t="shared" si="57"/>
        <v>305.</v>
      </c>
      <c r="B339" s="94">
        <v>1118</v>
      </c>
      <c r="C339" s="216" t="s">
        <v>83</v>
      </c>
      <c r="D339" s="4">
        <v>1968</v>
      </c>
      <c r="E339" s="9" t="s">
        <v>28</v>
      </c>
      <c r="F339" s="4" t="s">
        <v>29</v>
      </c>
      <c r="G339" s="4">
        <v>4</v>
      </c>
      <c r="H339" s="4">
        <v>3</v>
      </c>
      <c r="I339" s="18">
        <v>2125.87</v>
      </c>
      <c r="J339" s="11">
        <v>1962.85</v>
      </c>
      <c r="K339" s="18">
        <v>1962.85</v>
      </c>
      <c r="L339" s="38">
        <v>81</v>
      </c>
      <c r="M339" s="86">
        <f t="shared" si="58"/>
        <v>700344.32400000002</v>
      </c>
      <c r="N339" s="86"/>
      <c r="O339" s="86"/>
      <c r="P339" s="86"/>
      <c r="Q339" s="11">
        <f t="shared" si="59"/>
        <v>700344.32400000002</v>
      </c>
      <c r="R339" s="86"/>
      <c r="S339" s="101"/>
      <c r="T339" s="86"/>
      <c r="U339" s="86"/>
      <c r="V339" s="86"/>
      <c r="W339" s="86">
        <v>626.4</v>
      </c>
      <c r="X339" s="86">
        <f>W339*852.6</f>
        <v>534068.64</v>
      </c>
      <c r="Y339" s="86"/>
      <c r="Z339" s="86"/>
      <c r="AA339" s="86">
        <v>136.19999999999999</v>
      </c>
      <c r="AB339" s="86">
        <f>AA339*1220.82</f>
        <v>166275.68399999998</v>
      </c>
      <c r="AC339" s="86"/>
      <c r="AD339" s="86"/>
      <c r="AE339" s="86"/>
      <c r="AF339" s="199"/>
      <c r="AG339" s="173" t="s">
        <v>217</v>
      </c>
      <c r="AH339" s="176"/>
      <c r="AI339" s="168"/>
      <c r="AJ339" s="176"/>
      <c r="AK339" s="176"/>
      <c r="AL339" s="71">
        <f>MAX(AL$24:AL338)+1</f>
        <v>305</v>
      </c>
      <c r="AM339" s="71" t="s">
        <v>157</v>
      </c>
      <c r="AN339" s="71" t="str">
        <f t="shared" si="60"/>
        <v>305.</v>
      </c>
      <c r="AS339" s="114"/>
    </row>
    <row r="340" spans="1:45" ht="22.5" customHeight="1" x14ac:dyDescent="0.25">
      <c r="A340" s="94" t="str">
        <f>AN340</f>
        <v>306.</v>
      </c>
      <c r="B340" s="94">
        <v>1097</v>
      </c>
      <c r="C340" s="216" t="s">
        <v>428</v>
      </c>
      <c r="D340" s="4">
        <v>1971</v>
      </c>
      <c r="E340" s="9" t="s">
        <v>28</v>
      </c>
      <c r="F340" s="4" t="s">
        <v>29</v>
      </c>
      <c r="G340" s="8">
        <v>2</v>
      </c>
      <c r="H340" s="8">
        <v>1</v>
      </c>
      <c r="I340" s="13">
        <v>246.5</v>
      </c>
      <c r="J340" s="11">
        <v>208.7</v>
      </c>
      <c r="K340" s="13">
        <v>208.7</v>
      </c>
      <c r="L340" s="36">
        <v>19</v>
      </c>
      <c r="M340" s="86">
        <f>R340+T340+V340+X340+Z340+AB340+AE340+AF340</f>
        <v>360203.52000000002</v>
      </c>
      <c r="N340" s="86"/>
      <c r="O340" s="86"/>
      <c r="P340" s="86"/>
      <c r="Q340" s="11">
        <f>M340</f>
        <v>360203.52000000002</v>
      </c>
      <c r="R340" s="86"/>
      <c r="S340" s="101"/>
      <c r="T340" s="86"/>
      <c r="U340" s="86"/>
      <c r="V340" s="86"/>
      <c r="W340" s="86"/>
      <c r="X340" s="86"/>
      <c r="Y340" s="86">
        <v>304</v>
      </c>
      <c r="Z340" s="86">
        <f>Y340*1184.88</f>
        <v>360203.52000000002</v>
      </c>
      <c r="AA340" s="86"/>
      <c r="AB340" s="86"/>
      <c r="AC340" s="86"/>
      <c r="AD340" s="86"/>
      <c r="AE340" s="86"/>
      <c r="AF340" s="199"/>
      <c r="AG340" s="173" t="s">
        <v>217</v>
      </c>
      <c r="AH340" s="176"/>
      <c r="AI340" s="168"/>
      <c r="AJ340" s="176"/>
      <c r="AK340" s="176"/>
      <c r="AL340" s="71">
        <f>MAX(AL$24:AL339)+1</f>
        <v>306</v>
      </c>
      <c r="AM340" s="71" t="s">
        <v>157</v>
      </c>
      <c r="AN340" s="71" t="str">
        <f t="shared" si="60"/>
        <v>306.</v>
      </c>
      <c r="AS340" s="114"/>
    </row>
    <row r="341" spans="1:45" ht="22.5" customHeight="1" x14ac:dyDescent="0.25">
      <c r="A341" s="94" t="str">
        <f t="shared" si="57"/>
        <v>307.</v>
      </c>
      <c r="B341" s="94">
        <v>943</v>
      </c>
      <c r="C341" s="216" t="s">
        <v>396</v>
      </c>
      <c r="D341" s="8">
        <v>1970</v>
      </c>
      <c r="E341" s="9" t="s">
        <v>28</v>
      </c>
      <c r="F341" s="4" t="s">
        <v>29</v>
      </c>
      <c r="G341" s="4">
        <v>2</v>
      </c>
      <c r="H341" s="4">
        <v>2</v>
      </c>
      <c r="I341" s="11">
        <v>573.20000000000005</v>
      </c>
      <c r="J341" s="11">
        <v>523.4</v>
      </c>
      <c r="K341" s="11">
        <v>523.4</v>
      </c>
      <c r="L341" s="35">
        <v>18</v>
      </c>
      <c r="M341" s="86">
        <f t="shared" si="58"/>
        <v>303592.5</v>
      </c>
      <c r="N341" s="86"/>
      <c r="O341" s="86"/>
      <c r="P341" s="86"/>
      <c r="Q341" s="11">
        <f t="shared" si="59"/>
        <v>303592.5</v>
      </c>
      <c r="R341" s="86">
        <f>48811.81+227497.09</f>
        <v>276308.90000000002</v>
      </c>
      <c r="S341" s="101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11"/>
      <c r="AF341" s="199">
        <v>27283.599999999999</v>
      </c>
      <c r="AG341" s="29" t="s">
        <v>217</v>
      </c>
      <c r="AH341" s="176" t="s">
        <v>1789</v>
      </c>
      <c r="AI341" s="168"/>
      <c r="AJ341" s="176"/>
      <c r="AK341" s="176"/>
      <c r="AL341" s="71">
        <f>MAX(AL$24:AL340)+1</f>
        <v>307</v>
      </c>
      <c r="AM341" s="71" t="s">
        <v>157</v>
      </c>
      <c r="AN341" s="71" t="str">
        <f t="shared" si="60"/>
        <v>307.</v>
      </c>
      <c r="AP341" s="88"/>
      <c r="AS341" s="114"/>
    </row>
    <row r="342" spans="1:45" ht="22.5" customHeight="1" x14ac:dyDescent="0.25">
      <c r="A342" s="94" t="str">
        <f t="shared" si="57"/>
        <v>308.</v>
      </c>
      <c r="B342" s="94">
        <v>944</v>
      </c>
      <c r="C342" s="216" t="s">
        <v>365</v>
      </c>
      <c r="D342" s="4">
        <v>1968</v>
      </c>
      <c r="E342" s="9" t="s">
        <v>28</v>
      </c>
      <c r="F342" s="4" t="s">
        <v>29</v>
      </c>
      <c r="G342" s="8">
        <v>2</v>
      </c>
      <c r="H342" s="8">
        <v>2</v>
      </c>
      <c r="I342" s="13">
        <v>563.70000000000005</v>
      </c>
      <c r="J342" s="11">
        <v>521.79999999999995</v>
      </c>
      <c r="K342" s="13">
        <v>521.79999999999995</v>
      </c>
      <c r="L342" s="36">
        <v>27</v>
      </c>
      <c r="M342" s="86">
        <f t="shared" si="58"/>
        <v>322178.54000000004</v>
      </c>
      <c r="N342" s="86"/>
      <c r="O342" s="86"/>
      <c r="P342" s="86"/>
      <c r="Q342" s="11">
        <f t="shared" si="59"/>
        <v>322178.54000000004</v>
      </c>
      <c r="R342" s="86">
        <v>230376.8</v>
      </c>
      <c r="S342" s="101"/>
      <c r="T342" s="86"/>
      <c r="U342" s="86"/>
      <c r="V342" s="86"/>
      <c r="W342" s="86"/>
      <c r="X342" s="86"/>
      <c r="Y342" s="86"/>
      <c r="Z342" s="86"/>
      <c r="AA342" s="86">
        <v>53</v>
      </c>
      <c r="AB342" s="86">
        <f>AA342*1220.82</f>
        <v>64703.46</v>
      </c>
      <c r="AC342" s="86"/>
      <c r="AD342" s="86"/>
      <c r="AE342" s="86"/>
      <c r="AF342" s="199">
        <v>27098.28</v>
      </c>
      <c r="AG342" s="173" t="s">
        <v>217</v>
      </c>
      <c r="AH342" s="176" t="s">
        <v>1790</v>
      </c>
      <c r="AI342" s="168"/>
      <c r="AJ342" s="176"/>
      <c r="AK342" s="176"/>
      <c r="AL342" s="71">
        <f>MAX(AL$24:AL341)+1</f>
        <v>308</v>
      </c>
      <c r="AM342" s="71" t="s">
        <v>157</v>
      </c>
      <c r="AN342" s="71" t="str">
        <f t="shared" si="60"/>
        <v>308.</v>
      </c>
      <c r="AS342" s="114"/>
    </row>
    <row r="343" spans="1:45" ht="22.5" customHeight="1" x14ac:dyDescent="0.25">
      <c r="A343" s="94" t="str">
        <f t="shared" si="57"/>
        <v>309.</v>
      </c>
      <c r="B343" s="94">
        <v>1011</v>
      </c>
      <c r="C343" s="216" t="s">
        <v>403</v>
      </c>
      <c r="D343" s="8">
        <v>2006</v>
      </c>
      <c r="E343" s="9" t="s">
        <v>28</v>
      </c>
      <c r="F343" s="4" t="s">
        <v>29</v>
      </c>
      <c r="G343" s="4">
        <v>2</v>
      </c>
      <c r="H343" s="4">
        <v>2</v>
      </c>
      <c r="I343" s="11">
        <v>524.20000000000005</v>
      </c>
      <c r="J343" s="11">
        <v>296.7</v>
      </c>
      <c r="K343" s="11">
        <v>259.89999999999998</v>
      </c>
      <c r="L343" s="35">
        <v>5</v>
      </c>
      <c r="M343" s="86">
        <f t="shared" si="58"/>
        <v>1465618.5300000003</v>
      </c>
      <c r="N343" s="11"/>
      <c r="O343" s="11"/>
      <c r="P343" s="11"/>
      <c r="Q343" s="11">
        <f t="shared" si="59"/>
        <v>1465618.5300000003</v>
      </c>
      <c r="R343" s="86">
        <v>175662.31</v>
      </c>
      <c r="S343" s="101"/>
      <c r="T343" s="86"/>
      <c r="U343" s="86">
        <v>344.17</v>
      </c>
      <c r="V343" s="86">
        <f>U343*3670</f>
        <v>1263103.9000000001</v>
      </c>
      <c r="W343" s="86"/>
      <c r="X343" s="86"/>
      <c r="Y343" s="86"/>
      <c r="Z343" s="86"/>
      <c r="AA343" s="86"/>
      <c r="AB343" s="86"/>
      <c r="AC343" s="86"/>
      <c r="AD343" s="86"/>
      <c r="AE343" s="86"/>
      <c r="AF343" s="199">
        <v>26852.32</v>
      </c>
      <c r="AG343" s="29" t="s">
        <v>217</v>
      </c>
      <c r="AH343" s="176" t="s">
        <v>1790</v>
      </c>
      <c r="AI343" s="168"/>
      <c r="AJ343" s="176"/>
      <c r="AK343" s="176"/>
      <c r="AL343" s="71">
        <f>MAX(AL$24:AL342)+1</f>
        <v>309</v>
      </c>
      <c r="AM343" s="71" t="s">
        <v>157</v>
      </c>
      <c r="AN343" s="71" t="str">
        <f t="shared" si="60"/>
        <v>309.</v>
      </c>
      <c r="AP343" s="88"/>
      <c r="AS343" s="114"/>
    </row>
    <row r="344" spans="1:45" ht="22.5" customHeight="1" x14ac:dyDescent="0.25">
      <c r="A344" s="94" t="str">
        <f t="shared" si="57"/>
        <v>310.</v>
      </c>
      <c r="B344" s="94">
        <v>963</v>
      </c>
      <c r="C344" s="216" t="s">
        <v>367</v>
      </c>
      <c r="D344" s="8">
        <v>1959</v>
      </c>
      <c r="E344" s="9" t="s">
        <v>28</v>
      </c>
      <c r="F344" s="4" t="s">
        <v>29</v>
      </c>
      <c r="G344" s="4">
        <v>2</v>
      </c>
      <c r="H344" s="4">
        <v>2</v>
      </c>
      <c r="I344" s="11">
        <v>748.6</v>
      </c>
      <c r="J344" s="11">
        <v>670</v>
      </c>
      <c r="K344" s="11">
        <v>670</v>
      </c>
      <c r="L344" s="35">
        <v>16</v>
      </c>
      <c r="M344" s="86">
        <f t="shared" si="58"/>
        <v>1240822.7568000001</v>
      </c>
      <c r="N344" s="19"/>
      <c r="O344" s="19"/>
      <c r="P344" s="19"/>
      <c r="Q344" s="11">
        <f t="shared" si="59"/>
        <v>1240822.7568000001</v>
      </c>
      <c r="R344" s="19">
        <v>1133097.6000000001</v>
      </c>
      <c r="S344" s="39"/>
      <c r="T344" s="19"/>
      <c r="U344" s="19"/>
      <c r="V344" s="19"/>
      <c r="W344" s="19"/>
      <c r="X344" s="19"/>
      <c r="Y344" s="19"/>
      <c r="Z344" s="19"/>
      <c r="AA344" s="11">
        <v>88.24</v>
      </c>
      <c r="AB344" s="11">
        <f>AA344*1220.82</f>
        <v>107725.15679999998</v>
      </c>
      <c r="AC344" s="19"/>
      <c r="AD344" s="19"/>
      <c r="AE344" s="19"/>
      <c r="AF344" s="200"/>
      <c r="AG344" s="29" t="s">
        <v>217</v>
      </c>
      <c r="AH344" s="176" t="s">
        <v>1777</v>
      </c>
      <c r="AI344" s="168"/>
      <c r="AJ344" s="176"/>
      <c r="AK344" s="176"/>
      <c r="AL344" s="71">
        <f>MAX(AL$24:AL343)+1</f>
        <v>310</v>
      </c>
      <c r="AM344" s="71" t="s">
        <v>157</v>
      </c>
      <c r="AN344" s="71" t="str">
        <f t="shared" si="60"/>
        <v>310.</v>
      </c>
      <c r="AP344" s="88"/>
      <c r="AS344" s="114"/>
    </row>
    <row r="345" spans="1:45" ht="22.5" customHeight="1" x14ac:dyDescent="0.25">
      <c r="A345" s="94" t="str">
        <f t="shared" si="57"/>
        <v>311.</v>
      </c>
      <c r="B345" s="94">
        <v>965</v>
      </c>
      <c r="C345" s="216" t="s">
        <v>398</v>
      </c>
      <c r="D345" s="8">
        <v>1960</v>
      </c>
      <c r="E345" s="9" t="s">
        <v>28</v>
      </c>
      <c r="F345" s="4" t="s">
        <v>29</v>
      </c>
      <c r="G345" s="4">
        <v>2</v>
      </c>
      <c r="H345" s="4">
        <v>1</v>
      </c>
      <c r="I345" s="11">
        <v>303.89999999999998</v>
      </c>
      <c r="J345" s="11">
        <v>274.8</v>
      </c>
      <c r="K345" s="11">
        <v>274.8</v>
      </c>
      <c r="L345" s="35">
        <v>6</v>
      </c>
      <c r="M345" s="86">
        <f t="shared" si="58"/>
        <v>233017</v>
      </c>
      <c r="N345" s="19"/>
      <c r="O345" s="19"/>
      <c r="P345" s="19"/>
      <c r="Q345" s="11">
        <f t="shared" si="59"/>
        <v>233017</v>
      </c>
      <c r="R345" s="19">
        <f>188071+31180</f>
        <v>219251</v>
      </c>
      <c r="S345" s="3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1"/>
      <c r="AF345" s="200">
        <v>13766</v>
      </c>
      <c r="AG345" s="29" t="s">
        <v>217</v>
      </c>
      <c r="AH345" s="176" t="s">
        <v>1794</v>
      </c>
      <c r="AI345" s="168"/>
      <c r="AJ345" s="176"/>
      <c r="AK345" s="176"/>
      <c r="AL345" s="71">
        <f>MAX(AL$24:AL344)+1</f>
        <v>311</v>
      </c>
      <c r="AM345" s="71" t="s">
        <v>157</v>
      </c>
      <c r="AN345" s="71" t="str">
        <f t="shared" si="60"/>
        <v>311.</v>
      </c>
      <c r="AP345" s="88"/>
      <c r="AS345" s="114"/>
    </row>
    <row r="346" spans="1:45" ht="22.5" customHeight="1" x14ac:dyDescent="0.25">
      <c r="A346" s="94" t="str">
        <f t="shared" si="57"/>
        <v>312.</v>
      </c>
      <c r="B346" s="94">
        <v>964</v>
      </c>
      <c r="C346" s="216" t="s">
        <v>397</v>
      </c>
      <c r="D346" s="8">
        <v>1961</v>
      </c>
      <c r="E346" s="9" t="s">
        <v>28</v>
      </c>
      <c r="F346" s="8" t="s">
        <v>29</v>
      </c>
      <c r="G346" s="8">
        <v>2</v>
      </c>
      <c r="H346" s="8">
        <v>1</v>
      </c>
      <c r="I346" s="13">
        <v>303.89999999999998</v>
      </c>
      <c r="J346" s="11">
        <v>274.8</v>
      </c>
      <c r="K346" s="13">
        <v>274.8</v>
      </c>
      <c r="L346" s="36">
        <v>6</v>
      </c>
      <c r="M346" s="86">
        <f t="shared" si="58"/>
        <v>233431</v>
      </c>
      <c r="N346" s="86"/>
      <c r="O346" s="86"/>
      <c r="P346" s="86"/>
      <c r="Q346" s="11">
        <f t="shared" si="59"/>
        <v>233431</v>
      </c>
      <c r="R346" s="19">
        <f>188071+31180</f>
        <v>219251</v>
      </c>
      <c r="S346" s="101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11"/>
      <c r="AF346" s="199">
        <v>14180</v>
      </c>
      <c r="AG346" s="29" t="s">
        <v>217</v>
      </c>
      <c r="AH346" s="176" t="s">
        <v>1794</v>
      </c>
      <c r="AI346" s="168"/>
      <c r="AJ346" s="176"/>
      <c r="AK346" s="176"/>
      <c r="AL346" s="71">
        <f>MAX(AL$24:AL345)+1</f>
        <v>312</v>
      </c>
      <c r="AM346" s="71" t="s">
        <v>157</v>
      </c>
      <c r="AN346" s="71" t="str">
        <f t="shared" si="60"/>
        <v>312.</v>
      </c>
      <c r="AP346" s="88"/>
      <c r="AS346" s="114"/>
    </row>
    <row r="347" spans="1:45" ht="22.5" customHeight="1" x14ac:dyDescent="0.25">
      <c r="A347" s="94" t="str">
        <f t="shared" ref="A347:A351" si="61">AN347</f>
        <v>313.</v>
      </c>
      <c r="B347" s="94">
        <v>967</v>
      </c>
      <c r="C347" s="213" t="s">
        <v>145</v>
      </c>
      <c r="D347" s="8">
        <v>1955</v>
      </c>
      <c r="E347" s="17" t="s">
        <v>28</v>
      </c>
      <c r="F347" s="4" t="s">
        <v>29</v>
      </c>
      <c r="G347" s="10">
        <v>2</v>
      </c>
      <c r="H347" s="10">
        <v>1</v>
      </c>
      <c r="I347" s="11">
        <v>415.1</v>
      </c>
      <c r="J347" s="11">
        <v>379.6</v>
      </c>
      <c r="K347" s="11">
        <v>379.6</v>
      </c>
      <c r="L347" s="35">
        <v>9</v>
      </c>
      <c r="M347" s="11">
        <f t="shared" ref="M347:M351" si="62">R347+T347+V347+X347+Z347+AB347+AE347+AF347</f>
        <v>53757.5</v>
      </c>
      <c r="N347" s="11"/>
      <c r="O347" s="11"/>
      <c r="P347" s="11"/>
      <c r="Q347" s="11">
        <f t="shared" ref="Q347:Q351" si="63">M347</f>
        <v>53757.5</v>
      </c>
      <c r="R347" s="11">
        <v>53757.5</v>
      </c>
      <c r="S347" s="35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75"/>
      <c r="AG347" s="29" t="s">
        <v>217</v>
      </c>
      <c r="AH347" s="176" t="s">
        <v>1774</v>
      </c>
      <c r="AI347" s="168"/>
      <c r="AJ347" s="176"/>
      <c r="AK347" s="176"/>
      <c r="AL347" s="71">
        <f>MAX(AL$24:AL346)+1</f>
        <v>313</v>
      </c>
      <c r="AM347" s="71" t="s">
        <v>157</v>
      </c>
      <c r="AN347" s="71" t="str">
        <f t="shared" si="60"/>
        <v>313.</v>
      </c>
      <c r="AP347" s="88"/>
      <c r="AS347" s="114"/>
    </row>
    <row r="348" spans="1:45" ht="22.5" customHeight="1" x14ac:dyDescent="0.25">
      <c r="A348" s="94" t="str">
        <f t="shared" si="61"/>
        <v>314.</v>
      </c>
      <c r="B348" s="94">
        <v>968</v>
      </c>
      <c r="C348" s="213" t="s">
        <v>146</v>
      </c>
      <c r="D348" s="8">
        <v>1971</v>
      </c>
      <c r="E348" s="17" t="s">
        <v>28</v>
      </c>
      <c r="F348" s="4" t="s">
        <v>29</v>
      </c>
      <c r="G348" s="10">
        <v>2</v>
      </c>
      <c r="H348" s="10">
        <v>2</v>
      </c>
      <c r="I348" s="11">
        <v>647.59</v>
      </c>
      <c r="J348" s="11">
        <v>530.1</v>
      </c>
      <c r="K348" s="11">
        <v>530.1</v>
      </c>
      <c r="L348" s="35">
        <v>17</v>
      </c>
      <c r="M348" s="11">
        <f t="shared" si="62"/>
        <v>107515</v>
      </c>
      <c r="N348" s="11"/>
      <c r="O348" s="11"/>
      <c r="P348" s="11"/>
      <c r="Q348" s="11">
        <f t="shared" si="63"/>
        <v>107515</v>
      </c>
      <c r="R348" s="11">
        <v>107515</v>
      </c>
      <c r="S348" s="35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75"/>
      <c r="AG348" s="29" t="s">
        <v>217</v>
      </c>
      <c r="AH348" s="176" t="s">
        <v>1774</v>
      </c>
      <c r="AI348" s="168"/>
      <c r="AJ348" s="176"/>
      <c r="AK348" s="176"/>
      <c r="AL348" s="71">
        <f>MAX(AL$24:AL347)+1</f>
        <v>314</v>
      </c>
      <c r="AM348" s="71" t="s">
        <v>157</v>
      </c>
      <c r="AN348" s="71" t="str">
        <f t="shared" si="60"/>
        <v>314.</v>
      </c>
      <c r="AP348" s="88"/>
      <c r="AS348" s="114"/>
    </row>
    <row r="349" spans="1:45" ht="22.5" customHeight="1" x14ac:dyDescent="0.25">
      <c r="A349" s="94" t="str">
        <f t="shared" si="61"/>
        <v>315.</v>
      </c>
      <c r="B349" s="94">
        <v>969</v>
      </c>
      <c r="C349" s="216" t="s">
        <v>399</v>
      </c>
      <c r="D349" s="4">
        <v>1860</v>
      </c>
      <c r="E349" s="9" t="s">
        <v>28</v>
      </c>
      <c r="F349" s="4" t="s">
        <v>29</v>
      </c>
      <c r="G349" s="8">
        <v>2</v>
      </c>
      <c r="H349" s="8">
        <v>1</v>
      </c>
      <c r="I349" s="13">
        <v>290.10000000000002</v>
      </c>
      <c r="J349" s="11">
        <v>256.39999999999998</v>
      </c>
      <c r="K349" s="13">
        <v>256.39999999999998</v>
      </c>
      <c r="L349" s="36">
        <v>28</v>
      </c>
      <c r="M349" s="86">
        <f t="shared" si="62"/>
        <v>96763.5</v>
      </c>
      <c r="N349" s="86"/>
      <c r="O349" s="86"/>
      <c r="P349" s="86"/>
      <c r="Q349" s="11">
        <f t="shared" si="63"/>
        <v>96763.5</v>
      </c>
      <c r="R349" s="86">
        <v>96763.5</v>
      </c>
      <c r="S349" s="101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11"/>
      <c r="AF349" s="199"/>
      <c r="AG349" s="173" t="s">
        <v>217</v>
      </c>
      <c r="AH349" s="176" t="s">
        <v>1774</v>
      </c>
      <c r="AI349" s="168"/>
      <c r="AJ349" s="176"/>
      <c r="AK349" s="176"/>
      <c r="AL349" s="71">
        <f>MAX(AL$24:AL348)+1</f>
        <v>315</v>
      </c>
      <c r="AM349" s="71" t="s">
        <v>157</v>
      </c>
      <c r="AN349" s="71" t="str">
        <f t="shared" si="60"/>
        <v>315.</v>
      </c>
      <c r="AS349" s="114"/>
    </row>
    <row r="350" spans="1:45" ht="22.5" customHeight="1" x14ac:dyDescent="0.25">
      <c r="A350" s="94" t="str">
        <f t="shared" si="61"/>
        <v>316.</v>
      </c>
      <c r="B350" s="94">
        <v>927</v>
      </c>
      <c r="C350" s="213" t="s">
        <v>147</v>
      </c>
      <c r="D350" s="8">
        <v>1970</v>
      </c>
      <c r="E350" s="17" t="s">
        <v>28</v>
      </c>
      <c r="F350" s="4" t="s">
        <v>29</v>
      </c>
      <c r="G350" s="10">
        <v>2</v>
      </c>
      <c r="H350" s="10">
        <v>2</v>
      </c>
      <c r="I350" s="11">
        <v>518.9</v>
      </c>
      <c r="J350" s="11">
        <v>503.3</v>
      </c>
      <c r="K350" s="11">
        <v>503.3</v>
      </c>
      <c r="L350" s="35">
        <v>30</v>
      </c>
      <c r="M350" s="11">
        <f t="shared" si="62"/>
        <v>102548.87999999999</v>
      </c>
      <c r="N350" s="11"/>
      <c r="O350" s="11"/>
      <c r="P350" s="11"/>
      <c r="Q350" s="11">
        <f t="shared" si="63"/>
        <v>102548.87999999999</v>
      </c>
      <c r="R350" s="11"/>
      <c r="S350" s="35"/>
      <c r="T350" s="11"/>
      <c r="U350" s="11"/>
      <c r="V350" s="11"/>
      <c r="W350" s="11"/>
      <c r="X350" s="11"/>
      <c r="Y350" s="11"/>
      <c r="Z350" s="11"/>
      <c r="AA350" s="11">
        <v>84</v>
      </c>
      <c r="AB350" s="11">
        <f>AA350*1220.82</f>
        <v>102548.87999999999</v>
      </c>
      <c r="AC350" s="11"/>
      <c r="AD350" s="11"/>
      <c r="AE350" s="11"/>
      <c r="AF350" s="75"/>
      <c r="AG350" s="29" t="s">
        <v>217</v>
      </c>
      <c r="AH350" s="176"/>
      <c r="AI350" s="168"/>
      <c r="AJ350" s="176"/>
      <c r="AK350" s="176"/>
      <c r="AL350" s="71">
        <f>MAX(AL$24:AL349)+1</f>
        <v>316</v>
      </c>
      <c r="AM350" s="71" t="s">
        <v>157</v>
      </c>
      <c r="AN350" s="71" t="str">
        <f t="shared" si="60"/>
        <v>316.</v>
      </c>
      <c r="AP350" s="88"/>
      <c r="AS350" s="114"/>
    </row>
    <row r="351" spans="1:45" ht="22.5" customHeight="1" x14ac:dyDescent="0.25">
      <c r="A351" s="94" t="str">
        <f t="shared" si="61"/>
        <v>317.</v>
      </c>
      <c r="B351" s="94">
        <v>928</v>
      </c>
      <c r="C351" s="213" t="s">
        <v>148</v>
      </c>
      <c r="D351" s="8">
        <v>1971</v>
      </c>
      <c r="E351" s="17" t="s">
        <v>28</v>
      </c>
      <c r="F351" s="4" t="s">
        <v>29</v>
      </c>
      <c r="G351" s="10">
        <v>2</v>
      </c>
      <c r="H351" s="10">
        <v>2</v>
      </c>
      <c r="I351" s="11">
        <v>544</v>
      </c>
      <c r="J351" s="11">
        <v>503</v>
      </c>
      <c r="K351" s="11">
        <v>503</v>
      </c>
      <c r="L351" s="35">
        <v>28</v>
      </c>
      <c r="M351" s="11">
        <f t="shared" si="62"/>
        <v>96763.5</v>
      </c>
      <c r="N351" s="11"/>
      <c r="O351" s="11"/>
      <c r="P351" s="11"/>
      <c r="Q351" s="11">
        <f t="shared" si="63"/>
        <v>96763.5</v>
      </c>
      <c r="R351" s="11">
        <v>96763.5</v>
      </c>
      <c r="S351" s="35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75"/>
      <c r="AG351" s="29" t="s">
        <v>217</v>
      </c>
      <c r="AH351" s="176" t="s">
        <v>1774</v>
      </c>
      <c r="AI351" s="168"/>
      <c r="AJ351" s="176"/>
      <c r="AK351" s="176"/>
      <c r="AL351" s="71">
        <f>MAX(AL$24:AL350)+1</f>
        <v>317</v>
      </c>
      <c r="AM351" s="71" t="s">
        <v>157</v>
      </c>
      <c r="AN351" s="71" t="str">
        <f t="shared" si="60"/>
        <v>317.</v>
      </c>
      <c r="AP351" s="88"/>
      <c r="AS351" s="114"/>
    </row>
    <row r="352" spans="1:45" ht="22.5" customHeight="1" x14ac:dyDescent="0.25">
      <c r="A352" s="94" t="str">
        <f t="shared" si="57"/>
        <v>318.</v>
      </c>
      <c r="B352" s="94">
        <v>997</v>
      </c>
      <c r="C352" s="216" t="s">
        <v>368</v>
      </c>
      <c r="D352" s="8">
        <v>1973</v>
      </c>
      <c r="E352" s="9" t="s">
        <v>28</v>
      </c>
      <c r="F352" s="4" t="s">
        <v>29</v>
      </c>
      <c r="G352" s="8">
        <v>5</v>
      </c>
      <c r="H352" s="8">
        <v>4</v>
      </c>
      <c r="I352" s="13">
        <v>3617.6</v>
      </c>
      <c r="J352" s="11">
        <v>3343.2</v>
      </c>
      <c r="K352" s="13">
        <v>3343.2</v>
      </c>
      <c r="L352" s="36">
        <v>123</v>
      </c>
      <c r="M352" s="86">
        <f t="shared" si="58"/>
        <v>1206822.4000000001</v>
      </c>
      <c r="N352" s="86"/>
      <c r="O352" s="86"/>
      <c r="P352" s="86"/>
      <c r="Q352" s="11">
        <f t="shared" si="59"/>
        <v>1206822.4000000001</v>
      </c>
      <c r="R352" s="86">
        <f>141919.6+1064902.8</f>
        <v>1206822.4000000001</v>
      </c>
      <c r="S352" s="101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11"/>
      <c r="AF352" s="199"/>
      <c r="AG352" s="29" t="s">
        <v>217</v>
      </c>
      <c r="AH352" s="176" t="s">
        <v>1793</v>
      </c>
      <c r="AI352" s="168"/>
      <c r="AJ352" s="176"/>
      <c r="AK352" s="176"/>
      <c r="AL352" s="71">
        <f>MAX(AL$24:AL351)+1</f>
        <v>318</v>
      </c>
      <c r="AM352" s="71" t="s">
        <v>157</v>
      </c>
      <c r="AN352" s="71" t="str">
        <f t="shared" si="60"/>
        <v>318.</v>
      </c>
      <c r="AP352" s="88"/>
      <c r="AS352" s="114"/>
    </row>
    <row r="353" spans="1:45" ht="23.25" customHeight="1" x14ac:dyDescent="0.25">
      <c r="A353" s="94" t="str">
        <f t="shared" si="57"/>
        <v>319.</v>
      </c>
      <c r="B353" s="94">
        <v>1005</v>
      </c>
      <c r="C353" s="216" t="s">
        <v>402</v>
      </c>
      <c r="D353" s="8">
        <v>1969</v>
      </c>
      <c r="E353" s="9" t="s">
        <v>28</v>
      </c>
      <c r="F353" s="4" t="s">
        <v>31</v>
      </c>
      <c r="G353" s="8">
        <v>5</v>
      </c>
      <c r="H353" s="8">
        <v>3</v>
      </c>
      <c r="I353" s="13">
        <v>2236.7800000000002</v>
      </c>
      <c r="J353" s="11">
        <v>2050.98</v>
      </c>
      <c r="K353" s="13">
        <v>2050.98</v>
      </c>
      <c r="L353" s="36">
        <v>73</v>
      </c>
      <c r="M353" s="86">
        <f t="shared" si="58"/>
        <v>2253249.6</v>
      </c>
      <c r="N353" s="86"/>
      <c r="O353" s="86"/>
      <c r="P353" s="86"/>
      <c r="Q353" s="11">
        <f t="shared" si="59"/>
        <v>2253249.6</v>
      </c>
      <c r="R353" s="86">
        <f>1641261.6+497835</f>
        <v>2139096.6</v>
      </c>
      <c r="S353" s="101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11"/>
      <c r="AF353" s="199">
        <v>114153</v>
      </c>
      <c r="AG353" s="29" t="s">
        <v>217</v>
      </c>
      <c r="AH353" s="180" t="s">
        <v>1783</v>
      </c>
      <c r="AI353" s="168"/>
      <c r="AJ353" s="180"/>
      <c r="AK353" s="180"/>
      <c r="AL353" s="71">
        <f>MAX(AL$24:AL352)+1</f>
        <v>319</v>
      </c>
      <c r="AM353" s="71" t="s">
        <v>157</v>
      </c>
      <c r="AN353" s="71" t="str">
        <f t="shared" si="60"/>
        <v>319.</v>
      </c>
      <c r="AP353" s="88"/>
      <c r="AS353" s="114"/>
    </row>
    <row r="354" spans="1:45" ht="22.5" customHeight="1" x14ac:dyDescent="0.25">
      <c r="A354" s="94" t="str">
        <f>AN354</f>
        <v>320.</v>
      </c>
      <c r="B354" s="94">
        <v>1006</v>
      </c>
      <c r="C354" s="213" t="s">
        <v>369</v>
      </c>
      <c r="D354" s="8">
        <v>1962</v>
      </c>
      <c r="E354" s="17" t="s">
        <v>28</v>
      </c>
      <c r="F354" s="4" t="s">
        <v>29</v>
      </c>
      <c r="G354" s="10">
        <v>4</v>
      </c>
      <c r="H354" s="10">
        <v>3</v>
      </c>
      <c r="I354" s="11">
        <v>1584</v>
      </c>
      <c r="J354" s="11">
        <v>1560.4</v>
      </c>
      <c r="K354" s="11">
        <v>1560.4</v>
      </c>
      <c r="L354" s="35">
        <v>54</v>
      </c>
      <c r="M354" s="11">
        <f>R354+T354+V354+X354+Z354+AB354+AE354+AF354</f>
        <v>380592.48</v>
      </c>
      <c r="N354" s="11"/>
      <c r="O354" s="11"/>
      <c r="P354" s="11"/>
      <c r="Q354" s="11">
        <f>M354</f>
        <v>380592.48</v>
      </c>
      <c r="R354" s="11">
        <v>380592.48</v>
      </c>
      <c r="S354" s="35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75"/>
      <c r="AG354" s="29" t="s">
        <v>217</v>
      </c>
      <c r="AH354" s="176" t="s">
        <v>1778</v>
      </c>
      <c r="AI354" s="168"/>
      <c r="AJ354" s="176"/>
      <c r="AK354" s="176"/>
      <c r="AL354" s="71">
        <f>MAX(AL$24:AL353)+1</f>
        <v>320</v>
      </c>
      <c r="AM354" s="71" t="s">
        <v>157</v>
      </c>
      <c r="AN354" s="71" t="str">
        <f t="shared" si="60"/>
        <v>320.</v>
      </c>
      <c r="AP354" s="88"/>
      <c r="AS354" s="114"/>
    </row>
    <row r="355" spans="1:45" ht="22.5" customHeight="1" x14ac:dyDescent="0.25">
      <c r="A355" s="94" t="str">
        <f t="shared" si="57"/>
        <v>321.</v>
      </c>
      <c r="B355" s="94">
        <v>1010</v>
      </c>
      <c r="C355" s="216" t="s">
        <v>370</v>
      </c>
      <c r="D355" s="8">
        <v>1966</v>
      </c>
      <c r="E355" s="9" t="s">
        <v>28</v>
      </c>
      <c r="F355" s="4" t="s">
        <v>29</v>
      </c>
      <c r="G355" s="8">
        <v>2</v>
      </c>
      <c r="H355" s="8">
        <v>1</v>
      </c>
      <c r="I355" s="13">
        <v>318.89999999999998</v>
      </c>
      <c r="J355" s="11">
        <v>211.1</v>
      </c>
      <c r="K355" s="13">
        <v>211.1</v>
      </c>
      <c r="L355" s="36">
        <v>12</v>
      </c>
      <c r="M355" s="86">
        <f t="shared" si="58"/>
        <v>585897.39879999997</v>
      </c>
      <c r="N355" s="86"/>
      <c r="O355" s="86"/>
      <c r="P355" s="86"/>
      <c r="Q355" s="11">
        <f t="shared" si="59"/>
        <v>585897.39879999997</v>
      </c>
      <c r="R355" s="86">
        <v>230376.8</v>
      </c>
      <c r="S355" s="101"/>
      <c r="T355" s="86"/>
      <c r="U355" s="86"/>
      <c r="V355" s="86"/>
      <c r="W355" s="86"/>
      <c r="X355" s="86"/>
      <c r="Y355" s="86">
        <v>282.01</v>
      </c>
      <c r="Z355" s="86">
        <f>Y355*1184.88</f>
        <v>334148.00880000001</v>
      </c>
      <c r="AA355" s="86"/>
      <c r="AB355" s="86"/>
      <c r="AC355" s="86"/>
      <c r="AD355" s="86"/>
      <c r="AE355" s="86"/>
      <c r="AF355" s="199">
        <v>21372.59</v>
      </c>
      <c r="AG355" s="29" t="s">
        <v>217</v>
      </c>
      <c r="AH355" s="176" t="s">
        <v>1790</v>
      </c>
      <c r="AI355" s="168"/>
      <c r="AJ355" s="176"/>
      <c r="AK355" s="176"/>
      <c r="AL355" s="71">
        <f>MAX(AL$24:AL354)+1</f>
        <v>321</v>
      </c>
      <c r="AM355" s="71" t="s">
        <v>157</v>
      </c>
      <c r="AN355" s="71" t="str">
        <f t="shared" si="60"/>
        <v>321.</v>
      </c>
      <c r="AP355" s="88"/>
      <c r="AS355" s="114"/>
    </row>
    <row r="356" spans="1:45" ht="22.5" customHeight="1" x14ac:dyDescent="0.25">
      <c r="A356" s="94" t="str">
        <f t="shared" si="57"/>
        <v>322.</v>
      </c>
      <c r="B356" s="94">
        <v>1014</v>
      </c>
      <c r="C356" s="216" t="s">
        <v>404</v>
      </c>
      <c r="D356" s="8">
        <v>1974</v>
      </c>
      <c r="E356" s="9" t="s">
        <v>28</v>
      </c>
      <c r="F356" s="4" t="s">
        <v>29</v>
      </c>
      <c r="G356" s="8">
        <v>2</v>
      </c>
      <c r="H356" s="8">
        <v>3</v>
      </c>
      <c r="I356" s="13">
        <v>944.7</v>
      </c>
      <c r="J356" s="11">
        <v>858.5</v>
      </c>
      <c r="K356" s="13">
        <v>858.5</v>
      </c>
      <c r="L356" s="36">
        <v>21</v>
      </c>
      <c r="M356" s="86">
        <f t="shared" si="58"/>
        <v>972355.44</v>
      </c>
      <c r="N356" s="86"/>
      <c r="O356" s="86"/>
      <c r="P356" s="86"/>
      <c r="Q356" s="11">
        <f t="shared" si="59"/>
        <v>972355.44</v>
      </c>
      <c r="R356" s="86">
        <f>434782.8+537572.64</f>
        <v>972355.44</v>
      </c>
      <c r="S356" s="101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199"/>
      <c r="AG356" s="29" t="s">
        <v>217</v>
      </c>
      <c r="AH356" s="176" t="s">
        <v>1787</v>
      </c>
      <c r="AI356" s="168"/>
      <c r="AJ356" s="176"/>
      <c r="AK356" s="176"/>
      <c r="AL356" s="71">
        <f>MAX(AL$24:AL355)+1</f>
        <v>322</v>
      </c>
      <c r="AM356" s="71" t="s">
        <v>157</v>
      </c>
      <c r="AN356" s="71" t="str">
        <f t="shared" si="60"/>
        <v>322.</v>
      </c>
      <c r="AP356" s="88"/>
      <c r="AS356" s="114"/>
    </row>
    <row r="357" spans="1:45" ht="22.5" customHeight="1" x14ac:dyDescent="0.25">
      <c r="A357" s="94" t="str">
        <f t="shared" si="57"/>
        <v>323.</v>
      </c>
      <c r="B357" s="94">
        <v>1015</v>
      </c>
      <c r="C357" s="216" t="s">
        <v>405</v>
      </c>
      <c r="D357" s="8">
        <v>1974</v>
      </c>
      <c r="E357" s="9" t="s">
        <v>28</v>
      </c>
      <c r="F357" s="4" t="s">
        <v>29</v>
      </c>
      <c r="G357" s="8">
        <v>2</v>
      </c>
      <c r="H357" s="8">
        <v>3</v>
      </c>
      <c r="I357" s="13">
        <v>854.8</v>
      </c>
      <c r="J357" s="11">
        <v>491</v>
      </c>
      <c r="K357" s="13">
        <v>491</v>
      </c>
      <c r="L357" s="36">
        <v>31</v>
      </c>
      <c r="M357" s="86">
        <f t="shared" si="58"/>
        <v>972355.44</v>
      </c>
      <c r="N357" s="86"/>
      <c r="O357" s="86"/>
      <c r="P357" s="86"/>
      <c r="Q357" s="11">
        <f t="shared" si="59"/>
        <v>972355.44</v>
      </c>
      <c r="R357" s="86">
        <f>434782.8+537572.64</f>
        <v>972355.44</v>
      </c>
      <c r="S357" s="101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199"/>
      <c r="AG357" s="29" t="s">
        <v>217</v>
      </c>
      <c r="AH357" s="176" t="s">
        <v>1787</v>
      </c>
      <c r="AI357" s="168"/>
      <c r="AJ357" s="176"/>
      <c r="AK357" s="176"/>
      <c r="AL357" s="71">
        <f>MAX(AL$24:AL356)+1</f>
        <v>323</v>
      </c>
      <c r="AM357" s="71" t="s">
        <v>157</v>
      </c>
      <c r="AN357" s="71" t="str">
        <f t="shared" si="60"/>
        <v>323.</v>
      </c>
      <c r="AP357" s="88"/>
      <c r="AS357" s="114"/>
    </row>
    <row r="358" spans="1:45" ht="22.5" customHeight="1" x14ac:dyDescent="0.25">
      <c r="A358" s="94" t="str">
        <f t="shared" si="57"/>
        <v>324.</v>
      </c>
      <c r="B358" s="94">
        <v>1023</v>
      </c>
      <c r="C358" s="213" t="s">
        <v>371</v>
      </c>
      <c r="D358" s="8">
        <v>1952</v>
      </c>
      <c r="E358" s="17" t="s">
        <v>28</v>
      </c>
      <c r="F358" s="4" t="s">
        <v>29</v>
      </c>
      <c r="G358" s="10">
        <v>2</v>
      </c>
      <c r="H358" s="10">
        <v>1</v>
      </c>
      <c r="I358" s="11">
        <v>255.17</v>
      </c>
      <c r="J358" s="11">
        <v>168.5</v>
      </c>
      <c r="K358" s="11">
        <v>168.5</v>
      </c>
      <c r="L358" s="35">
        <v>7</v>
      </c>
      <c r="M358" s="11">
        <f t="shared" si="58"/>
        <v>365836.63</v>
      </c>
      <c r="N358" s="11"/>
      <c r="O358" s="11"/>
      <c r="P358" s="11"/>
      <c r="Q358" s="11">
        <f t="shared" si="59"/>
        <v>365836.63</v>
      </c>
      <c r="R358" s="11"/>
      <c r="S358" s="35"/>
      <c r="T358" s="11"/>
      <c r="U358" s="11"/>
      <c r="V358" s="11"/>
      <c r="W358" s="11"/>
      <c r="X358" s="11"/>
      <c r="Y358" s="11">
        <v>154</v>
      </c>
      <c r="Z358" s="11">
        <f>Y358*1184.88</f>
        <v>182471.52000000002</v>
      </c>
      <c r="AA358" s="11"/>
      <c r="AB358" s="11"/>
      <c r="AC358" s="11"/>
      <c r="AD358" s="11"/>
      <c r="AE358" s="11"/>
      <c r="AF358" s="75">
        <v>183365.11</v>
      </c>
      <c r="AG358" s="29" t="s">
        <v>217</v>
      </c>
      <c r="AH358" s="176"/>
      <c r="AI358" s="168"/>
      <c r="AJ358" s="176"/>
      <c r="AK358" s="176"/>
      <c r="AL358" s="71">
        <f>MAX(AL$24:AL357)+1</f>
        <v>324</v>
      </c>
      <c r="AM358" s="71" t="s">
        <v>157</v>
      </c>
      <c r="AN358" s="71" t="str">
        <f t="shared" si="60"/>
        <v>324.</v>
      </c>
      <c r="AP358" s="88"/>
      <c r="AS358" s="114"/>
    </row>
    <row r="359" spans="1:45" ht="22.5" customHeight="1" x14ac:dyDescent="0.25">
      <c r="A359" s="94" t="str">
        <f t="shared" si="57"/>
        <v>325.</v>
      </c>
      <c r="B359" s="94">
        <v>1025</v>
      </c>
      <c r="C359" s="216" t="s">
        <v>372</v>
      </c>
      <c r="D359" s="8">
        <v>1974</v>
      </c>
      <c r="E359" s="9" t="s">
        <v>28</v>
      </c>
      <c r="F359" s="4" t="s">
        <v>29</v>
      </c>
      <c r="G359" s="8">
        <v>2</v>
      </c>
      <c r="H359" s="8">
        <v>3</v>
      </c>
      <c r="I359" s="13">
        <v>945.7</v>
      </c>
      <c r="J359" s="11">
        <v>858.7</v>
      </c>
      <c r="K359" s="13">
        <v>858.7</v>
      </c>
      <c r="L359" s="36">
        <v>36</v>
      </c>
      <c r="M359" s="86">
        <f t="shared" si="58"/>
        <v>1703017.02</v>
      </c>
      <c r="N359" s="86"/>
      <c r="O359" s="86"/>
      <c r="P359" s="86"/>
      <c r="Q359" s="11">
        <f t="shared" si="59"/>
        <v>1703017.02</v>
      </c>
      <c r="R359" s="86">
        <v>537572.64</v>
      </c>
      <c r="S359" s="101"/>
      <c r="T359" s="86"/>
      <c r="U359" s="11">
        <v>631</v>
      </c>
      <c r="V359" s="15">
        <f>U359*1846.98</f>
        <v>1165444.3800000001</v>
      </c>
      <c r="W359" s="86"/>
      <c r="X359" s="86"/>
      <c r="Y359" s="86"/>
      <c r="Z359" s="86"/>
      <c r="AA359" s="86"/>
      <c r="AB359" s="86"/>
      <c r="AC359" s="86"/>
      <c r="AD359" s="86"/>
      <c r="AE359" s="86"/>
      <c r="AF359" s="199"/>
      <c r="AG359" s="173" t="s">
        <v>217</v>
      </c>
      <c r="AH359" s="176" t="s">
        <v>1777</v>
      </c>
      <c r="AI359" s="168"/>
      <c r="AJ359" s="176"/>
      <c r="AK359" s="176"/>
      <c r="AL359" s="71">
        <f>MAX(AL$24:AL358)+1</f>
        <v>325</v>
      </c>
      <c r="AM359" s="71" t="s">
        <v>157</v>
      </c>
      <c r="AN359" s="71" t="str">
        <f t="shared" si="60"/>
        <v>325.</v>
      </c>
      <c r="AS359" s="114"/>
    </row>
    <row r="360" spans="1:45" ht="22.5" customHeight="1" x14ac:dyDescent="0.25">
      <c r="A360" s="94" t="str">
        <f t="shared" si="57"/>
        <v>326.</v>
      </c>
      <c r="B360" s="94">
        <v>1029</v>
      </c>
      <c r="C360" s="213" t="s">
        <v>85</v>
      </c>
      <c r="D360" s="8">
        <v>1969</v>
      </c>
      <c r="E360" s="17" t="s">
        <v>28</v>
      </c>
      <c r="F360" s="4" t="s">
        <v>29</v>
      </c>
      <c r="G360" s="10">
        <v>5</v>
      </c>
      <c r="H360" s="10">
        <v>2</v>
      </c>
      <c r="I360" s="11">
        <v>1888.32</v>
      </c>
      <c r="J360" s="11">
        <v>1734.32</v>
      </c>
      <c r="K360" s="11">
        <v>1734.32</v>
      </c>
      <c r="L360" s="35">
        <v>63</v>
      </c>
      <c r="M360" s="11">
        <f t="shared" si="58"/>
        <v>603465.31000000006</v>
      </c>
      <c r="N360" s="11"/>
      <c r="O360" s="11"/>
      <c r="P360" s="11"/>
      <c r="Q360" s="11">
        <f t="shared" si="59"/>
        <v>603465.31000000006</v>
      </c>
      <c r="R360" s="11">
        <f>354017.28+152624.63</f>
        <v>506641.91000000003</v>
      </c>
      <c r="S360" s="35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75">
        <v>96823.4</v>
      </c>
      <c r="AG360" s="29" t="s">
        <v>217</v>
      </c>
      <c r="AH360" s="176" t="s">
        <v>1811</v>
      </c>
      <c r="AI360" s="168"/>
      <c r="AJ360" s="176"/>
      <c r="AK360" s="176"/>
      <c r="AL360" s="71">
        <f>MAX(AL$24:AL359)+1</f>
        <v>326</v>
      </c>
      <c r="AM360" s="71" t="s">
        <v>157</v>
      </c>
      <c r="AN360" s="71" t="str">
        <f t="shared" si="60"/>
        <v>326.</v>
      </c>
      <c r="AP360" s="88"/>
      <c r="AS360" s="114"/>
    </row>
    <row r="361" spans="1:45" ht="22.5" customHeight="1" x14ac:dyDescent="0.25">
      <c r="A361" s="94" t="str">
        <f t="shared" si="57"/>
        <v>327.</v>
      </c>
      <c r="B361" s="94">
        <v>1030</v>
      </c>
      <c r="C361" s="216" t="s">
        <v>86</v>
      </c>
      <c r="D361" s="8">
        <v>1985</v>
      </c>
      <c r="E361" s="9" t="s">
        <v>28</v>
      </c>
      <c r="F361" s="4" t="s">
        <v>29</v>
      </c>
      <c r="G361" s="8">
        <v>5</v>
      </c>
      <c r="H361" s="8">
        <v>4</v>
      </c>
      <c r="I361" s="13">
        <v>3077.2</v>
      </c>
      <c r="J361" s="11">
        <v>2822.3</v>
      </c>
      <c r="K361" s="13">
        <v>2822.3</v>
      </c>
      <c r="L361" s="36">
        <v>119</v>
      </c>
      <c r="M361" s="86">
        <f t="shared" si="58"/>
        <v>3832089.4</v>
      </c>
      <c r="N361" s="86"/>
      <c r="O361" s="86"/>
      <c r="P361" s="86"/>
      <c r="Q361" s="11">
        <f t="shared" si="59"/>
        <v>3832089.4</v>
      </c>
      <c r="R361" s="86">
        <f>3602558.4+141919.8</f>
        <v>3744478.1999999997</v>
      </c>
      <c r="S361" s="101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11"/>
      <c r="AF361" s="199">
        <v>87611.199999999997</v>
      </c>
      <c r="AG361" s="29" t="s">
        <v>217</v>
      </c>
      <c r="AH361" s="176" t="s">
        <v>1799</v>
      </c>
      <c r="AI361" s="168"/>
      <c r="AJ361" s="176"/>
      <c r="AK361" s="176"/>
      <c r="AL361" s="71">
        <f>MAX(AL$24:AL360)+1</f>
        <v>327</v>
      </c>
      <c r="AM361" s="71" t="s">
        <v>157</v>
      </c>
      <c r="AN361" s="71" t="str">
        <f t="shared" si="60"/>
        <v>327.</v>
      </c>
      <c r="AP361" s="88"/>
      <c r="AS361" s="114"/>
    </row>
    <row r="362" spans="1:45" ht="22.5" customHeight="1" x14ac:dyDescent="0.25">
      <c r="A362" s="94" t="str">
        <f t="shared" si="57"/>
        <v>328.</v>
      </c>
      <c r="B362" s="94">
        <v>1031</v>
      </c>
      <c r="C362" s="216" t="s">
        <v>407</v>
      </c>
      <c r="D362" s="8">
        <v>1971</v>
      </c>
      <c r="E362" s="9" t="s">
        <v>28</v>
      </c>
      <c r="F362" s="4" t="s">
        <v>29</v>
      </c>
      <c r="G362" s="8">
        <v>2</v>
      </c>
      <c r="H362" s="8">
        <v>2</v>
      </c>
      <c r="I362" s="13">
        <v>785.5</v>
      </c>
      <c r="J362" s="11">
        <v>726.7</v>
      </c>
      <c r="K362" s="13">
        <v>726.7</v>
      </c>
      <c r="L362" s="36">
        <v>35</v>
      </c>
      <c r="M362" s="86">
        <f t="shared" si="58"/>
        <v>518857.25</v>
      </c>
      <c r="N362" s="86"/>
      <c r="O362" s="86"/>
      <c r="P362" s="86"/>
      <c r="Q362" s="11">
        <f t="shared" si="59"/>
        <v>518857.25</v>
      </c>
      <c r="R362" s="86">
        <f>442521.6+76335.65</f>
        <v>518857.25</v>
      </c>
      <c r="S362" s="101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11"/>
      <c r="AF362" s="199"/>
      <c r="AG362" s="29" t="s">
        <v>217</v>
      </c>
      <c r="AH362" s="176" t="s">
        <v>1794</v>
      </c>
      <c r="AI362" s="168"/>
      <c r="AJ362" s="176"/>
      <c r="AK362" s="176"/>
      <c r="AL362" s="71">
        <f>MAX(AL$24:AL361)+1</f>
        <v>328</v>
      </c>
      <c r="AM362" s="71" t="s">
        <v>157</v>
      </c>
      <c r="AN362" s="71" t="str">
        <f t="shared" si="60"/>
        <v>328.</v>
      </c>
      <c r="AP362" s="88"/>
      <c r="AS362" s="114"/>
    </row>
    <row r="363" spans="1:45" ht="22.5" customHeight="1" x14ac:dyDescent="0.25">
      <c r="A363" s="94" t="str">
        <f t="shared" si="57"/>
        <v>329.</v>
      </c>
      <c r="B363" s="94">
        <v>1033</v>
      </c>
      <c r="C363" s="216" t="s">
        <v>88</v>
      </c>
      <c r="D363" s="8">
        <v>1973</v>
      </c>
      <c r="E363" s="9" t="s">
        <v>28</v>
      </c>
      <c r="F363" s="4" t="s">
        <v>29</v>
      </c>
      <c r="G363" s="8">
        <v>2</v>
      </c>
      <c r="H363" s="8">
        <v>2</v>
      </c>
      <c r="I363" s="13">
        <v>794.6</v>
      </c>
      <c r="J363" s="11">
        <v>733.2</v>
      </c>
      <c r="K363" s="13">
        <v>733.2</v>
      </c>
      <c r="L363" s="36">
        <v>34</v>
      </c>
      <c r="M363" s="86">
        <f t="shared" si="58"/>
        <v>1144356.48</v>
      </c>
      <c r="N363" s="86"/>
      <c r="O363" s="86"/>
      <c r="P363" s="86"/>
      <c r="Q363" s="11">
        <f t="shared" si="59"/>
        <v>1144356.48</v>
      </c>
      <c r="R363" s="86">
        <f>710132.16+434224.32</f>
        <v>1144356.48</v>
      </c>
      <c r="S363" s="101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199"/>
      <c r="AG363" s="29" t="s">
        <v>217</v>
      </c>
      <c r="AH363" s="176" t="s">
        <v>1783</v>
      </c>
      <c r="AI363" s="168"/>
      <c r="AJ363" s="176"/>
      <c r="AK363" s="176"/>
      <c r="AL363" s="71">
        <f>MAX(AL$24:AL362)+1</f>
        <v>329</v>
      </c>
      <c r="AM363" s="71" t="s">
        <v>157</v>
      </c>
      <c r="AN363" s="71" t="str">
        <f t="shared" si="60"/>
        <v>329.</v>
      </c>
      <c r="AP363" s="88"/>
      <c r="AS363" s="114"/>
    </row>
    <row r="364" spans="1:45" ht="22.5" customHeight="1" x14ac:dyDescent="0.25">
      <c r="A364" s="94" t="str">
        <f t="shared" si="57"/>
        <v>330.</v>
      </c>
      <c r="B364" s="94">
        <v>1036</v>
      </c>
      <c r="C364" s="216" t="s">
        <v>409</v>
      </c>
      <c r="D364" s="8">
        <v>1975</v>
      </c>
      <c r="E364" s="9" t="s">
        <v>28</v>
      </c>
      <c r="F364" s="4" t="s">
        <v>29</v>
      </c>
      <c r="G364" s="8">
        <v>2</v>
      </c>
      <c r="H364" s="8">
        <v>2</v>
      </c>
      <c r="I364" s="13">
        <v>798</v>
      </c>
      <c r="J364" s="11">
        <v>727.6</v>
      </c>
      <c r="K364" s="13">
        <v>727.6</v>
      </c>
      <c r="L364" s="36">
        <v>32</v>
      </c>
      <c r="M364" s="86">
        <f t="shared" si="58"/>
        <v>1094737.04</v>
      </c>
      <c r="N364" s="86"/>
      <c r="O364" s="86"/>
      <c r="P364" s="86"/>
      <c r="Q364" s="11">
        <f t="shared" si="59"/>
        <v>1094737.04</v>
      </c>
      <c r="R364" s="86">
        <f>354547.52+740189.52</f>
        <v>1094737.04</v>
      </c>
      <c r="S364" s="101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199"/>
      <c r="AG364" s="29" t="s">
        <v>217</v>
      </c>
      <c r="AH364" s="176" t="s">
        <v>1787</v>
      </c>
      <c r="AI364" s="168"/>
      <c r="AJ364" s="176"/>
      <c r="AK364" s="176"/>
      <c r="AL364" s="71">
        <f>MAX(AL$24:AL363)+1</f>
        <v>330</v>
      </c>
      <c r="AM364" s="71" t="s">
        <v>157</v>
      </c>
      <c r="AN364" s="71" t="str">
        <f t="shared" si="60"/>
        <v>330.</v>
      </c>
      <c r="AP364" s="88"/>
      <c r="AS364" s="114"/>
    </row>
    <row r="365" spans="1:45" ht="22.5" customHeight="1" x14ac:dyDescent="0.25">
      <c r="A365" s="94" t="str">
        <f t="shared" si="57"/>
        <v>331.</v>
      </c>
      <c r="B365" s="94">
        <v>1041</v>
      </c>
      <c r="C365" s="216" t="s">
        <v>410</v>
      </c>
      <c r="D365" s="8">
        <v>1967</v>
      </c>
      <c r="E365" s="9" t="s">
        <v>28</v>
      </c>
      <c r="F365" s="4" t="s">
        <v>29</v>
      </c>
      <c r="G365" s="8">
        <v>2</v>
      </c>
      <c r="H365" s="8">
        <v>1</v>
      </c>
      <c r="I365" s="13">
        <v>409.8</v>
      </c>
      <c r="J365" s="11">
        <v>361.4</v>
      </c>
      <c r="K365" s="13">
        <v>361.4</v>
      </c>
      <c r="L365" s="36">
        <v>15</v>
      </c>
      <c r="M365" s="86">
        <f t="shared" si="58"/>
        <v>278997.36</v>
      </c>
      <c r="N365" s="86"/>
      <c r="O365" s="86"/>
      <c r="P365" s="86"/>
      <c r="Q365" s="11">
        <f t="shared" si="59"/>
        <v>278997.36</v>
      </c>
      <c r="R365" s="86">
        <f>40855.7+215978.25</f>
        <v>256833.95</v>
      </c>
      <c r="S365" s="101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11"/>
      <c r="AF365" s="199">
        <v>22163.41</v>
      </c>
      <c r="AG365" s="29" t="s">
        <v>217</v>
      </c>
      <c r="AH365" s="176" t="s">
        <v>1789</v>
      </c>
      <c r="AI365" s="168"/>
      <c r="AJ365" s="176"/>
      <c r="AK365" s="176"/>
      <c r="AL365" s="71">
        <f>MAX(AL$24:AL364)+1</f>
        <v>331</v>
      </c>
      <c r="AM365" s="71" t="s">
        <v>157</v>
      </c>
      <c r="AN365" s="71" t="str">
        <f t="shared" si="60"/>
        <v>331.</v>
      </c>
      <c r="AP365" s="88"/>
      <c r="AS365" s="114"/>
    </row>
    <row r="366" spans="1:45" ht="22.5" customHeight="1" x14ac:dyDescent="0.25">
      <c r="A366" s="94" t="str">
        <f t="shared" si="57"/>
        <v>332.</v>
      </c>
      <c r="B366" s="94">
        <v>1045</v>
      </c>
      <c r="C366" s="213" t="s">
        <v>374</v>
      </c>
      <c r="D366" s="8">
        <v>1969</v>
      </c>
      <c r="E366" s="17" t="s">
        <v>28</v>
      </c>
      <c r="F366" s="4" t="s">
        <v>29</v>
      </c>
      <c r="G366" s="10">
        <v>2</v>
      </c>
      <c r="H366" s="10">
        <v>2</v>
      </c>
      <c r="I366" s="13">
        <v>576.70000000000005</v>
      </c>
      <c r="J366" s="11">
        <v>517.29999999999995</v>
      </c>
      <c r="K366" s="11">
        <v>517.29999999999995</v>
      </c>
      <c r="L366" s="35">
        <v>18</v>
      </c>
      <c r="M366" s="11">
        <f t="shared" si="58"/>
        <v>498725.7</v>
      </c>
      <c r="N366" s="11"/>
      <c r="O366" s="11"/>
      <c r="P366" s="11"/>
      <c r="Q366" s="11">
        <f t="shared" si="59"/>
        <v>498725.7</v>
      </c>
      <c r="R366" s="11">
        <f>414864+83861.7</f>
        <v>498725.7</v>
      </c>
      <c r="S366" s="35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75"/>
      <c r="AG366" s="29" t="s">
        <v>217</v>
      </c>
      <c r="AH366" s="176" t="s">
        <v>1794</v>
      </c>
      <c r="AI366" s="168"/>
      <c r="AJ366" s="176"/>
      <c r="AK366" s="176"/>
      <c r="AL366" s="71">
        <f>MAX(AL$24:AL365)+1</f>
        <v>332</v>
      </c>
      <c r="AM366" s="71" t="s">
        <v>157</v>
      </c>
      <c r="AN366" s="71" t="str">
        <f t="shared" si="60"/>
        <v>332.</v>
      </c>
      <c r="AP366" s="88"/>
      <c r="AS366" s="114"/>
    </row>
    <row r="367" spans="1:45" ht="22.5" customHeight="1" x14ac:dyDescent="0.25">
      <c r="A367" s="94" t="str">
        <f t="shared" si="57"/>
        <v>333.</v>
      </c>
      <c r="B367" s="94">
        <v>1062</v>
      </c>
      <c r="C367" s="213" t="s">
        <v>377</v>
      </c>
      <c r="D367" s="8">
        <v>1971</v>
      </c>
      <c r="E367" s="17" t="s">
        <v>28</v>
      </c>
      <c r="F367" s="4" t="s">
        <v>29</v>
      </c>
      <c r="G367" s="10">
        <v>5</v>
      </c>
      <c r="H367" s="10">
        <v>2</v>
      </c>
      <c r="I367" s="13">
        <v>1932.33</v>
      </c>
      <c r="J367" s="11">
        <v>1779.35</v>
      </c>
      <c r="K367" s="13">
        <v>1779.35</v>
      </c>
      <c r="L367" s="35">
        <v>73</v>
      </c>
      <c r="M367" s="11">
        <f t="shared" si="58"/>
        <v>989996.75</v>
      </c>
      <c r="N367" s="11"/>
      <c r="O367" s="11"/>
      <c r="P367" s="11"/>
      <c r="Q367" s="11">
        <f t="shared" si="59"/>
        <v>989996.75</v>
      </c>
      <c r="R367" s="11">
        <f>553574.4+354017.28</f>
        <v>907591.68000000005</v>
      </c>
      <c r="S367" s="35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75">
        <v>82405.070000000007</v>
      </c>
      <c r="AG367" s="29" t="s">
        <v>217</v>
      </c>
      <c r="AH367" s="176" t="s">
        <v>1783</v>
      </c>
      <c r="AI367" s="168"/>
      <c r="AJ367" s="176"/>
      <c r="AK367" s="176"/>
      <c r="AL367" s="71">
        <f>MAX(AL$24:AL366)+1</f>
        <v>333</v>
      </c>
      <c r="AM367" s="71" t="s">
        <v>157</v>
      </c>
      <c r="AN367" s="71" t="str">
        <f t="shared" si="60"/>
        <v>333.</v>
      </c>
      <c r="AP367" s="88"/>
      <c r="AS367" s="114"/>
    </row>
    <row r="368" spans="1:45" ht="22.5" customHeight="1" x14ac:dyDescent="0.25">
      <c r="A368" s="94" t="str">
        <f t="shared" ref="A368:A391" si="64">AN368</f>
        <v>334.</v>
      </c>
      <c r="B368" s="94">
        <v>1066</v>
      </c>
      <c r="C368" s="216" t="s">
        <v>413</v>
      </c>
      <c r="D368" s="8">
        <v>1975</v>
      </c>
      <c r="E368" s="9" t="s">
        <v>28</v>
      </c>
      <c r="F368" s="4" t="s">
        <v>29</v>
      </c>
      <c r="G368" s="8">
        <v>2</v>
      </c>
      <c r="H368" s="8">
        <v>2</v>
      </c>
      <c r="I368" s="13">
        <v>785.8</v>
      </c>
      <c r="J368" s="11">
        <v>728.6</v>
      </c>
      <c r="K368" s="13">
        <v>728.6</v>
      </c>
      <c r="L368" s="36">
        <v>25</v>
      </c>
      <c r="M368" s="86">
        <f t="shared" ref="M368:M391" si="65">R368+T368+V368+X368+Z368+AB368+AE368+AF368</f>
        <v>2545178</v>
      </c>
      <c r="N368" s="86"/>
      <c r="O368" s="86"/>
      <c r="P368" s="86"/>
      <c r="Q368" s="11">
        <f t="shared" ref="Q368:Q391" si="66">M368</f>
        <v>2545178</v>
      </c>
      <c r="R368" s="86">
        <v>325562</v>
      </c>
      <c r="S368" s="101"/>
      <c r="T368" s="86"/>
      <c r="U368" s="86">
        <v>604.79999999999995</v>
      </c>
      <c r="V368" s="86">
        <f>U368*3670</f>
        <v>2219616</v>
      </c>
      <c r="W368" s="86"/>
      <c r="X368" s="86"/>
      <c r="Y368" s="86"/>
      <c r="Z368" s="86"/>
      <c r="AA368" s="86"/>
      <c r="AB368" s="86"/>
      <c r="AC368" s="86"/>
      <c r="AD368" s="86"/>
      <c r="AE368" s="86"/>
      <c r="AF368" s="199"/>
      <c r="AG368" s="29" t="s">
        <v>217</v>
      </c>
      <c r="AH368" s="176" t="s">
        <v>1778</v>
      </c>
      <c r="AI368" s="168"/>
      <c r="AJ368" s="176"/>
      <c r="AK368" s="176"/>
      <c r="AL368" s="71">
        <f>MAX(AL$24:AL367)+1</f>
        <v>334</v>
      </c>
      <c r="AM368" s="71" t="s">
        <v>157</v>
      </c>
      <c r="AN368" s="71" t="str">
        <f t="shared" si="60"/>
        <v>334.</v>
      </c>
      <c r="AP368" s="88"/>
      <c r="AS368" s="114"/>
    </row>
    <row r="369" spans="1:45" ht="22.5" customHeight="1" x14ac:dyDescent="0.25">
      <c r="A369" s="94" t="str">
        <f t="shared" si="64"/>
        <v>335.</v>
      </c>
      <c r="B369" s="94">
        <v>1074</v>
      </c>
      <c r="C369" s="216" t="s">
        <v>379</v>
      </c>
      <c r="D369" s="8">
        <v>1968</v>
      </c>
      <c r="E369" s="9" t="s">
        <v>28</v>
      </c>
      <c r="F369" s="4" t="s">
        <v>29</v>
      </c>
      <c r="G369" s="8">
        <v>2</v>
      </c>
      <c r="H369" s="8">
        <v>2</v>
      </c>
      <c r="I369" s="13">
        <v>529.6</v>
      </c>
      <c r="J369" s="11">
        <v>300.39999999999998</v>
      </c>
      <c r="K369" s="13">
        <v>300.39999999999998</v>
      </c>
      <c r="L369" s="36">
        <v>25</v>
      </c>
      <c r="M369" s="86">
        <f t="shared" si="65"/>
        <v>926310</v>
      </c>
      <c r="N369" s="86"/>
      <c r="O369" s="86"/>
      <c r="P369" s="86"/>
      <c r="Q369" s="11">
        <f t="shared" si="66"/>
        <v>926310</v>
      </c>
      <c r="R369" s="86">
        <f>302457.6+623852.4</f>
        <v>926310</v>
      </c>
      <c r="S369" s="101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199"/>
      <c r="AG369" s="29" t="s">
        <v>217</v>
      </c>
      <c r="AH369" s="176" t="s">
        <v>1787</v>
      </c>
      <c r="AI369" s="168"/>
      <c r="AJ369" s="176"/>
      <c r="AK369" s="176"/>
      <c r="AL369" s="71">
        <f>MAX(AL$24:AL368)+1</f>
        <v>335</v>
      </c>
      <c r="AM369" s="71" t="s">
        <v>157</v>
      </c>
      <c r="AN369" s="71" t="str">
        <f t="shared" si="60"/>
        <v>335.</v>
      </c>
      <c r="AP369" s="88"/>
      <c r="AS369" s="114"/>
    </row>
    <row r="370" spans="1:45" ht="22.5" customHeight="1" x14ac:dyDescent="0.25">
      <c r="A370" s="94" t="str">
        <f t="shared" si="64"/>
        <v>336.</v>
      </c>
      <c r="B370" s="94">
        <v>1075</v>
      </c>
      <c r="C370" s="216" t="s">
        <v>415</v>
      </c>
      <c r="D370" s="8">
        <v>1962</v>
      </c>
      <c r="E370" s="9" t="s">
        <v>28</v>
      </c>
      <c r="F370" s="4" t="s">
        <v>29</v>
      </c>
      <c r="G370" s="8">
        <v>2</v>
      </c>
      <c r="H370" s="8">
        <v>1</v>
      </c>
      <c r="I370" s="13">
        <v>333.52</v>
      </c>
      <c r="J370" s="11">
        <v>304.23</v>
      </c>
      <c r="K370" s="13">
        <v>260.91000000000003</v>
      </c>
      <c r="L370" s="36">
        <v>14</v>
      </c>
      <c r="M370" s="86">
        <f t="shared" si="65"/>
        <v>19352.7</v>
      </c>
      <c r="N370" s="86"/>
      <c r="O370" s="86"/>
      <c r="P370" s="86"/>
      <c r="Q370" s="11">
        <f t="shared" si="66"/>
        <v>19352.7</v>
      </c>
      <c r="R370" s="86">
        <v>19352.7</v>
      </c>
      <c r="S370" s="101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11"/>
      <c r="AF370" s="199"/>
      <c r="AG370" s="29" t="s">
        <v>217</v>
      </c>
      <c r="AH370" s="176" t="s">
        <v>1774</v>
      </c>
      <c r="AI370" s="168"/>
      <c r="AJ370" s="176"/>
      <c r="AK370" s="176"/>
      <c r="AL370" s="71">
        <f>MAX(AL$24:AL369)+1</f>
        <v>336</v>
      </c>
      <c r="AM370" s="71" t="s">
        <v>157</v>
      </c>
      <c r="AN370" s="71" t="str">
        <f t="shared" si="60"/>
        <v>336.</v>
      </c>
      <c r="AP370" s="88"/>
      <c r="AS370" s="114"/>
    </row>
    <row r="371" spans="1:45" ht="22.5" customHeight="1" x14ac:dyDescent="0.25">
      <c r="A371" s="94" t="str">
        <f>AN371</f>
        <v>337.</v>
      </c>
      <c r="B371" s="94">
        <v>1080</v>
      </c>
      <c r="C371" s="216" t="s">
        <v>380</v>
      </c>
      <c r="D371" s="8">
        <v>1963</v>
      </c>
      <c r="E371" s="9" t="s">
        <v>28</v>
      </c>
      <c r="F371" s="4" t="s">
        <v>29</v>
      </c>
      <c r="G371" s="10">
        <v>2</v>
      </c>
      <c r="H371" s="10">
        <v>2</v>
      </c>
      <c r="I371" s="13">
        <v>551.9</v>
      </c>
      <c r="J371" s="11">
        <v>495.06</v>
      </c>
      <c r="K371" s="13">
        <v>484.56</v>
      </c>
      <c r="L371" s="35">
        <v>35</v>
      </c>
      <c r="M371" s="86">
        <f>R371+T371+V371+X371+Z371+AB371+AE371+AF371</f>
        <v>706354.36320000002</v>
      </c>
      <c r="N371" s="86"/>
      <c r="O371" s="86"/>
      <c r="P371" s="86"/>
      <c r="Q371" s="11">
        <f>M371</f>
        <v>706354.36320000002</v>
      </c>
      <c r="R371" s="86"/>
      <c r="S371" s="101"/>
      <c r="T371" s="86"/>
      <c r="U371" s="86"/>
      <c r="V371" s="86"/>
      <c r="W371" s="86"/>
      <c r="X371" s="86"/>
      <c r="Y371" s="86">
        <v>596.14</v>
      </c>
      <c r="Z371" s="86">
        <f>Y371*1184.88</f>
        <v>706354.36320000002</v>
      </c>
      <c r="AA371" s="86"/>
      <c r="AB371" s="86"/>
      <c r="AC371" s="86"/>
      <c r="AD371" s="86"/>
      <c r="AE371" s="86"/>
      <c r="AF371" s="199"/>
      <c r="AG371" s="29" t="s">
        <v>217</v>
      </c>
      <c r="AH371" s="176"/>
      <c r="AI371" s="168"/>
      <c r="AJ371" s="176"/>
      <c r="AK371" s="176"/>
      <c r="AL371" s="71">
        <f>MAX(AL$24:AL370)+1</f>
        <v>337</v>
      </c>
      <c r="AM371" s="71" t="s">
        <v>157</v>
      </c>
      <c r="AN371" s="71" t="str">
        <f t="shared" si="60"/>
        <v>337.</v>
      </c>
      <c r="AP371" s="88"/>
      <c r="AS371" s="114"/>
    </row>
    <row r="372" spans="1:45" ht="22.5" customHeight="1" x14ac:dyDescent="0.25">
      <c r="A372" s="94" t="str">
        <f t="shared" si="64"/>
        <v>338.</v>
      </c>
      <c r="B372" s="94">
        <v>1081</v>
      </c>
      <c r="C372" s="213" t="s">
        <v>381</v>
      </c>
      <c r="D372" s="8">
        <v>1972</v>
      </c>
      <c r="E372" s="17" t="s">
        <v>28</v>
      </c>
      <c r="F372" s="4" t="s">
        <v>29</v>
      </c>
      <c r="G372" s="10">
        <v>5</v>
      </c>
      <c r="H372" s="10">
        <v>4</v>
      </c>
      <c r="I372" s="13">
        <v>3533.21</v>
      </c>
      <c r="J372" s="11">
        <v>3258.51</v>
      </c>
      <c r="K372" s="13">
        <v>3210.21</v>
      </c>
      <c r="L372" s="35">
        <v>120</v>
      </c>
      <c r="M372" s="11">
        <f t="shared" si="65"/>
        <v>767053.56</v>
      </c>
      <c r="N372" s="11"/>
      <c r="O372" s="11"/>
      <c r="P372" s="11"/>
      <c r="Q372" s="11">
        <f t="shared" si="66"/>
        <v>767053.56</v>
      </c>
      <c r="R372" s="11">
        <f>625061.76+141991.8</f>
        <v>767053.56</v>
      </c>
      <c r="S372" s="3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75"/>
      <c r="AG372" s="29" t="s">
        <v>217</v>
      </c>
      <c r="AH372" s="176" t="s">
        <v>1794</v>
      </c>
      <c r="AI372" s="168"/>
      <c r="AJ372" s="176"/>
      <c r="AK372" s="176"/>
      <c r="AL372" s="71">
        <f>MAX(AL$24:AL371)+1</f>
        <v>338</v>
      </c>
      <c r="AM372" s="71" t="s">
        <v>157</v>
      </c>
      <c r="AN372" s="71" t="str">
        <f t="shared" si="60"/>
        <v>338.</v>
      </c>
      <c r="AP372" s="88"/>
      <c r="AS372" s="114"/>
    </row>
    <row r="373" spans="1:45" ht="22.5" customHeight="1" x14ac:dyDescent="0.25">
      <c r="A373" s="94" t="str">
        <f t="shared" si="64"/>
        <v>339.</v>
      </c>
      <c r="B373" s="94">
        <v>1085</v>
      </c>
      <c r="C373" s="216" t="s">
        <v>382</v>
      </c>
      <c r="D373" s="8">
        <v>1972</v>
      </c>
      <c r="E373" s="9" t="s">
        <v>28</v>
      </c>
      <c r="F373" s="4" t="s">
        <v>31</v>
      </c>
      <c r="G373" s="10">
        <v>5</v>
      </c>
      <c r="H373" s="10">
        <v>6</v>
      </c>
      <c r="I373" s="13">
        <v>5148.46</v>
      </c>
      <c r="J373" s="11">
        <v>4706.66</v>
      </c>
      <c r="K373" s="13">
        <v>4706.66</v>
      </c>
      <c r="L373" s="35">
        <v>191</v>
      </c>
      <c r="M373" s="86">
        <f t="shared" si="65"/>
        <v>6629371.9199999999</v>
      </c>
      <c r="N373" s="86"/>
      <c r="O373" s="86"/>
      <c r="P373" s="86"/>
      <c r="Q373" s="11">
        <f t="shared" si="66"/>
        <v>6629371.9199999999</v>
      </c>
      <c r="R373" s="86">
        <f>5306529.6+1194808.32</f>
        <v>6501337.9199999999</v>
      </c>
      <c r="S373" s="101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199">
        <v>128034</v>
      </c>
      <c r="AG373" s="29" t="s">
        <v>217</v>
      </c>
      <c r="AH373" s="176" t="s">
        <v>1783</v>
      </c>
      <c r="AI373" s="168"/>
      <c r="AJ373" s="176"/>
      <c r="AK373" s="176"/>
      <c r="AL373" s="71">
        <f>MAX(AL$24:AL372)+1</f>
        <v>339</v>
      </c>
      <c r="AM373" s="71" t="s">
        <v>157</v>
      </c>
      <c r="AN373" s="71" t="str">
        <f t="shared" si="60"/>
        <v>339.</v>
      </c>
      <c r="AP373" s="88"/>
      <c r="AS373" s="114"/>
    </row>
    <row r="374" spans="1:45" ht="22.5" customHeight="1" x14ac:dyDescent="0.25">
      <c r="A374" s="94" t="str">
        <f t="shared" si="64"/>
        <v>340.</v>
      </c>
      <c r="B374" s="94">
        <v>1086</v>
      </c>
      <c r="C374" s="213" t="s">
        <v>383</v>
      </c>
      <c r="D374" s="8">
        <v>1972</v>
      </c>
      <c r="E374" s="17" t="s">
        <v>28</v>
      </c>
      <c r="F374" s="4" t="s">
        <v>29</v>
      </c>
      <c r="G374" s="10">
        <v>5</v>
      </c>
      <c r="H374" s="10">
        <v>4</v>
      </c>
      <c r="I374" s="13">
        <v>3583.9</v>
      </c>
      <c r="J374" s="11">
        <v>3077.1</v>
      </c>
      <c r="K374" s="13">
        <v>3077.1</v>
      </c>
      <c r="L374" s="35">
        <v>138</v>
      </c>
      <c r="M374" s="11">
        <f t="shared" si="65"/>
        <v>5334943.7299999995</v>
      </c>
      <c r="N374" s="11"/>
      <c r="O374" s="11"/>
      <c r="P374" s="11"/>
      <c r="Q374" s="11">
        <f t="shared" si="66"/>
        <v>5334943.7299999995</v>
      </c>
      <c r="R374" s="11">
        <f>3204676.8+2049428.16</f>
        <v>5254104.96</v>
      </c>
      <c r="S374" s="3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75">
        <v>80838.77</v>
      </c>
      <c r="AG374" s="29" t="s">
        <v>217</v>
      </c>
      <c r="AH374" s="176" t="s">
        <v>1783</v>
      </c>
      <c r="AI374" s="168"/>
      <c r="AJ374" s="176"/>
      <c r="AK374" s="176"/>
      <c r="AL374" s="71">
        <f>MAX(AL$24:AL373)+1</f>
        <v>340</v>
      </c>
      <c r="AM374" s="71" t="s">
        <v>157</v>
      </c>
      <c r="AN374" s="71" t="str">
        <f t="shared" si="60"/>
        <v>340.</v>
      </c>
      <c r="AP374" s="88"/>
      <c r="AS374" s="114"/>
    </row>
    <row r="375" spans="1:45" ht="22.5" customHeight="1" x14ac:dyDescent="0.25">
      <c r="A375" s="94" t="str">
        <f t="shared" si="64"/>
        <v>341.</v>
      </c>
      <c r="B375" s="94">
        <v>1087</v>
      </c>
      <c r="C375" s="216" t="s">
        <v>418</v>
      </c>
      <c r="D375" s="8">
        <v>1968</v>
      </c>
      <c r="E375" s="9" t="s">
        <v>28</v>
      </c>
      <c r="F375" s="4" t="s">
        <v>29</v>
      </c>
      <c r="G375" s="10">
        <v>2</v>
      </c>
      <c r="H375" s="10">
        <v>3</v>
      </c>
      <c r="I375" s="13">
        <v>971.1</v>
      </c>
      <c r="J375" s="11">
        <v>877.9</v>
      </c>
      <c r="K375" s="13">
        <v>877.9</v>
      </c>
      <c r="L375" s="35">
        <v>37</v>
      </c>
      <c r="M375" s="86">
        <f t="shared" si="65"/>
        <v>475698.58</v>
      </c>
      <c r="N375" s="86"/>
      <c r="O375" s="86"/>
      <c r="P375" s="86"/>
      <c r="Q375" s="11">
        <f t="shared" si="66"/>
        <v>475698.58</v>
      </c>
      <c r="R375" s="86">
        <f>89237.45+345565.2</f>
        <v>434802.65</v>
      </c>
      <c r="S375" s="101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11"/>
      <c r="AF375" s="199">
        <v>40895.93</v>
      </c>
      <c r="AG375" s="29" t="s">
        <v>217</v>
      </c>
      <c r="AH375" s="176" t="s">
        <v>1789</v>
      </c>
      <c r="AI375" s="168"/>
      <c r="AJ375" s="176"/>
      <c r="AK375" s="176"/>
      <c r="AL375" s="71">
        <f>MAX(AL$24:AL374)+1</f>
        <v>341</v>
      </c>
      <c r="AM375" s="71" t="s">
        <v>157</v>
      </c>
      <c r="AN375" s="71" t="str">
        <f t="shared" si="60"/>
        <v>341.</v>
      </c>
      <c r="AP375" s="88"/>
      <c r="AS375" s="114"/>
    </row>
    <row r="376" spans="1:45" ht="22.5" customHeight="1" x14ac:dyDescent="0.25">
      <c r="A376" s="94" t="str">
        <f>AN376</f>
        <v>342.</v>
      </c>
      <c r="B376" s="94">
        <v>1090</v>
      </c>
      <c r="C376" s="216" t="s">
        <v>384</v>
      </c>
      <c r="D376" s="8">
        <v>1974</v>
      </c>
      <c r="E376" s="9" t="s">
        <v>28</v>
      </c>
      <c r="F376" s="4" t="s">
        <v>31</v>
      </c>
      <c r="G376" s="10">
        <v>5</v>
      </c>
      <c r="H376" s="10">
        <v>6</v>
      </c>
      <c r="I376" s="13">
        <v>5186</v>
      </c>
      <c r="J376" s="11">
        <v>4781.59</v>
      </c>
      <c r="K376" s="13">
        <v>4764</v>
      </c>
      <c r="L376" s="35">
        <v>191</v>
      </c>
      <c r="M376" s="86">
        <f>R376+T376+V376+X376+Z376+AB376+AE376+AF376</f>
        <v>5440014.3799999999</v>
      </c>
      <c r="N376" s="86"/>
      <c r="O376" s="86"/>
      <c r="P376" s="86"/>
      <c r="Q376" s="11">
        <f>M376</f>
        <v>5440014.3799999999</v>
      </c>
      <c r="R376" s="86">
        <v>5306529.5999999996</v>
      </c>
      <c r="S376" s="101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199">
        <v>133484.78</v>
      </c>
      <c r="AG376" s="29" t="s">
        <v>217</v>
      </c>
      <c r="AH376" s="176" t="s">
        <v>1777</v>
      </c>
      <c r="AI376" s="168"/>
      <c r="AJ376" s="176"/>
      <c r="AK376" s="176"/>
      <c r="AL376" s="71">
        <f>MAX(AL$24:AL375)+1</f>
        <v>342</v>
      </c>
      <c r="AM376" s="71" t="s">
        <v>157</v>
      </c>
      <c r="AN376" s="71" t="str">
        <f t="shared" si="60"/>
        <v>342.</v>
      </c>
      <c r="AP376" s="88"/>
      <c r="AS376" s="114"/>
    </row>
    <row r="377" spans="1:45" ht="22.5" customHeight="1" x14ac:dyDescent="0.25">
      <c r="A377" s="94" t="str">
        <f t="shared" si="64"/>
        <v>343.</v>
      </c>
      <c r="B377" s="94">
        <v>1096</v>
      </c>
      <c r="C377" s="216" t="s">
        <v>419</v>
      </c>
      <c r="D377" s="8">
        <v>1966</v>
      </c>
      <c r="E377" s="9" t="s">
        <v>28</v>
      </c>
      <c r="F377" s="4" t="s">
        <v>31</v>
      </c>
      <c r="G377" s="10">
        <v>5</v>
      </c>
      <c r="H377" s="10">
        <v>3</v>
      </c>
      <c r="I377" s="13">
        <v>2237.39</v>
      </c>
      <c r="J377" s="11">
        <v>2051.14</v>
      </c>
      <c r="K377" s="13">
        <v>2051.14</v>
      </c>
      <c r="L377" s="35">
        <v>90</v>
      </c>
      <c r="M377" s="86">
        <f t="shared" si="65"/>
        <v>1171228.6199999999</v>
      </c>
      <c r="N377" s="86"/>
      <c r="O377" s="86"/>
      <c r="P377" s="86"/>
      <c r="Q377" s="11">
        <f t="shared" si="66"/>
        <v>1171228.6199999999</v>
      </c>
      <c r="R377" s="86">
        <f>956952.96+152624.63</f>
        <v>1109577.5899999999</v>
      </c>
      <c r="S377" s="101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199">
        <v>61651.03</v>
      </c>
      <c r="AG377" s="29" t="s">
        <v>217</v>
      </c>
      <c r="AH377" s="176" t="s">
        <v>1811</v>
      </c>
      <c r="AI377" s="168"/>
      <c r="AJ377" s="176"/>
      <c r="AK377" s="176"/>
      <c r="AL377" s="71">
        <f>MAX(AL$24:AL376)+1</f>
        <v>343</v>
      </c>
      <c r="AM377" s="71" t="s">
        <v>157</v>
      </c>
      <c r="AN377" s="71" t="str">
        <f t="shared" si="60"/>
        <v>343.</v>
      </c>
      <c r="AP377" s="88"/>
      <c r="AS377" s="114"/>
    </row>
    <row r="378" spans="1:45" ht="22.5" customHeight="1" x14ac:dyDescent="0.25">
      <c r="A378" s="94" t="str">
        <f>AN378</f>
        <v>344.</v>
      </c>
      <c r="B378" s="94">
        <v>1095</v>
      </c>
      <c r="C378" s="216" t="s">
        <v>427</v>
      </c>
      <c r="D378" s="8">
        <v>1976</v>
      </c>
      <c r="E378" s="9" t="s">
        <v>28</v>
      </c>
      <c r="F378" s="4" t="s">
        <v>31</v>
      </c>
      <c r="G378" s="8">
        <v>5</v>
      </c>
      <c r="H378" s="8">
        <v>4</v>
      </c>
      <c r="I378" s="13">
        <v>3588.59</v>
      </c>
      <c r="J378" s="11">
        <v>3333.28</v>
      </c>
      <c r="K378" s="13">
        <v>3333.28</v>
      </c>
      <c r="L378" s="36">
        <v>134</v>
      </c>
      <c r="M378" s="86">
        <f>R378+T378+V378+X378+Z378+AB378+AE378+AF378</f>
        <v>1064902.8</v>
      </c>
      <c r="N378" s="86"/>
      <c r="O378" s="86"/>
      <c r="P378" s="86"/>
      <c r="Q378" s="11">
        <f>M378</f>
        <v>1064902.8</v>
      </c>
      <c r="R378" s="86">
        <v>1064902.8</v>
      </c>
      <c r="S378" s="101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199"/>
      <c r="AG378" s="173" t="s">
        <v>217</v>
      </c>
      <c r="AH378" s="176" t="s">
        <v>1778</v>
      </c>
      <c r="AI378" s="168"/>
      <c r="AJ378" s="176"/>
      <c r="AK378" s="176"/>
      <c r="AL378" s="71">
        <f>MAX(AL$24:AL377)+1</f>
        <v>344</v>
      </c>
      <c r="AM378" s="71" t="s">
        <v>157</v>
      </c>
      <c r="AN378" s="71" t="str">
        <f t="shared" si="60"/>
        <v>344.</v>
      </c>
      <c r="AS378" s="114"/>
    </row>
    <row r="379" spans="1:45" ht="22.5" customHeight="1" x14ac:dyDescent="0.25">
      <c r="A379" s="94" t="str">
        <f>AN379</f>
        <v>345.</v>
      </c>
      <c r="B379" s="94">
        <v>991</v>
      </c>
      <c r="C379" s="216" t="s">
        <v>1539</v>
      </c>
      <c r="D379" s="8">
        <v>1973</v>
      </c>
      <c r="E379" s="9" t="s">
        <v>28</v>
      </c>
      <c r="F379" s="4" t="s">
        <v>29</v>
      </c>
      <c r="G379" s="8">
        <v>4</v>
      </c>
      <c r="H379" s="8">
        <v>1</v>
      </c>
      <c r="I379" s="13">
        <v>2421.3000000000002</v>
      </c>
      <c r="J379" s="11">
        <v>1756.6</v>
      </c>
      <c r="K379" s="13">
        <v>1756.6</v>
      </c>
      <c r="L379" s="36">
        <v>133</v>
      </c>
      <c r="M379" s="86">
        <f>R379+T379+V379+X379+Z379+AB379+AE379+AF379</f>
        <v>2739730.6900000004</v>
      </c>
      <c r="N379" s="86"/>
      <c r="O379" s="86"/>
      <c r="P379" s="86"/>
      <c r="Q379" s="11">
        <f>M379</f>
        <v>2739730.6900000004</v>
      </c>
      <c r="R379" s="86">
        <v>2655427.2000000002</v>
      </c>
      <c r="S379" s="101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199">
        <v>84303.49</v>
      </c>
      <c r="AG379" s="173" t="s">
        <v>217</v>
      </c>
      <c r="AH379" s="176" t="s">
        <v>1777</v>
      </c>
      <c r="AI379" s="168"/>
      <c r="AJ379" s="176"/>
      <c r="AK379" s="176"/>
      <c r="AL379" s="71">
        <f>MAX(AL$24:AL378)+1</f>
        <v>345</v>
      </c>
      <c r="AM379" s="71" t="s">
        <v>157</v>
      </c>
      <c r="AN379" s="71" t="str">
        <f t="shared" si="60"/>
        <v>345.</v>
      </c>
      <c r="AS379" s="114"/>
    </row>
    <row r="380" spans="1:45" ht="22.5" customHeight="1" x14ac:dyDescent="0.25">
      <c r="A380" s="94" t="str">
        <f t="shared" si="64"/>
        <v>346.</v>
      </c>
      <c r="B380" s="94">
        <v>1098</v>
      </c>
      <c r="C380" s="213" t="s">
        <v>429</v>
      </c>
      <c r="D380" s="8">
        <v>1970</v>
      </c>
      <c r="E380" s="17" t="s">
        <v>28</v>
      </c>
      <c r="F380" s="4" t="s">
        <v>31</v>
      </c>
      <c r="G380" s="10">
        <v>5</v>
      </c>
      <c r="H380" s="10">
        <v>3</v>
      </c>
      <c r="I380" s="13">
        <v>2232.3000000000002</v>
      </c>
      <c r="J380" s="11">
        <v>2047.8</v>
      </c>
      <c r="K380" s="13">
        <v>2047.8</v>
      </c>
      <c r="L380" s="35">
        <v>55</v>
      </c>
      <c r="M380" s="11">
        <f t="shared" si="65"/>
        <v>1219585.8599999999</v>
      </c>
      <c r="N380" s="11"/>
      <c r="O380" s="11"/>
      <c r="P380" s="11"/>
      <c r="Q380" s="11">
        <f t="shared" si="66"/>
        <v>1219585.8599999999</v>
      </c>
      <c r="R380" s="11">
        <f>929295.36+290290.5</f>
        <v>1219585.8599999999</v>
      </c>
      <c r="S380" s="3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75"/>
      <c r="AG380" s="29" t="s">
        <v>217</v>
      </c>
      <c r="AH380" s="176" t="s">
        <v>1794</v>
      </c>
      <c r="AI380" s="168"/>
      <c r="AJ380" s="176"/>
      <c r="AK380" s="176"/>
      <c r="AL380" s="71">
        <f>MAX(AL$24:AL379)+1</f>
        <v>346</v>
      </c>
      <c r="AM380" s="71" t="s">
        <v>157</v>
      </c>
      <c r="AN380" s="71" t="str">
        <f t="shared" si="60"/>
        <v>346.</v>
      </c>
      <c r="AP380" s="88"/>
      <c r="AS380" s="114"/>
    </row>
    <row r="381" spans="1:45" ht="22.5" customHeight="1" x14ac:dyDescent="0.25">
      <c r="A381" s="94" t="str">
        <f>AN381</f>
        <v>347.</v>
      </c>
      <c r="B381" s="94">
        <v>1099</v>
      </c>
      <c r="C381" s="216" t="s">
        <v>385</v>
      </c>
      <c r="D381" s="8">
        <v>1960</v>
      </c>
      <c r="E381" s="9" t="s">
        <v>28</v>
      </c>
      <c r="F381" s="4" t="s">
        <v>29</v>
      </c>
      <c r="G381" s="10">
        <v>2</v>
      </c>
      <c r="H381" s="10">
        <v>1</v>
      </c>
      <c r="I381" s="13">
        <v>281</v>
      </c>
      <c r="J381" s="11">
        <v>201</v>
      </c>
      <c r="K381" s="13">
        <v>95.4</v>
      </c>
      <c r="L381" s="35">
        <v>6</v>
      </c>
      <c r="M381" s="86">
        <f>R381+T381+V381+X381+Z381+AB381+AE381+AF381</f>
        <v>31179.35</v>
      </c>
      <c r="N381" s="86"/>
      <c r="O381" s="86"/>
      <c r="P381" s="86"/>
      <c r="Q381" s="11">
        <f>M381</f>
        <v>31179.35</v>
      </c>
      <c r="R381" s="86">
        <v>31179.35</v>
      </c>
      <c r="S381" s="101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11"/>
      <c r="AF381" s="199"/>
      <c r="AG381" s="29" t="s">
        <v>217</v>
      </c>
      <c r="AH381" s="176" t="s">
        <v>1774</v>
      </c>
      <c r="AI381" s="168"/>
      <c r="AJ381" s="176"/>
      <c r="AK381" s="176"/>
      <c r="AL381" s="71">
        <f>MAX(AL$24:AL380)+1</f>
        <v>347</v>
      </c>
      <c r="AM381" s="71" t="s">
        <v>157</v>
      </c>
      <c r="AN381" s="71" t="str">
        <f t="shared" si="60"/>
        <v>347.</v>
      </c>
      <c r="AP381" s="88"/>
      <c r="AS381" s="114"/>
    </row>
    <row r="382" spans="1:45" ht="22.5" customHeight="1" x14ac:dyDescent="0.25">
      <c r="A382" s="94" t="str">
        <f t="shared" si="64"/>
        <v>348.</v>
      </c>
      <c r="B382" s="94">
        <v>1100</v>
      </c>
      <c r="C382" s="213" t="s">
        <v>386</v>
      </c>
      <c r="D382" s="8">
        <v>1966</v>
      </c>
      <c r="E382" s="17" t="s">
        <v>28</v>
      </c>
      <c r="F382" s="4" t="s">
        <v>31</v>
      </c>
      <c r="G382" s="10">
        <v>5</v>
      </c>
      <c r="H382" s="10">
        <v>3</v>
      </c>
      <c r="I382" s="13">
        <v>2185.9499999999998</v>
      </c>
      <c r="J382" s="11">
        <v>2000.15</v>
      </c>
      <c r="K382" s="13">
        <v>2000.15</v>
      </c>
      <c r="L382" s="35">
        <v>80</v>
      </c>
      <c r="M382" s="11">
        <f t="shared" si="65"/>
        <v>575247.6</v>
      </c>
      <c r="N382" s="11"/>
      <c r="O382" s="11"/>
      <c r="P382" s="11"/>
      <c r="Q382" s="11">
        <f t="shared" si="66"/>
        <v>575247.6</v>
      </c>
      <c r="R382" s="11">
        <f>497836.8+77410.8</f>
        <v>575247.6</v>
      </c>
      <c r="S382" s="3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75"/>
      <c r="AG382" s="29" t="s">
        <v>217</v>
      </c>
      <c r="AH382" s="176" t="s">
        <v>1794</v>
      </c>
      <c r="AI382" s="168"/>
      <c r="AJ382" s="176"/>
      <c r="AK382" s="176"/>
      <c r="AL382" s="71">
        <f>MAX(AL$24:AL381)+1</f>
        <v>348</v>
      </c>
      <c r="AM382" s="71" t="s">
        <v>157</v>
      </c>
      <c r="AN382" s="71" t="str">
        <f t="shared" si="60"/>
        <v>348.</v>
      </c>
      <c r="AP382" s="88"/>
      <c r="AS382" s="114"/>
    </row>
    <row r="383" spans="1:45" ht="22.5" customHeight="1" x14ac:dyDescent="0.25">
      <c r="A383" s="94" t="str">
        <f t="shared" si="64"/>
        <v>349.</v>
      </c>
      <c r="B383" s="94">
        <v>1101</v>
      </c>
      <c r="C383" s="216" t="s">
        <v>420</v>
      </c>
      <c r="D383" s="8">
        <v>1972</v>
      </c>
      <c r="E383" s="9" t="s">
        <v>28</v>
      </c>
      <c r="F383" s="4" t="s">
        <v>29</v>
      </c>
      <c r="G383" s="10">
        <v>5</v>
      </c>
      <c r="H383" s="10">
        <v>4</v>
      </c>
      <c r="I383" s="13">
        <v>3436</v>
      </c>
      <c r="J383" s="11">
        <v>3162.6</v>
      </c>
      <c r="K383" s="13">
        <v>3162.6</v>
      </c>
      <c r="L383" s="35">
        <v>126</v>
      </c>
      <c r="M383" s="86">
        <f t="shared" si="65"/>
        <v>5888626.9800000004</v>
      </c>
      <c r="N383" s="86"/>
      <c r="O383" s="86"/>
      <c r="P383" s="86"/>
      <c r="Q383" s="11">
        <f t="shared" si="66"/>
        <v>5888626.9800000004</v>
      </c>
      <c r="R383" s="86">
        <f>3537686.4+2262391.68</f>
        <v>5800078.0800000001</v>
      </c>
      <c r="S383" s="101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199">
        <v>88548.9</v>
      </c>
      <c r="AG383" s="29" t="s">
        <v>217</v>
      </c>
      <c r="AH383" s="176" t="s">
        <v>1783</v>
      </c>
      <c r="AI383" s="168"/>
      <c r="AJ383" s="176"/>
      <c r="AK383" s="176"/>
      <c r="AL383" s="71">
        <f>MAX(AL$24:AL382)+1</f>
        <v>349</v>
      </c>
      <c r="AM383" s="71" t="s">
        <v>157</v>
      </c>
      <c r="AN383" s="71" t="str">
        <f t="shared" si="60"/>
        <v>349.</v>
      </c>
      <c r="AP383" s="88"/>
      <c r="AS383" s="114"/>
    </row>
    <row r="384" spans="1:45" ht="22.5" customHeight="1" x14ac:dyDescent="0.25">
      <c r="A384" s="94" t="str">
        <f t="shared" si="64"/>
        <v>350.</v>
      </c>
      <c r="B384" s="94">
        <v>1102</v>
      </c>
      <c r="C384" s="213" t="s">
        <v>387</v>
      </c>
      <c r="D384" s="8">
        <v>1971</v>
      </c>
      <c r="E384" s="17" t="s">
        <v>28</v>
      </c>
      <c r="F384" s="4" t="s">
        <v>29</v>
      </c>
      <c r="G384" s="10">
        <v>5</v>
      </c>
      <c r="H384" s="10">
        <v>2</v>
      </c>
      <c r="I384" s="13">
        <v>1908.2</v>
      </c>
      <c r="J384" s="11">
        <v>1755.2</v>
      </c>
      <c r="K384" s="13">
        <v>1687.8</v>
      </c>
      <c r="L384" s="35">
        <v>52</v>
      </c>
      <c r="M384" s="11">
        <f t="shared" si="65"/>
        <v>671730.44000000006</v>
      </c>
      <c r="N384" s="11"/>
      <c r="O384" s="11"/>
      <c r="P384" s="11"/>
      <c r="Q384" s="11">
        <f t="shared" si="66"/>
        <v>671730.44000000006</v>
      </c>
      <c r="R384" s="11">
        <f>193527+385881.14</f>
        <v>579408.14</v>
      </c>
      <c r="S384" s="35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75">
        <v>92322.3</v>
      </c>
      <c r="AG384" s="29" t="s">
        <v>217</v>
      </c>
      <c r="AH384" s="176" t="s">
        <v>1789</v>
      </c>
      <c r="AI384" s="168"/>
      <c r="AJ384" s="176"/>
      <c r="AK384" s="176"/>
      <c r="AL384" s="71">
        <f>MAX(AL$24:AL383)+1</f>
        <v>350</v>
      </c>
      <c r="AM384" s="71" t="s">
        <v>157</v>
      </c>
      <c r="AN384" s="71" t="str">
        <f t="shared" si="60"/>
        <v>350.</v>
      </c>
      <c r="AP384" s="88"/>
      <c r="AS384" s="114"/>
    </row>
    <row r="385" spans="1:45" ht="22.5" customHeight="1" x14ac:dyDescent="0.25">
      <c r="A385" s="94" t="str">
        <f t="shared" si="64"/>
        <v>351.</v>
      </c>
      <c r="B385" s="94">
        <v>1103</v>
      </c>
      <c r="C385" s="213" t="s">
        <v>388</v>
      </c>
      <c r="D385" s="8">
        <v>1972</v>
      </c>
      <c r="E385" s="17" t="s">
        <v>28</v>
      </c>
      <c r="F385" s="4" t="s">
        <v>29</v>
      </c>
      <c r="G385" s="10">
        <v>5</v>
      </c>
      <c r="H385" s="10">
        <v>4</v>
      </c>
      <c r="I385" s="13">
        <v>3072.49</v>
      </c>
      <c r="J385" s="11">
        <v>2769.89</v>
      </c>
      <c r="K385" s="13">
        <v>2730.19</v>
      </c>
      <c r="L385" s="35">
        <v>79</v>
      </c>
      <c r="M385" s="11">
        <f t="shared" si="65"/>
        <v>1316349.3599999999</v>
      </c>
      <c r="N385" s="11"/>
      <c r="O385" s="11"/>
      <c r="P385" s="11"/>
      <c r="Q385" s="11">
        <f t="shared" si="66"/>
        <v>1316349.3599999999</v>
      </c>
      <c r="R385" s="11">
        <f>929295.36+387054</f>
        <v>1316349.3599999999</v>
      </c>
      <c r="S385" s="35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75"/>
      <c r="AG385" s="29" t="s">
        <v>217</v>
      </c>
      <c r="AH385" s="176" t="s">
        <v>1794</v>
      </c>
      <c r="AI385" s="168"/>
      <c r="AJ385" s="176"/>
      <c r="AK385" s="176"/>
      <c r="AL385" s="71">
        <f>MAX(AL$24:AL384)+1</f>
        <v>351</v>
      </c>
      <c r="AM385" s="71" t="s">
        <v>157</v>
      </c>
      <c r="AN385" s="71" t="str">
        <f t="shared" si="60"/>
        <v>351.</v>
      </c>
      <c r="AP385" s="88"/>
      <c r="AS385" s="114"/>
    </row>
    <row r="386" spans="1:45" ht="22.5" customHeight="1" x14ac:dyDescent="0.25">
      <c r="A386" s="94" t="str">
        <f t="shared" si="64"/>
        <v>352.</v>
      </c>
      <c r="B386" s="94">
        <v>1106</v>
      </c>
      <c r="C386" s="216" t="s">
        <v>417</v>
      </c>
      <c r="D386" s="8">
        <v>1974</v>
      </c>
      <c r="E386" s="9" t="s">
        <v>28</v>
      </c>
      <c r="F386" s="4" t="s">
        <v>29</v>
      </c>
      <c r="G386" s="8">
        <v>5</v>
      </c>
      <c r="H386" s="8">
        <v>2</v>
      </c>
      <c r="I386" s="13">
        <v>1990.6</v>
      </c>
      <c r="J386" s="11">
        <v>1799.3</v>
      </c>
      <c r="K386" s="13">
        <v>1785.8</v>
      </c>
      <c r="L386" s="36">
        <v>58</v>
      </c>
      <c r="M386" s="86">
        <f t="shared" si="65"/>
        <v>898338.72</v>
      </c>
      <c r="N386" s="86"/>
      <c r="O386" s="86"/>
      <c r="P386" s="86"/>
      <c r="Q386" s="11">
        <f t="shared" si="66"/>
        <v>898338.72</v>
      </c>
      <c r="R386" s="86">
        <f>547087.2+351251.52</f>
        <v>898338.72</v>
      </c>
      <c r="S386" s="101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199"/>
      <c r="AG386" s="29" t="s">
        <v>217</v>
      </c>
      <c r="AH386" s="176" t="s">
        <v>1783</v>
      </c>
      <c r="AI386" s="168"/>
      <c r="AJ386" s="176"/>
      <c r="AK386" s="176"/>
      <c r="AL386" s="71">
        <f>MAX(AL$24:AL385)+1</f>
        <v>352</v>
      </c>
      <c r="AM386" s="71" t="s">
        <v>157</v>
      </c>
      <c r="AN386" s="71" t="str">
        <f t="shared" si="60"/>
        <v>352.</v>
      </c>
      <c r="AP386" s="88"/>
      <c r="AS386" s="114"/>
    </row>
    <row r="387" spans="1:45" ht="22.5" customHeight="1" x14ac:dyDescent="0.25">
      <c r="A387" s="94" t="str">
        <f t="shared" si="64"/>
        <v>353.</v>
      </c>
      <c r="B387" s="94">
        <v>1107</v>
      </c>
      <c r="C387" s="216" t="s">
        <v>389</v>
      </c>
      <c r="D387" s="8">
        <v>1964</v>
      </c>
      <c r="E387" s="9" t="s">
        <v>28</v>
      </c>
      <c r="F387" s="4" t="s">
        <v>29</v>
      </c>
      <c r="G387" s="8">
        <v>2</v>
      </c>
      <c r="H387" s="8">
        <v>2</v>
      </c>
      <c r="I387" s="13">
        <v>545.70000000000005</v>
      </c>
      <c r="J387" s="11">
        <v>480.3</v>
      </c>
      <c r="K387" s="13">
        <v>480.3</v>
      </c>
      <c r="L387" s="36">
        <v>16</v>
      </c>
      <c r="M387" s="86">
        <f t="shared" si="65"/>
        <v>462187.57</v>
      </c>
      <c r="N387" s="86"/>
      <c r="O387" s="86"/>
      <c r="P387" s="86"/>
      <c r="Q387" s="11">
        <f t="shared" si="66"/>
        <v>462187.57</v>
      </c>
      <c r="R387" s="86">
        <f>89237.45+345565.2</f>
        <v>434802.65</v>
      </c>
      <c r="S387" s="101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11"/>
      <c r="AF387" s="199">
        <v>27384.92</v>
      </c>
      <c r="AG387" s="29" t="s">
        <v>217</v>
      </c>
      <c r="AH387" s="176" t="s">
        <v>1789</v>
      </c>
      <c r="AI387" s="168"/>
      <c r="AJ387" s="176"/>
      <c r="AK387" s="176"/>
      <c r="AL387" s="71">
        <f>MAX(AL$24:AL386)+1</f>
        <v>353</v>
      </c>
      <c r="AM387" s="71" t="s">
        <v>157</v>
      </c>
      <c r="AN387" s="71" t="str">
        <f t="shared" si="60"/>
        <v>353.</v>
      </c>
      <c r="AP387" s="88"/>
      <c r="AS387" s="114"/>
    </row>
    <row r="388" spans="1:45" ht="22.5" customHeight="1" x14ac:dyDescent="0.25">
      <c r="A388" s="94" t="str">
        <f>AN388</f>
        <v>354.</v>
      </c>
      <c r="B388" s="94">
        <v>906</v>
      </c>
      <c r="C388" s="213" t="s">
        <v>81</v>
      </c>
      <c r="D388" s="8">
        <v>1963</v>
      </c>
      <c r="E388" s="17" t="s">
        <v>28</v>
      </c>
      <c r="F388" s="4" t="s">
        <v>29</v>
      </c>
      <c r="G388" s="10">
        <v>2</v>
      </c>
      <c r="H388" s="10">
        <v>1</v>
      </c>
      <c r="I388" s="13">
        <v>348.8</v>
      </c>
      <c r="J388" s="11">
        <v>287.3</v>
      </c>
      <c r="K388" s="13">
        <v>287.3</v>
      </c>
      <c r="L388" s="35">
        <v>15</v>
      </c>
      <c r="M388" s="11">
        <f>R388+T388+V388+X388+Z388+AB388+AE388+AF388</f>
        <v>196098</v>
      </c>
      <c r="N388" s="11"/>
      <c r="O388" s="11"/>
      <c r="P388" s="11"/>
      <c r="Q388" s="11">
        <f>M388</f>
        <v>196098</v>
      </c>
      <c r="R388" s="11"/>
      <c r="S388" s="35"/>
      <c r="T388" s="11"/>
      <c r="U388" s="11"/>
      <c r="V388" s="11"/>
      <c r="W388" s="11">
        <v>230</v>
      </c>
      <c r="X388" s="11">
        <f>W388*852.6</f>
        <v>196098</v>
      </c>
      <c r="Y388" s="11"/>
      <c r="Z388" s="11"/>
      <c r="AA388" s="11"/>
      <c r="AB388" s="11"/>
      <c r="AC388" s="11"/>
      <c r="AD388" s="11"/>
      <c r="AE388" s="11"/>
      <c r="AF388" s="75"/>
      <c r="AG388" s="29" t="s">
        <v>217</v>
      </c>
      <c r="AH388" s="176"/>
      <c r="AI388" s="168"/>
      <c r="AJ388" s="176"/>
      <c r="AK388" s="176"/>
      <c r="AL388" s="71">
        <f>MAX(AL$24:AL387)+1</f>
        <v>354</v>
      </c>
      <c r="AM388" s="71" t="s">
        <v>157</v>
      </c>
      <c r="AN388" s="71" t="str">
        <f t="shared" si="60"/>
        <v>354.</v>
      </c>
      <c r="AP388" s="88"/>
      <c r="AS388" s="114"/>
    </row>
    <row r="389" spans="1:45" ht="22.5" customHeight="1" x14ac:dyDescent="0.25">
      <c r="A389" s="94" t="str">
        <f>AN389</f>
        <v>355.</v>
      </c>
      <c r="B389" s="94">
        <v>932</v>
      </c>
      <c r="C389" s="213" t="s">
        <v>391</v>
      </c>
      <c r="D389" s="8">
        <v>1975</v>
      </c>
      <c r="E389" s="17" t="s">
        <v>28</v>
      </c>
      <c r="F389" s="4" t="s">
        <v>29</v>
      </c>
      <c r="G389" s="10">
        <v>5</v>
      </c>
      <c r="H389" s="10">
        <v>2</v>
      </c>
      <c r="I389" s="13">
        <v>1896.3</v>
      </c>
      <c r="J389" s="11">
        <v>1749.8</v>
      </c>
      <c r="K389" s="13">
        <v>1749.8</v>
      </c>
      <c r="L389" s="35">
        <v>62</v>
      </c>
      <c r="M389" s="11">
        <f>R389+T389+V389+X389+Z389+AB389+AE389+AF389</f>
        <v>3286667.84</v>
      </c>
      <c r="N389" s="11"/>
      <c r="O389" s="11"/>
      <c r="P389" s="11"/>
      <c r="Q389" s="11">
        <f>M389</f>
        <v>3286667.84</v>
      </c>
      <c r="R389" s="11">
        <v>3180208.63</v>
      </c>
      <c r="S389" s="35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75">
        <v>106459.21</v>
      </c>
      <c r="AG389" s="29" t="s">
        <v>217</v>
      </c>
      <c r="AH389" s="176" t="s">
        <v>1777</v>
      </c>
      <c r="AI389" s="168"/>
      <c r="AJ389" s="176"/>
      <c r="AK389" s="176"/>
      <c r="AL389" s="71">
        <f>MAX(AL$24:AL388)+1</f>
        <v>355</v>
      </c>
      <c r="AM389" s="71" t="s">
        <v>157</v>
      </c>
      <c r="AN389" s="71" t="str">
        <f>CONCATENATE(AL389,AM389)</f>
        <v>355.</v>
      </c>
      <c r="AP389" s="88"/>
      <c r="AS389" s="114"/>
    </row>
    <row r="390" spans="1:45" ht="22.5" customHeight="1" x14ac:dyDescent="0.25">
      <c r="A390" s="94" t="str">
        <f>AN390</f>
        <v>356.</v>
      </c>
      <c r="B390" s="94">
        <v>982</v>
      </c>
      <c r="C390" s="216" t="s">
        <v>393</v>
      </c>
      <c r="D390" s="4">
        <v>1973</v>
      </c>
      <c r="E390" s="9" t="s">
        <v>28</v>
      </c>
      <c r="F390" s="4" t="s">
        <v>29</v>
      </c>
      <c r="G390" s="4">
        <v>2</v>
      </c>
      <c r="H390" s="4">
        <v>2</v>
      </c>
      <c r="I390" s="11">
        <v>797.8</v>
      </c>
      <c r="J390" s="11">
        <v>726.3</v>
      </c>
      <c r="K390" s="11">
        <v>726.3</v>
      </c>
      <c r="L390" s="35">
        <v>38</v>
      </c>
      <c r="M390" s="86">
        <f>R390+T390+V390+X390+Z390+AB390+AE390+AF390</f>
        <v>1035478.2100000001</v>
      </c>
      <c r="N390" s="86"/>
      <c r="O390" s="86"/>
      <c r="P390" s="86"/>
      <c r="Q390" s="11">
        <f>M390</f>
        <v>1035478.2100000001</v>
      </c>
      <c r="R390" s="86">
        <v>991817.04</v>
      </c>
      <c r="S390" s="101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199">
        <v>43661.17</v>
      </c>
      <c r="AG390" s="29" t="s">
        <v>217</v>
      </c>
      <c r="AH390" s="176" t="s">
        <v>1777</v>
      </c>
      <c r="AI390" s="168"/>
      <c r="AJ390" s="176"/>
      <c r="AK390" s="176"/>
      <c r="AL390" s="71">
        <f>MAX(AL$24:AL389)+1</f>
        <v>356</v>
      </c>
      <c r="AM390" s="71" t="s">
        <v>157</v>
      </c>
      <c r="AN390" s="71" t="str">
        <f>CONCATENATE(AL390,AM390)</f>
        <v>356.</v>
      </c>
      <c r="AP390" s="88"/>
      <c r="AS390" s="114"/>
    </row>
    <row r="391" spans="1:45" ht="22.5" customHeight="1" x14ac:dyDescent="0.25">
      <c r="A391" s="94" t="str">
        <f t="shared" si="64"/>
        <v>357.</v>
      </c>
      <c r="B391" s="94">
        <v>907</v>
      </c>
      <c r="C391" s="216" t="s">
        <v>390</v>
      </c>
      <c r="D391" s="8">
        <v>1985</v>
      </c>
      <c r="E391" s="9" t="s">
        <v>28</v>
      </c>
      <c r="F391" s="4" t="s">
        <v>31</v>
      </c>
      <c r="G391" s="8">
        <v>3</v>
      </c>
      <c r="H391" s="8">
        <v>3</v>
      </c>
      <c r="I391" s="13">
        <v>1359.4</v>
      </c>
      <c r="J391" s="11">
        <v>1270.4000000000001</v>
      </c>
      <c r="K391" s="13">
        <v>1270.4000000000001</v>
      </c>
      <c r="L391" s="36">
        <v>54</v>
      </c>
      <c r="M391" s="86">
        <f t="shared" si="65"/>
        <v>1903668.6800000002</v>
      </c>
      <c r="N391" s="86"/>
      <c r="O391" s="86"/>
      <c r="P391" s="86"/>
      <c r="Q391" s="11">
        <f t="shared" si="66"/>
        <v>1903668.6800000002</v>
      </c>
      <c r="R391" s="86">
        <f>1236892.8+464646.88+202129</f>
        <v>1903668.6800000002</v>
      </c>
      <c r="S391" s="101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11"/>
      <c r="AF391" s="199"/>
      <c r="AG391" s="29" t="s">
        <v>217</v>
      </c>
      <c r="AH391" s="176" t="s">
        <v>1795</v>
      </c>
      <c r="AI391" s="168"/>
      <c r="AJ391" s="176"/>
      <c r="AK391" s="176"/>
      <c r="AL391" s="71">
        <f>MAX(AL$24:AL390)+1</f>
        <v>357</v>
      </c>
      <c r="AM391" s="71" t="s">
        <v>157</v>
      </c>
      <c r="AN391" s="71" t="str">
        <f t="shared" si="60"/>
        <v>357.</v>
      </c>
      <c r="AP391" s="88"/>
      <c r="AS391" s="114"/>
    </row>
    <row r="392" spans="1:45" ht="21" customHeight="1" x14ac:dyDescent="0.25">
      <c r="A392" s="94"/>
      <c r="B392" s="94"/>
      <c r="C392" s="233" t="s">
        <v>1686</v>
      </c>
      <c r="D392" s="4"/>
      <c r="E392" s="4"/>
      <c r="F392" s="4"/>
      <c r="G392" s="10"/>
      <c r="H392" s="10"/>
      <c r="I392" s="6">
        <f>I393+I395+I397</f>
        <v>4284.3999999999996</v>
      </c>
      <c r="J392" s="6">
        <f>J393+J395+J397</f>
        <v>3748.6</v>
      </c>
      <c r="K392" s="6">
        <f>K393+K395+K397</f>
        <v>3659.6</v>
      </c>
      <c r="L392" s="34">
        <f>L393+L395+L397</f>
        <v>173</v>
      </c>
      <c r="M392" s="6">
        <f>M393+M395+M397</f>
        <v>3555734.68</v>
      </c>
      <c r="N392" s="6"/>
      <c r="O392" s="6"/>
      <c r="P392" s="6"/>
      <c r="Q392" s="6">
        <f>Q393+Q395+Q397</f>
        <v>3555734.68</v>
      </c>
      <c r="R392" s="6">
        <f>R393+R395+R397</f>
        <v>821595.11</v>
      </c>
      <c r="S392" s="6"/>
      <c r="T392" s="6"/>
      <c r="U392" s="6">
        <f>U393+U395+U397</f>
        <v>1240.3</v>
      </c>
      <c r="V392" s="6">
        <f>V393+V395+V397</f>
        <v>2734139.5700000003</v>
      </c>
      <c r="W392" s="6"/>
      <c r="X392" s="6"/>
      <c r="Y392" s="6"/>
      <c r="Z392" s="6"/>
      <c r="AA392" s="6"/>
      <c r="AB392" s="6"/>
      <c r="AC392" s="6"/>
      <c r="AD392" s="6"/>
      <c r="AE392" s="6"/>
      <c r="AF392" s="195"/>
      <c r="AG392" s="31"/>
      <c r="AH392" s="176"/>
      <c r="AI392" s="168"/>
      <c r="AJ392" s="176"/>
      <c r="AK392" s="176"/>
      <c r="AN392" s="71" t="str">
        <f t="shared" si="60"/>
        <v/>
      </c>
      <c r="AO392" s="71"/>
      <c r="AP392" s="71"/>
      <c r="AS392" s="114"/>
    </row>
    <row r="393" spans="1:45" ht="22.5" customHeight="1" x14ac:dyDescent="0.25">
      <c r="A393" s="94"/>
      <c r="B393" s="94"/>
      <c r="C393" s="233" t="s">
        <v>208</v>
      </c>
      <c r="D393" s="4"/>
      <c r="E393" s="4"/>
      <c r="F393" s="4"/>
      <c r="G393" s="10"/>
      <c r="H393" s="10"/>
      <c r="I393" s="6">
        <f>SUM(I394)</f>
        <v>1241.2</v>
      </c>
      <c r="J393" s="6">
        <f>SUM(J394)</f>
        <v>990.8</v>
      </c>
      <c r="K393" s="6">
        <f>SUM(K394)</f>
        <v>990.8</v>
      </c>
      <c r="L393" s="119">
        <f>SUM(L394)</f>
        <v>51</v>
      </c>
      <c r="M393" s="6">
        <f>SUM(M394)</f>
        <v>1541389.57</v>
      </c>
      <c r="N393" s="6"/>
      <c r="O393" s="6"/>
      <c r="P393" s="6"/>
      <c r="Q393" s="6">
        <f>SUM(Q394)</f>
        <v>1541389.57</v>
      </c>
      <c r="R393" s="6"/>
      <c r="S393" s="6"/>
      <c r="T393" s="6"/>
      <c r="U393" s="6">
        <f>SUM(U394)</f>
        <v>915.3</v>
      </c>
      <c r="V393" s="6">
        <f>SUM(V394)</f>
        <v>1541389.57</v>
      </c>
      <c r="W393" s="6"/>
      <c r="X393" s="6"/>
      <c r="Y393" s="6"/>
      <c r="Z393" s="6"/>
      <c r="AA393" s="6"/>
      <c r="AB393" s="6"/>
      <c r="AC393" s="6"/>
      <c r="AD393" s="6"/>
      <c r="AE393" s="6"/>
      <c r="AF393" s="195"/>
      <c r="AG393" s="35"/>
      <c r="AH393" s="176"/>
      <c r="AI393" s="168"/>
      <c r="AJ393" s="176"/>
      <c r="AK393" s="176"/>
      <c r="AN393" s="71" t="str">
        <f t="shared" si="60"/>
        <v/>
      </c>
      <c r="AO393" s="71"/>
      <c r="AP393" s="71"/>
      <c r="AS393" s="114"/>
    </row>
    <row r="394" spans="1:45" ht="22.5" customHeight="1" x14ac:dyDescent="0.25">
      <c r="A394" s="94" t="str">
        <f>AN394</f>
        <v>358.</v>
      </c>
      <c r="B394" s="94">
        <v>1153</v>
      </c>
      <c r="C394" s="213" t="s">
        <v>441</v>
      </c>
      <c r="D394" s="8">
        <v>1978</v>
      </c>
      <c r="E394" s="9" t="s">
        <v>28</v>
      </c>
      <c r="F394" s="8" t="s">
        <v>29</v>
      </c>
      <c r="G394" s="14">
        <v>2</v>
      </c>
      <c r="H394" s="14">
        <v>1</v>
      </c>
      <c r="I394" s="11">
        <v>1241.2</v>
      </c>
      <c r="J394" s="11">
        <v>990.8</v>
      </c>
      <c r="K394" s="11">
        <v>990.8</v>
      </c>
      <c r="L394" s="35">
        <v>51</v>
      </c>
      <c r="M394" s="11">
        <f>R394+T394+V394+X394+Z394+AB394+AE394+AF394</f>
        <v>1541389.57</v>
      </c>
      <c r="N394" s="6"/>
      <c r="O394" s="6"/>
      <c r="P394" s="6"/>
      <c r="Q394" s="11">
        <f>M394</f>
        <v>1541389.57</v>
      </c>
      <c r="R394" s="11"/>
      <c r="S394" s="35"/>
      <c r="T394" s="11"/>
      <c r="U394" s="11">
        <v>915.3</v>
      </c>
      <c r="V394" s="11">
        <v>1541389.57</v>
      </c>
      <c r="W394" s="11"/>
      <c r="X394" s="11"/>
      <c r="Y394" s="11"/>
      <c r="Z394" s="11"/>
      <c r="AA394" s="11"/>
      <c r="AB394" s="11"/>
      <c r="AC394" s="11"/>
      <c r="AD394" s="11"/>
      <c r="AE394" s="11"/>
      <c r="AF394" s="75"/>
      <c r="AG394" s="29" t="s">
        <v>217</v>
      </c>
      <c r="AH394" s="176"/>
      <c r="AI394" s="168"/>
      <c r="AJ394" s="176"/>
      <c r="AK394" s="176"/>
      <c r="AL394" s="71">
        <f>MAX(AL$24:AL393)+1</f>
        <v>358</v>
      </c>
      <c r="AM394" s="71" t="s">
        <v>157</v>
      </c>
      <c r="AN394" s="71" t="str">
        <f t="shared" si="60"/>
        <v>358.</v>
      </c>
      <c r="AP394" s="71"/>
      <c r="AS394" s="114"/>
    </row>
    <row r="395" spans="1:45" ht="22.5" customHeight="1" x14ac:dyDescent="0.25">
      <c r="A395" s="94"/>
      <c r="B395" s="94"/>
      <c r="C395" s="233" t="s">
        <v>209</v>
      </c>
      <c r="D395" s="4"/>
      <c r="E395" s="4"/>
      <c r="F395" s="4"/>
      <c r="G395" s="10"/>
      <c r="H395" s="10"/>
      <c r="I395" s="6">
        <f>SUM(I396)</f>
        <v>819.2</v>
      </c>
      <c r="J395" s="6">
        <f>SUM(J396)</f>
        <v>755.3</v>
      </c>
      <c r="K395" s="6">
        <f>SUM(K396)</f>
        <v>709.9</v>
      </c>
      <c r="L395" s="119">
        <f>SUM(L396)</f>
        <v>34</v>
      </c>
      <c r="M395" s="6">
        <f>SUM(M396)</f>
        <v>183368.33</v>
      </c>
      <c r="N395" s="6"/>
      <c r="O395" s="6"/>
      <c r="P395" s="6"/>
      <c r="Q395" s="6">
        <f>SUM(Q396)</f>
        <v>183368.33</v>
      </c>
      <c r="R395" s="6">
        <f>SUM(R396)</f>
        <v>183368.33</v>
      </c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195"/>
      <c r="AG395" s="31"/>
      <c r="AH395" s="176"/>
      <c r="AI395" s="168"/>
      <c r="AJ395" s="176"/>
      <c r="AK395" s="176"/>
      <c r="AN395" s="71" t="str">
        <f t="shared" si="60"/>
        <v/>
      </c>
      <c r="AO395" s="71"/>
      <c r="AP395" s="71"/>
      <c r="AS395" s="114"/>
    </row>
    <row r="396" spans="1:45" ht="22.5" customHeight="1" x14ac:dyDescent="0.25">
      <c r="A396" s="94" t="str">
        <f>AN396</f>
        <v>359.</v>
      </c>
      <c r="B396" s="94">
        <v>1152</v>
      </c>
      <c r="C396" s="213" t="s">
        <v>440</v>
      </c>
      <c r="D396" s="8">
        <v>1985</v>
      </c>
      <c r="E396" s="9" t="s">
        <v>28</v>
      </c>
      <c r="F396" s="8" t="s">
        <v>29</v>
      </c>
      <c r="G396" s="14">
        <v>2</v>
      </c>
      <c r="H396" s="14">
        <v>2</v>
      </c>
      <c r="I396" s="11">
        <v>819.2</v>
      </c>
      <c r="J396" s="11">
        <v>755.3</v>
      </c>
      <c r="K396" s="11">
        <v>709.9</v>
      </c>
      <c r="L396" s="35">
        <v>34</v>
      </c>
      <c r="M396" s="11">
        <f>R396+T396+V396+X396+Z396+AB396+AE396+AF396</f>
        <v>183368.33</v>
      </c>
      <c r="N396" s="6"/>
      <c r="O396" s="6"/>
      <c r="P396" s="6"/>
      <c r="Q396" s="11">
        <f>M396</f>
        <v>183368.33</v>
      </c>
      <c r="R396" s="11">
        <v>183368.33</v>
      </c>
      <c r="S396" s="35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75"/>
      <c r="AG396" s="29" t="s">
        <v>217</v>
      </c>
      <c r="AH396" s="176" t="s">
        <v>1774</v>
      </c>
      <c r="AI396" s="168"/>
      <c r="AJ396" s="176"/>
      <c r="AK396" s="176"/>
      <c r="AL396" s="71">
        <f>MAX(AL$24:AL395)+1</f>
        <v>359</v>
      </c>
      <c r="AM396" s="71" t="s">
        <v>157</v>
      </c>
      <c r="AN396" s="71" t="str">
        <f t="shared" si="60"/>
        <v>359.</v>
      </c>
      <c r="AP396" s="71"/>
      <c r="AS396" s="114"/>
    </row>
    <row r="397" spans="1:45" ht="22.5" customHeight="1" x14ac:dyDescent="0.25">
      <c r="A397" s="94"/>
      <c r="B397" s="94"/>
      <c r="C397" s="233" t="s">
        <v>210</v>
      </c>
      <c r="D397" s="21"/>
      <c r="E397" s="9"/>
      <c r="F397" s="81"/>
      <c r="G397" s="22"/>
      <c r="H397" s="22"/>
      <c r="I397" s="82">
        <f>SUM(I398:I400)</f>
        <v>2224</v>
      </c>
      <c r="J397" s="82">
        <f>SUM(J398:J400)</f>
        <v>2002.5</v>
      </c>
      <c r="K397" s="82">
        <f>SUM(K398:K400)</f>
        <v>1958.9</v>
      </c>
      <c r="L397" s="162">
        <f>SUM(L398:L400)</f>
        <v>88</v>
      </c>
      <c r="M397" s="6">
        <f>SUM(M398:M400)</f>
        <v>1830976.78</v>
      </c>
      <c r="N397" s="6"/>
      <c r="O397" s="6"/>
      <c r="P397" s="6"/>
      <c r="Q397" s="6">
        <f>SUM(Q398:Q400)</f>
        <v>1830976.78</v>
      </c>
      <c r="R397" s="6">
        <f>SUM(R398:R400)</f>
        <v>638226.78</v>
      </c>
      <c r="S397" s="6"/>
      <c r="T397" s="6"/>
      <c r="U397" s="6">
        <f>SUM(U398:U400)</f>
        <v>325</v>
      </c>
      <c r="V397" s="6">
        <f>SUM(V398:V400)</f>
        <v>1192750</v>
      </c>
      <c r="W397" s="6"/>
      <c r="X397" s="6"/>
      <c r="Y397" s="6"/>
      <c r="Z397" s="6"/>
      <c r="AA397" s="6"/>
      <c r="AB397" s="6"/>
      <c r="AC397" s="6"/>
      <c r="AD397" s="6"/>
      <c r="AE397" s="6"/>
      <c r="AF397" s="195"/>
      <c r="AG397" s="29"/>
      <c r="AH397" s="176"/>
      <c r="AI397" s="168"/>
      <c r="AJ397" s="176"/>
      <c r="AK397" s="176"/>
      <c r="AN397" s="71" t="str">
        <f t="shared" si="60"/>
        <v/>
      </c>
      <c r="AO397" s="71"/>
      <c r="AP397" s="71"/>
      <c r="AS397" s="114"/>
    </row>
    <row r="398" spans="1:45" ht="22.5" customHeight="1" x14ac:dyDescent="0.25">
      <c r="A398" s="94" t="str">
        <f t="shared" ref="A398:A400" si="67">AN398</f>
        <v>360.</v>
      </c>
      <c r="B398" s="94">
        <v>1134</v>
      </c>
      <c r="C398" s="213" t="s">
        <v>1532</v>
      </c>
      <c r="D398" s="21">
        <v>1994</v>
      </c>
      <c r="E398" s="9" t="s">
        <v>28</v>
      </c>
      <c r="F398" s="81" t="s">
        <v>29</v>
      </c>
      <c r="G398" s="22">
        <v>2</v>
      </c>
      <c r="H398" s="22">
        <v>2</v>
      </c>
      <c r="I398" s="106">
        <v>637.4</v>
      </c>
      <c r="J398" s="11">
        <v>586.70000000000005</v>
      </c>
      <c r="K398" s="106">
        <v>543.1</v>
      </c>
      <c r="L398" s="107">
        <v>35</v>
      </c>
      <c r="M398" s="11">
        <f t="shared" ref="M398:M400" si="68">R398+T398+V398+X398+Z398+AB398+AE398+AF398</f>
        <v>311977.73</v>
      </c>
      <c r="N398" s="11"/>
      <c r="O398" s="11"/>
      <c r="P398" s="11"/>
      <c r="Q398" s="11">
        <f t="shared" ref="Q398:Q400" si="69">M398</f>
        <v>311977.73</v>
      </c>
      <c r="R398" s="11">
        <v>311977.73</v>
      </c>
      <c r="S398" s="35"/>
      <c r="T398" s="11"/>
      <c r="U398" s="108"/>
      <c r="V398" s="6"/>
      <c r="W398" s="11"/>
      <c r="X398" s="11"/>
      <c r="Y398" s="11"/>
      <c r="Z398" s="11"/>
      <c r="AA398" s="11"/>
      <c r="AB398" s="11"/>
      <c r="AC398" s="11"/>
      <c r="AD398" s="11"/>
      <c r="AE398" s="11"/>
      <c r="AF398" s="201"/>
      <c r="AG398" s="29" t="s">
        <v>217</v>
      </c>
      <c r="AH398" s="176" t="s">
        <v>1788</v>
      </c>
      <c r="AI398" s="168"/>
      <c r="AJ398" s="176"/>
      <c r="AK398" s="176"/>
      <c r="AL398" s="71">
        <f>MAX(AL$24:AL397)+1</f>
        <v>360</v>
      </c>
      <c r="AM398" s="71" t="s">
        <v>157</v>
      </c>
      <c r="AN398" s="71" t="str">
        <f t="shared" si="60"/>
        <v>360.</v>
      </c>
      <c r="AP398" s="71"/>
      <c r="AS398" s="114"/>
    </row>
    <row r="399" spans="1:45" ht="22.5" customHeight="1" x14ac:dyDescent="0.25">
      <c r="A399" s="94" t="str">
        <f t="shared" si="67"/>
        <v>361.</v>
      </c>
      <c r="B399" s="94">
        <v>1147</v>
      </c>
      <c r="C399" s="213" t="s">
        <v>1531</v>
      </c>
      <c r="D399" s="21">
        <v>1979</v>
      </c>
      <c r="E399" s="9" t="s">
        <v>28</v>
      </c>
      <c r="F399" s="81" t="s">
        <v>29</v>
      </c>
      <c r="G399" s="22">
        <v>2</v>
      </c>
      <c r="H399" s="22">
        <v>2</v>
      </c>
      <c r="I399" s="106">
        <v>896.5</v>
      </c>
      <c r="J399" s="11">
        <v>811.9</v>
      </c>
      <c r="K399" s="106">
        <v>811.9</v>
      </c>
      <c r="L399" s="107">
        <v>37</v>
      </c>
      <c r="M399" s="11">
        <f t="shared" si="68"/>
        <v>326249.05</v>
      </c>
      <c r="N399" s="11"/>
      <c r="O399" s="11"/>
      <c r="P399" s="11"/>
      <c r="Q399" s="11">
        <f t="shared" si="69"/>
        <v>326249.05</v>
      </c>
      <c r="R399" s="11">
        <v>326249.05</v>
      </c>
      <c r="S399" s="35"/>
      <c r="T399" s="11"/>
      <c r="U399" s="108"/>
      <c r="V399" s="6"/>
      <c r="W399" s="11"/>
      <c r="X399" s="11"/>
      <c r="Y399" s="11"/>
      <c r="Z399" s="11"/>
      <c r="AA399" s="11"/>
      <c r="AB399" s="11"/>
      <c r="AC399" s="11"/>
      <c r="AD399" s="11"/>
      <c r="AE399" s="11"/>
      <c r="AF399" s="201"/>
      <c r="AG399" s="29" t="s">
        <v>217</v>
      </c>
      <c r="AH399" s="176" t="s">
        <v>1788</v>
      </c>
      <c r="AI399" s="168"/>
      <c r="AJ399" s="176"/>
      <c r="AK399" s="176"/>
      <c r="AL399" s="71">
        <f>MAX(AL$24:AL398)+1</f>
        <v>361</v>
      </c>
      <c r="AM399" s="71" t="s">
        <v>157</v>
      </c>
      <c r="AN399" s="71" t="str">
        <f t="shared" ref="AN399:AN462" si="70">CONCATENATE(AL399,AM399)</f>
        <v>361.</v>
      </c>
      <c r="AP399" s="71"/>
      <c r="AS399" s="114"/>
    </row>
    <row r="400" spans="1:45" ht="22.5" customHeight="1" x14ac:dyDescent="0.25">
      <c r="A400" s="94" t="str">
        <f t="shared" si="67"/>
        <v>362.</v>
      </c>
      <c r="B400" s="94">
        <v>1142</v>
      </c>
      <c r="C400" s="213" t="s">
        <v>1645</v>
      </c>
      <c r="D400" s="8">
        <v>1989</v>
      </c>
      <c r="E400" s="9" t="s">
        <v>28</v>
      </c>
      <c r="F400" s="81" t="s">
        <v>29</v>
      </c>
      <c r="G400" s="14">
        <v>2</v>
      </c>
      <c r="H400" s="14">
        <v>1</v>
      </c>
      <c r="I400" s="106">
        <v>690.1</v>
      </c>
      <c r="J400" s="11">
        <v>603.9</v>
      </c>
      <c r="K400" s="106">
        <v>603.9</v>
      </c>
      <c r="L400" s="107">
        <v>16</v>
      </c>
      <c r="M400" s="11">
        <f t="shared" si="68"/>
        <v>1192750</v>
      </c>
      <c r="N400" s="6"/>
      <c r="O400" s="6"/>
      <c r="P400" s="6"/>
      <c r="Q400" s="11">
        <f t="shared" si="69"/>
        <v>1192750</v>
      </c>
      <c r="R400" s="11"/>
      <c r="S400" s="35"/>
      <c r="T400" s="11"/>
      <c r="U400" s="108">
        <v>325</v>
      </c>
      <c r="V400" s="11">
        <f>U400*3670</f>
        <v>1192750</v>
      </c>
      <c r="W400" s="11"/>
      <c r="X400" s="11"/>
      <c r="Y400" s="11"/>
      <c r="Z400" s="11"/>
      <c r="AA400" s="11"/>
      <c r="AB400" s="11"/>
      <c r="AC400" s="11"/>
      <c r="AD400" s="11"/>
      <c r="AE400" s="11"/>
      <c r="AF400" s="201"/>
      <c r="AG400" s="29" t="s">
        <v>217</v>
      </c>
      <c r="AH400" s="176"/>
      <c r="AI400" s="168"/>
      <c r="AJ400" s="176"/>
      <c r="AK400" s="176"/>
      <c r="AL400" s="71">
        <f>MAX(AL$24:AL399)+1</f>
        <v>362</v>
      </c>
      <c r="AM400" s="71" t="s">
        <v>157</v>
      </c>
      <c r="AN400" s="71" t="str">
        <f t="shared" si="70"/>
        <v>362.</v>
      </c>
      <c r="AP400" s="71"/>
      <c r="AS400" s="114"/>
    </row>
    <row r="401" spans="1:45" ht="21.75" customHeight="1" x14ac:dyDescent="0.25">
      <c r="A401" s="94"/>
      <c r="B401" s="94"/>
      <c r="C401" s="233" t="s">
        <v>90</v>
      </c>
      <c r="D401" s="9"/>
      <c r="E401" s="9"/>
      <c r="F401" s="4"/>
      <c r="G401" s="12"/>
      <c r="H401" s="12"/>
      <c r="I401" s="6">
        <f>I402+I406+I411</f>
        <v>10977.9</v>
      </c>
      <c r="J401" s="11">
        <f>J402+J406+J411</f>
        <v>9061.92</v>
      </c>
      <c r="K401" s="6">
        <f>K402+K406+K411</f>
        <v>9061.92</v>
      </c>
      <c r="L401" s="34">
        <f>L402+L406+L411</f>
        <v>534</v>
      </c>
      <c r="M401" s="6">
        <f>M402+M406+M411</f>
        <v>31135035.139999997</v>
      </c>
      <c r="N401" s="6"/>
      <c r="O401" s="6"/>
      <c r="P401" s="6"/>
      <c r="Q401" s="6">
        <f t="shared" ref="Q401:AF401" si="71">Q402+Q406+Q411</f>
        <v>31135035.139999997</v>
      </c>
      <c r="R401" s="6">
        <f t="shared" si="71"/>
        <v>412510</v>
      </c>
      <c r="S401" s="6"/>
      <c r="T401" s="6"/>
      <c r="U401" s="6">
        <f t="shared" si="71"/>
        <v>8302.09</v>
      </c>
      <c r="V401" s="6">
        <f t="shared" si="71"/>
        <v>30236315.139999997</v>
      </c>
      <c r="W401" s="6"/>
      <c r="X401" s="6"/>
      <c r="Y401" s="6">
        <f t="shared" si="71"/>
        <v>365</v>
      </c>
      <c r="Z401" s="6">
        <f t="shared" si="71"/>
        <v>432481.2</v>
      </c>
      <c r="AA401" s="6"/>
      <c r="AB401" s="6"/>
      <c r="AC401" s="6"/>
      <c r="AD401" s="6"/>
      <c r="AE401" s="6"/>
      <c r="AF401" s="6">
        <f t="shared" si="71"/>
        <v>53728.800000000003</v>
      </c>
      <c r="AG401" s="29"/>
      <c r="AH401" s="176"/>
      <c r="AI401" s="168"/>
      <c r="AJ401" s="176"/>
      <c r="AK401" s="176"/>
      <c r="AN401" s="71" t="str">
        <f t="shared" si="70"/>
        <v/>
      </c>
      <c r="AO401" s="71"/>
      <c r="AP401" s="71"/>
      <c r="AS401" s="114"/>
    </row>
    <row r="402" spans="1:45" ht="22.5" customHeight="1" x14ac:dyDescent="0.25">
      <c r="A402" s="94"/>
      <c r="B402" s="94"/>
      <c r="C402" s="233" t="s">
        <v>208</v>
      </c>
      <c r="D402" s="9"/>
      <c r="E402" s="9"/>
      <c r="F402" s="4"/>
      <c r="G402" s="12"/>
      <c r="H402" s="12"/>
      <c r="I402" s="6">
        <f>SUM(I403:I405)</f>
        <v>1687.8999999999999</v>
      </c>
      <c r="J402" s="6">
        <f>SUM(J403:J405)</f>
        <v>1069.7</v>
      </c>
      <c r="K402" s="6">
        <f>SUM(K403:K405)</f>
        <v>1069.7</v>
      </c>
      <c r="L402" s="34">
        <f>SUM(L403:L405)</f>
        <v>80</v>
      </c>
      <c r="M402" s="6">
        <f>SUM(M403:M405)</f>
        <v>4283527.51</v>
      </c>
      <c r="N402" s="6"/>
      <c r="O402" s="6"/>
      <c r="P402" s="6"/>
      <c r="Q402" s="6">
        <f>SUM(Q403:Q405)</f>
        <v>4283527.51</v>
      </c>
      <c r="R402" s="6"/>
      <c r="S402" s="6"/>
      <c r="T402" s="6"/>
      <c r="U402" s="6">
        <f>SUM(U403:U405)</f>
        <v>1661.9</v>
      </c>
      <c r="V402" s="6">
        <f>SUM(V403:V405)</f>
        <v>4283527.51</v>
      </c>
      <c r="W402" s="6"/>
      <c r="X402" s="6"/>
      <c r="Y402" s="6"/>
      <c r="Z402" s="6"/>
      <c r="AA402" s="6"/>
      <c r="AB402" s="6"/>
      <c r="AC402" s="6"/>
      <c r="AD402" s="6"/>
      <c r="AE402" s="6"/>
      <c r="AF402" s="195"/>
      <c r="AG402" s="29"/>
      <c r="AH402" s="176"/>
      <c r="AI402" s="168"/>
      <c r="AJ402" s="176"/>
      <c r="AK402" s="176"/>
      <c r="AN402" s="71" t="str">
        <f t="shared" si="70"/>
        <v/>
      </c>
      <c r="AO402" s="71"/>
      <c r="AP402" s="71"/>
      <c r="AS402" s="114"/>
    </row>
    <row r="403" spans="1:45" ht="22.5" customHeight="1" x14ac:dyDescent="0.25">
      <c r="A403" s="94" t="str">
        <f>AN403</f>
        <v>363.</v>
      </c>
      <c r="B403" s="94">
        <v>5497</v>
      </c>
      <c r="C403" s="211" t="s">
        <v>442</v>
      </c>
      <c r="D403" s="9">
        <v>1982</v>
      </c>
      <c r="E403" s="9" t="s">
        <v>28</v>
      </c>
      <c r="F403" s="9" t="s">
        <v>29</v>
      </c>
      <c r="G403" s="12">
        <v>2</v>
      </c>
      <c r="H403" s="12">
        <v>3</v>
      </c>
      <c r="I403" s="11">
        <v>820.8</v>
      </c>
      <c r="J403" s="11">
        <v>469</v>
      </c>
      <c r="K403" s="11">
        <v>469</v>
      </c>
      <c r="L403" s="35">
        <v>36</v>
      </c>
      <c r="M403" s="11">
        <f>R403+T403+V403+X403+Z403+AB403+AE403+AF403</f>
        <v>1290465.6399999999</v>
      </c>
      <c r="N403" s="11"/>
      <c r="O403" s="11"/>
      <c r="P403" s="11"/>
      <c r="Q403" s="11">
        <f>M403</f>
        <v>1290465.6399999999</v>
      </c>
      <c r="R403" s="11"/>
      <c r="S403" s="35"/>
      <c r="T403" s="11"/>
      <c r="U403" s="11">
        <v>725</v>
      </c>
      <c r="V403" s="11">
        <v>1290465.6399999999</v>
      </c>
      <c r="W403" s="11"/>
      <c r="X403" s="11"/>
      <c r="Y403" s="11"/>
      <c r="Z403" s="11"/>
      <c r="AA403" s="11"/>
      <c r="AB403" s="11"/>
      <c r="AC403" s="11"/>
      <c r="AD403" s="11"/>
      <c r="AE403" s="11"/>
      <c r="AF403" s="75"/>
      <c r="AG403" s="29" t="s">
        <v>217</v>
      </c>
      <c r="AH403" s="176"/>
      <c r="AI403" s="168"/>
      <c r="AJ403" s="176"/>
      <c r="AK403" s="176"/>
      <c r="AL403" s="71">
        <f>MAX(AL$24:AL402)+1</f>
        <v>363</v>
      </c>
      <c r="AM403" s="71" t="s">
        <v>157</v>
      </c>
      <c r="AN403" s="71" t="str">
        <f t="shared" si="70"/>
        <v>363.</v>
      </c>
      <c r="AP403" s="71"/>
      <c r="AS403" s="114"/>
    </row>
    <row r="404" spans="1:45" ht="22.5" customHeight="1" x14ac:dyDescent="0.25">
      <c r="A404" s="94" t="str">
        <f>AN404</f>
        <v>364.</v>
      </c>
      <c r="B404" s="94">
        <v>5683</v>
      </c>
      <c r="C404" s="211" t="s">
        <v>1528</v>
      </c>
      <c r="D404" s="8">
        <v>1954</v>
      </c>
      <c r="E404" s="8"/>
      <c r="F404" s="21" t="s">
        <v>29</v>
      </c>
      <c r="G404" s="8">
        <v>2</v>
      </c>
      <c r="H404" s="8">
        <v>3</v>
      </c>
      <c r="I404" s="13">
        <v>474.8</v>
      </c>
      <c r="J404" s="11">
        <v>303.2</v>
      </c>
      <c r="K404" s="13">
        <v>303.2</v>
      </c>
      <c r="L404" s="36">
        <v>18</v>
      </c>
      <c r="M404" s="13">
        <f>V404</f>
        <v>1270068.1599999999</v>
      </c>
      <c r="N404" s="13"/>
      <c r="O404" s="13"/>
      <c r="P404" s="13"/>
      <c r="Q404" s="11">
        <f>M404</f>
        <v>1270068.1599999999</v>
      </c>
      <c r="R404" s="13"/>
      <c r="S404" s="36"/>
      <c r="T404" s="13"/>
      <c r="U404" s="13">
        <v>445.3</v>
      </c>
      <c r="V404" s="13">
        <v>1270068.1599999999</v>
      </c>
      <c r="W404" s="13"/>
      <c r="X404" s="13"/>
      <c r="Y404" s="13"/>
      <c r="Z404" s="13"/>
      <c r="AA404" s="13"/>
      <c r="AB404" s="13"/>
      <c r="AC404" s="13"/>
      <c r="AD404" s="13"/>
      <c r="AE404" s="13"/>
      <c r="AF404" s="77"/>
      <c r="AG404" s="174" t="s">
        <v>217</v>
      </c>
      <c r="AH404" s="176"/>
      <c r="AI404" s="168"/>
      <c r="AJ404" s="176"/>
      <c r="AK404" s="176"/>
      <c r="AL404" s="71">
        <f>MAX(AL$24:AL403)+1</f>
        <v>364</v>
      </c>
      <c r="AM404" s="71" t="s">
        <v>157</v>
      </c>
      <c r="AN404" s="71" t="str">
        <f t="shared" si="70"/>
        <v>364.</v>
      </c>
      <c r="AP404" s="71"/>
      <c r="AS404" s="114"/>
    </row>
    <row r="405" spans="1:45" ht="22.5" customHeight="1" x14ac:dyDescent="0.25">
      <c r="A405" s="94" t="str">
        <f>AN405</f>
        <v>365.</v>
      </c>
      <c r="B405" s="94">
        <v>1162</v>
      </c>
      <c r="C405" s="211" t="s">
        <v>446</v>
      </c>
      <c r="D405" s="8">
        <v>1968</v>
      </c>
      <c r="E405" s="8" t="s">
        <v>28</v>
      </c>
      <c r="F405" s="21" t="s">
        <v>29</v>
      </c>
      <c r="G405" s="8">
        <v>2</v>
      </c>
      <c r="H405" s="8">
        <v>2</v>
      </c>
      <c r="I405" s="13">
        <v>392.3</v>
      </c>
      <c r="J405" s="11">
        <v>297.5</v>
      </c>
      <c r="K405" s="13">
        <v>297.5</v>
      </c>
      <c r="L405" s="36">
        <v>26</v>
      </c>
      <c r="M405" s="13">
        <f>V405</f>
        <v>1722993.71</v>
      </c>
      <c r="N405" s="13"/>
      <c r="O405" s="13"/>
      <c r="P405" s="13"/>
      <c r="Q405" s="11">
        <f>M405</f>
        <v>1722993.71</v>
      </c>
      <c r="R405" s="13"/>
      <c r="S405" s="36"/>
      <c r="T405" s="13"/>
      <c r="U405" s="13">
        <v>491.6</v>
      </c>
      <c r="V405" s="13">
        <v>1722993.71</v>
      </c>
      <c r="W405" s="13"/>
      <c r="X405" s="13"/>
      <c r="Y405" s="13"/>
      <c r="Z405" s="13"/>
      <c r="AA405" s="13"/>
      <c r="AB405" s="13"/>
      <c r="AC405" s="13"/>
      <c r="AD405" s="13"/>
      <c r="AE405" s="13"/>
      <c r="AF405" s="77"/>
      <c r="AG405" s="174" t="s">
        <v>217</v>
      </c>
      <c r="AH405" s="176"/>
      <c r="AI405" s="168"/>
      <c r="AJ405" s="176"/>
      <c r="AK405" s="176"/>
      <c r="AL405" s="71">
        <f>MAX(AL$24:AL404)+1</f>
        <v>365</v>
      </c>
      <c r="AM405" s="71" t="s">
        <v>157</v>
      </c>
      <c r="AN405" s="71" t="str">
        <f t="shared" si="70"/>
        <v>365.</v>
      </c>
      <c r="AP405" s="71"/>
      <c r="AS405" s="114"/>
    </row>
    <row r="406" spans="1:45" ht="22.5" customHeight="1" x14ac:dyDescent="0.25">
      <c r="A406" s="94"/>
      <c r="B406" s="94"/>
      <c r="C406" s="233" t="s">
        <v>209</v>
      </c>
      <c r="D406" s="9"/>
      <c r="E406" s="9"/>
      <c r="F406" s="4"/>
      <c r="G406" s="12"/>
      <c r="H406" s="12"/>
      <c r="I406" s="6">
        <f>SUM(I407:I410)</f>
        <v>1486.9</v>
      </c>
      <c r="J406" s="6">
        <f>SUM(J407:J410)</f>
        <v>1221.06</v>
      </c>
      <c r="K406" s="6">
        <f>SUM(K407:K410)</f>
        <v>1221.06</v>
      </c>
      <c r="L406" s="34">
        <f>SUM(L407:L410)</f>
        <v>81</v>
      </c>
      <c r="M406" s="6">
        <f>SUM(M407:M410)</f>
        <v>8062675.3300000001</v>
      </c>
      <c r="N406" s="6"/>
      <c r="O406" s="6"/>
      <c r="P406" s="6"/>
      <c r="Q406" s="6">
        <f>SUM(Q407:Q410)</f>
        <v>8062675.3300000001</v>
      </c>
      <c r="R406" s="6"/>
      <c r="S406" s="6"/>
      <c r="T406" s="6"/>
      <c r="U406" s="6">
        <f>SUM(U407:U410)</f>
        <v>1765.5</v>
      </c>
      <c r="V406" s="6">
        <f>SUM(V407:V410)</f>
        <v>8062675.3300000001</v>
      </c>
      <c r="W406" s="6"/>
      <c r="X406" s="6"/>
      <c r="Y406" s="6"/>
      <c r="Z406" s="6"/>
      <c r="AA406" s="6"/>
      <c r="AB406" s="6"/>
      <c r="AC406" s="6"/>
      <c r="AD406" s="6"/>
      <c r="AE406" s="6"/>
      <c r="AF406" s="195"/>
      <c r="AG406" s="29"/>
      <c r="AH406" s="176"/>
      <c r="AI406" s="168"/>
      <c r="AJ406" s="176"/>
      <c r="AK406" s="176"/>
      <c r="AN406" s="71" t="str">
        <f t="shared" si="70"/>
        <v/>
      </c>
      <c r="AO406" s="71"/>
      <c r="AP406" s="71"/>
      <c r="AS406" s="114"/>
    </row>
    <row r="407" spans="1:45" ht="22.5" customHeight="1" x14ac:dyDescent="0.25">
      <c r="A407" s="94" t="str">
        <f>AN407</f>
        <v>366.</v>
      </c>
      <c r="B407" s="94">
        <v>1197</v>
      </c>
      <c r="C407" s="211" t="s">
        <v>457</v>
      </c>
      <c r="D407" s="4">
        <v>1976</v>
      </c>
      <c r="E407" s="8" t="s">
        <v>28</v>
      </c>
      <c r="F407" s="21" t="s">
        <v>29</v>
      </c>
      <c r="G407" s="4">
        <v>2</v>
      </c>
      <c r="H407" s="4">
        <v>1</v>
      </c>
      <c r="I407" s="18">
        <v>280.7</v>
      </c>
      <c r="J407" s="11">
        <v>247.56</v>
      </c>
      <c r="K407" s="18">
        <v>247.56</v>
      </c>
      <c r="L407" s="38">
        <v>17</v>
      </c>
      <c r="M407" s="13">
        <f>R407+T407+V407+X407+Z407+AB407+AE407+AF407</f>
        <v>1699559.08</v>
      </c>
      <c r="N407" s="13"/>
      <c r="O407" s="13"/>
      <c r="P407" s="13"/>
      <c r="Q407" s="11">
        <f>M407</f>
        <v>1699559.08</v>
      </c>
      <c r="R407" s="13"/>
      <c r="S407" s="36"/>
      <c r="T407" s="13"/>
      <c r="U407" s="13">
        <v>386.6</v>
      </c>
      <c r="V407" s="13">
        <v>1699559.08</v>
      </c>
      <c r="W407" s="13"/>
      <c r="X407" s="13"/>
      <c r="Y407" s="13"/>
      <c r="Z407" s="13"/>
      <c r="AA407" s="13"/>
      <c r="AB407" s="13"/>
      <c r="AC407" s="13"/>
      <c r="AD407" s="13"/>
      <c r="AE407" s="13"/>
      <c r="AF407" s="77"/>
      <c r="AG407" s="29" t="s">
        <v>217</v>
      </c>
      <c r="AH407" s="176"/>
      <c r="AI407" s="168"/>
      <c r="AJ407" s="176"/>
      <c r="AK407" s="176"/>
      <c r="AL407" s="71">
        <f>MAX(AL$24:AL406)+1</f>
        <v>366</v>
      </c>
      <c r="AM407" s="71" t="s">
        <v>157</v>
      </c>
      <c r="AN407" s="71" t="str">
        <f t="shared" si="70"/>
        <v>366.</v>
      </c>
      <c r="AS407" s="114"/>
    </row>
    <row r="408" spans="1:45" ht="22.5" customHeight="1" x14ac:dyDescent="0.25">
      <c r="A408" s="94" t="str">
        <f>AN408</f>
        <v>367.</v>
      </c>
      <c r="B408" s="94">
        <v>1203</v>
      </c>
      <c r="C408" s="211" t="s">
        <v>458</v>
      </c>
      <c r="D408" s="8">
        <v>1974</v>
      </c>
      <c r="E408" s="8" t="s">
        <v>28</v>
      </c>
      <c r="F408" s="21" t="s">
        <v>29</v>
      </c>
      <c r="G408" s="8">
        <v>2</v>
      </c>
      <c r="H408" s="8">
        <v>1</v>
      </c>
      <c r="I408" s="13">
        <v>260.3</v>
      </c>
      <c r="J408" s="11">
        <v>217.2</v>
      </c>
      <c r="K408" s="13">
        <v>217.2</v>
      </c>
      <c r="L408" s="36">
        <v>14</v>
      </c>
      <c r="M408" s="13">
        <f>R408+T408+V408+X408+Z408+AB408+AE408+AF408</f>
        <v>1488084.88</v>
      </c>
      <c r="N408" s="13"/>
      <c r="O408" s="13"/>
      <c r="P408" s="13"/>
      <c r="Q408" s="11">
        <f>M408</f>
        <v>1488084.88</v>
      </c>
      <c r="R408" s="13"/>
      <c r="S408" s="36"/>
      <c r="T408" s="13"/>
      <c r="U408" s="13">
        <v>353.5</v>
      </c>
      <c r="V408" s="13">
        <v>1488084.88</v>
      </c>
      <c r="W408" s="13"/>
      <c r="X408" s="13"/>
      <c r="Y408" s="13"/>
      <c r="Z408" s="13"/>
      <c r="AA408" s="13"/>
      <c r="AB408" s="13"/>
      <c r="AC408" s="13"/>
      <c r="AD408" s="13"/>
      <c r="AE408" s="13"/>
      <c r="AF408" s="77"/>
      <c r="AG408" s="29" t="s">
        <v>217</v>
      </c>
      <c r="AH408" s="176"/>
      <c r="AI408" s="168"/>
      <c r="AJ408" s="176"/>
      <c r="AK408" s="176"/>
      <c r="AL408" s="71">
        <f>MAX(AL$24:AL407)+1</f>
        <v>367</v>
      </c>
      <c r="AM408" s="71" t="s">
        <v>157</v>
      </c>
      <c r="AN408" s="71" t="str">
        <f t="shared" si="70"/>
        <v>367.</v>
      </c>
      <c r="AP408" s="71"/>
      <c r="AS408" s="114"/>
    </row>
    <row r="409" spans="1:45" ht="22.5" customHeight="1" x14ac:dyDescent="0.25">
      <c r="A409" s="94" t="str">
        <f>AN409</f>
        <v>368.</v>
      </c>
      <c r="B409" s="94">
        <v>1181</v>
      </c>
      <c r="C409" s="211" t="s">
        <v>447</v>
      </c>
      <c r="D409" s="8">
        <v>1970</v>
      </c>
      <c r="E409" s="8" t="s">
        <v>28</v>
      </c>
      <c r="F409" s="21" t="s">
        <v>29</v>
      </c>
      <c r="G409" s="8">
        <v>2</v>
      </c>
      <c r="H409" s="8">
        <v>2</v>
      </c>
      <c r="I409" s="13">
        <v>486.9</v>
      </c>
      <c r="J409" s="11">
        <v>392.1</v>
      </c>
      <c r="K409" s="13">
        <v>392.1</v>
      </c>
      <c r="L409" s="36">
        <v>25</v>
      </c>
      <c r="M409" s="13">
        <f>R409+T409+V409+X409+Z409+AB409+AE409+AF409</f>
        <v>2760117.22</v>
      </c>
      <c r="N409" s="13"/>
      <c r="O409" s="13"/>
      <c r="P409" s="13"/>
      <c r="Q409" s="11">
        <f>M409</f>
        <v>2760117.22</v>
      </c>
      <c r="R409" s="13"/>
      <c r="S409" s="36"/>
      <c r="T409" s="13"/>
      <c r="U409" s="13">
        <v>519</v>
      </c>
      <c r="V409" s="13">
        <v>2760117.22</v>
      </c>
      <c r="W409" s="13"/>
      <c r="X409" s="13"/>
      <c r="Y409" s="13"/>
      <c r="Z409" s="13"/>
      <c r="AA409" s="13"/>
      <c r="AB409" s="13"/>
      <c r="AC409" s="13"/>
      <c r="AD409" s="13"/>
      <c r="AE409" s="13"/>
      <c r="AF409" s="77"/>
      <c r="AG409" s="29" t="s">
        <v>217</v>
      </c>
      <c r="AH409" s="176"/>
      <c r="AI409" s="168"/>
      <c r="AJ409" s="176"/>
      <c r="AK409" s="176"/>
      <c r="AL409" s="71">
        <f>MAX(AL$24:AL408)+1</f>
        <v>368</v>
      </c>
      <c r="AM409" s="71" t="s">
        <v>157</v>
      </c>
      <c r="AN409" s="71" t="str">
        <f t="shared" si="70"/>
        <v>368.</v>
      </c>
      <c r="AP409" s="71"/>
      <c r="AS409" s="114"/>
    </row>
    <row r="410" spans="1:45" ht="22.5" customHeight="1" x14ac:dyDescent="0.25">
      <c r="A410" s="94" t="str">
        <f>AN410</f>
        <v>369.</v>
      </c>
      <c r="B410" s="94">
        <v>1186</v>
      </c>
      <c r="C410" s="211" t="s">
        <v>450</v>
      </c>
      <c r="D410" s="9">
        <v>1972</v>
      </c>
      <c r="E410" s="9" t="s">
        <v>28</v>
      </c>
      <c r="F410" s="9" t="s">
        <v>29</v>
      </c>
      <c r="G410" s="12">
        <v>2</v>
      </c>
      <c r="H410" s="12">
        <v>2</v>
      </c>
      <c r="I410" s="11">
        <v>459</v>
      </c>
      <c r="J410" s="11">
        <v>364.2</v>
      </c>
      <c r="K410" s="11">
        <v>364.2</v>
      </c>
      <c r="L410" s="35">
        <v>25</v>
      </c>
      <c r="M410" s="11">
        <f>R410+T410+V410+X410+Z410+AB410+AE410+AF410</f>
        <v>2114914.15</v>
      </c>
      <c r="N410" s="11"/>
      <c r="O410" s="11"/>
      <c r="P410" s="11"/>
      <c r="Q410" s="11">
        <f>M410</f>
        <v>2114914.15</v>
      </c>
      <c r="R410" s="11"/>
      <c r="S410" s="35"/>
      <c r="T410" s="11"/>
      <c r="U410" s="11">
        <v>506.4</v>
      </c>
      <c r="V410" s="11">
        <v>2114914.15</v>
      </c>
      <c r="W410" s="11"/>
      <c r="X410" s="11"/>
      <c r="Y410" s="11"/>
      <c r="Z410" s="11"/>
      <c r="AA410" s="11"/>
      <c r="AB410" s="11"/>
      <c r="AC410" s="11"/>
      <c r="AD410" s="11"/>
      <c r="AE410" s="11"/>
      <c r="AF410" s="75"/>
      <c r="AG410" s="29" t="s">
        <v>217</v>
      </c>
      <c r="AH410" s="176"/>
      <c r="AI410" s="168"/>
      <c r="AJ410" s="176"/>
      <c r="AK410" s="176"/>
      <c r="AL410" s="71">
        <f>MAX(AL$24:AL409)+1</f>
        <v>369</v>
      </c>
      <c r="AM410" s="71" t="s">
        <v>157</v>
      </c>
      <c r="AN410" s="71" t="str">
        <f t="shared" si="70"/>
        <v>369.</v>
      </c>
      <c r="AP410" s="71"/>
      <c r="AS410" s="114"/>
    </row>
    <row r="411" spans="1:45" ht="22.5" customHeight="1" x14ac:dyDescent="0.25">
      <c r="A411" s="94"/>
      <c r="B411" s="94"/>
      <c r="C411" s="233" t="s">
        <v>210</v>
      </c>
      <c r="D411" s="9"/>
      <c r="E411" s="9"/>
      <c r="F411" s="4"/>
      <c r="G411" s="12"/>
      <c r="H411" s="12"/>
      <c r="I411" s="6">
        <f>SUM(I412:I426)</f>
        <v>7803.0999999999995</v>
      </c>
      <c r="J411" s="6">
        <f>SUM(J412:J426)</f>
        <v>6771.16</v>
      </c>
      <c r="K411" s="6">
        <f>SUM(K412:K426)</f>
        <v>6771.16</v>
      </c>
      <c r="L411" s="119">
        <f>SUM(L412:L426)</f>
        <v>373</v>
      </c>
      <c r="M411" s="6">
        <f>SUM(M412:M426)</f>
        <v>18788832.299999997</v>
      </c>
      <c r="N411" s="6"/>
      <c r="O411" s="6"/>
      <c r="P411" s="6"/>
      <c r="Q411" s="6">
        <f t="shared" ref="Q411:AF411" si="72">SUM(Q412:Q426)</f>
        <v>18788832.299999997</v>
      </c>
      <c r="R411" s="6">
        <f t="shared" si="72"/>
        <v>412510</v>
      </c>
      <c r="S411" s="6"/>
      <c r="T411" s="6"/>
      <c r="U411" s="6">
        <f t="shared" si="72"/>
        <v>4874.6899999999996</v>
      </c>
      <c r="V411" s="6">
        <f t="shared" si="72"/>
        <v>17890112.299999997</v>
      </c>
      <c r="W411" s="6"/>
      <c r="X411" s="6"/>
      <c r="Y411" s="6">
        <f t="shared" si="72"/>
        <v>365</v>
      </c>
      <c r="Z411" s="6">
        <f t="shared" si="72"/>
        <v>432481.2</v>
      </c>
      <c r="AA411" s="6"/>
      <c r="AB411" s="6"/>
      <c r="AC411" s="6"/>
      <c r="AD411" s="6"/>
      <c r="AE411" s="6"/>
      <c r="AF411" s="6">
        <f t="shared" si="72"/>
        <v>53728.800000000003</v>
      </c>
      <c r="AG411" s="29"/>
      <c r="AH411" s="176"/>
      <c r="AI411" s="168"/>
      <c r="AJ411" s="176"/>
      <c r="AK411" s="176"/>
      <c r="AN411" s="71" t="str">
        <f t="shared" si="70"/>
        <v/>
      </c>
      <c r="AO411" s="71"/>
      <c r="AP411" s="71"/>
      <c r="AS411" s="114"/>
    </row>
    <row r="412" spans="1:45" ht="22.5" customHeight="1" x14ac:dyDescent="0.25">
      <c r="A412" s="94" t="str">
        <f t="shared" ref="A412:A473" si="73">AN412</f>
        <v>370.</v>
      </c>
      <c r="B412" s="94">
        <v>1182</v>
      </c>
      <c r="C412" s="211" t="s">
        <v>448</v>
      </c>
      <c r="D412" s="9">
        <v>1972</v>
      </c>
      <c r="E412" s="9" t="s">
        <v>28</v>
      </c>
      <c r="F412" s="9" t="s">
        <v>29</v>
      </c>
      <c r="G412" s="12">
        <v>2</v>
      </c>
      <c r="H412" s="12">
        <v>2</v>
      </c>
      <c r="I412" s="11">
        <v>580.4</v>
      </c>
      <c r="J412" s="11">
        <v>485.6</v>
      </c>
      <c r="K412" s="11">
        <v>485.6</v>
      </c>
      <c r="L412" s="35">
        <v>26</v>
      </c>
      <c r="M412" s="11">
        <f t="shared" ref="M412:M422" si="74">R412+T412+V412+X412+Z412+AB412+AE412+AF412</f>
        <v>1284500</v>
      </c>
      <c r="N412" s="11"/>
      <c r="O412" s="11"/>
      <c r="P412" s="11"/>
      <c r="Q412" s="11">
        <f t="shared" ref="Q412:Q422" si="75">M412</f>
        <v>1284500</v>
      </c>
      <c r="R412" s="11"/>
      <c r="S412" s="35"/>
      <c r="T412" s="11"/>
      <c r="U412" s="11">
        <v>350</v>
      </c>
      <c r="V412" s="11">
        <f t="shared" ref="V412:V417" si="76">U412*3670</f>
        <v>1284500</v>
      </c>
      <c r="W412" s="11"/>
      <c r="X412" s="11"/>
      <c r="Y412" s="11"/>
      <c r="Z412" s="11"/>
      <c r="AA412" s="11"/>
      <c r="AB412" s="11"/>
      <c r="AC412" s="11"/>
      <c r="AD412" s="11"/>
      <c r="AE412" s="11"/>
      <c r="AF412" s="75"/>
      <c r="AG412" s="29" t="s">
        <v>217</v>
      </c>
      <c r="AH412" s="176"/>
      <c r="AI412" s="168"/>
      <c r="AJ412" s="176"/>
      <c r="AK412" s="176"/>
      <c r="AL412" s="71">
        <f>MAX(AL$24:AL411)+1</f>
        <v>370</v>
      </c>
      <c r="AM412" s="71" t="s">
        <v>157</v>
      </c>
      <c r="AN412" s="71" t="str">
        <f t="shared" si="70"/>
        <v>370.</v>
      </c>
      <c r="AP412" s="71"/>
      <c r="AS412" s="114"/>
    </row>
    <row r="413" spans="1:45" ht="22.5" customHeight="1" x14ac:dyDescent="0.25">
      <c r="A413" s="94" t="str">
        <f t="shared" si="73"/>
        <v>371.</v>
      </c>
      <c r="B413" s="94">
        <v>1161</v>
      </c>
      <c r="C413" s="211" t="s">
        <v>445</v>
      </c>
      <c r="D413" s="4">
        <v>1972</v>
      </c>
      <c r="E413" s="8" t="s">
        <v>28</v>
      </c>
      <c r="F413" s="21" t="s">
        <v>29</v>
      </c>
      <c r="G413" s="4">
        <v>2</v>
      </c>
      <c r="H413" s="4">
        <v>2</v>
      </c>
      <c r="I413" s="18">
        <v>455.1</v>
      </c>
      <c r="J413" s="11">
        <v>360.3</v>
      </c>
      <c r="K413" s="18">
        <v>360.3</v>
      </c>
      <c r="L413" s="38">
        <v>26</v>
      </c>
      <c r="M413" s="13">
        <f t="shared" si="74"/>
        <v>1027600</v>
      </c>
      <c r="N413" s="13"/>
      <c r="O413" s="13"/>
      <c r="P413" s="13"/>
      <c r="Q413" s="11">
        <f t="shared" si="75"/>
        <v>1027600</v>
      </c>
      <c r="R413" s="13"/>
      <c r="S413" s="36"/>
      <c r="T413" s="13"/>
      <c r="U413" s="13">
        <v>280</v>
      </c>
      <c r="V413" s="13">
        <f t="shared" si="76"/>
        <v>1027600</v>
      </c>
      <c r="W413" s="13"/>
      <c r="X413" s="13"/>
      <c r="Y413" s="13"/>
      <c r="Z413" s="13"/>
      <c r="AA413" s="13"/>
      <c r="AB413" s="13"/>
      <c r="AC413" s="13"/>
      <c r="AD413" s="13"/>
      <c r="AE413" s="13"/>
      <c r="AF413" s="77"/>
      <c r="AG413" s="29" t="s">
        <v>217</v>
      </c>
      <c r="AH413" s="176"/>
      <c r="AI413" s="168"/>
      <c r="AJ413" s="176"/>
      <c r="AK413" s="176"/>
      <c r="AL413" s="71">
        <f>MAX(AL$24:AL412)+1</f>
        <v>371</v>
      </c>
      <c r="AM413" s="71" t="s">
        <v>157</v>
      </c>
      <c r="AN413" s="71" t="str">
        <f t="shared" si="70"/>
        <v>371.</v>
      </c>
      <c r="AP413" s="71"/>
      <c r="AS413" s="114"/>
    </row>
    <row r="414" spans="1:45" ht="22.5" customHeight="1" x14ac:dyDescent="0.25">
      <c r="A414" s="94" t="str">
        <f t="shared" si="73"/>
        <v>372.</v>
      </c>
      <c r="B414" s="94">
        <v>1169</v>
      </c>
      <c r="C414" s="211" t="s">
        <v>454</v>
      </c>
      <c r="D414" s="8">
        <v>1975</v>
      </c>
      <c r="E414" s="8" t="s">
        <v>28</v>
      </c>
      <c r="F414" s="21" t="s">
        <v>29</v>
      </c>
      <c r="G414" s="8">
        <v>2</v>
      </c>
      <c r="H414" s="8">
        <v>2</v>
      </c>
      <c r="I414" s="13">
        <v>720</v>
      </c>
      <c r="J414" s="11">
        <v>667.2</v>
      </c>
      <c r="K414" s="13">
        <v>667.2</v>
      </c>
      <c r="L414" s="36">
        <v>34</v>
      </c>
      <c r="M414" s="13">
        <f t="shared" si="74"/>
        <v>1688200</v>
      </c>
      <c r="N414" s="13"/>
      <c r="O414" s="13"/>
      <c r="P414" s="13"/>
      <c r="Q414" s="11">
        <f t="shared" si="75"/>
        <v>1688200</v>
      </c>
      <c r="R414" s="13"/>
      <c r="S414" s="36"/>
      <c r="T414" s="13"/>
      <c r="U414" s="13">
        <v>460</v>
      </c>
      <c r="V414" s="13">
        <f t="shared" si="76"/>
        <v>1688200</v>
      </c>
      <c r="W414" s="13"/>
      <c r="X414" s="13"/>
      <c r="Y414" s="13"/>
      <c r="Z414" s="13"/>
      <c r="AA414" s="13"/>
      <c r="AB414" s="13"/>
      <c r="AC414" s="13"/>
      <c r="AD414" s="13"/>
      <c r="AE414" s="13"/>
      <c r="AF414" s="77"/>
      <c r="AG414" s="29" t="s">
        <v>217</v>
      </c>
      <c r="AH414" s="176"/>
      <c r="AI414" s="168"/>
      <c r="AJ414" s="176"/>
      <c r="AK414" s="176"/>
      <c r="AL414" s="71">
        <f>MAX(AL$24:AL413)+1</f>
        <v>372</v>
      </c>
      <c r="AM414" s="71" t="s">
        <v>157</v>
      </c>
      <c r="AN414" s="71" t="str">
        <f t="shared" si="70"/>
        <v>372.</v>
      </c>
      <c r="AP414" s="71"/>
      <c r="AS414" s="114"/>
    </row>
    <row r="415" spans="1:45" ht="22.5" customHeight="1" x14ac:dyDescent="0.25">
      <c r="A415" s="94" t="str">
        <f t="shared" si="73"/>
        <v>373.</v>
      </c>
      <c r="B415" s="94">
        <v>1177</v>
      </c>
      <c r="C415" s="211" t="s">
        <v>456</v>
      </c>
      <c r="D415" s="8">
        <v>1975</v>
      </c>
      <c r="E415" s="8" t="s">
        <v>28</v>
      </c>
      <c r="F415" s="21" t="s">
        <v>29</v>
      </c>
      <c r="G415" s="8">
        <v>2</v>
      </c>
      <c r="H415" s="8">
        <v>2</v>
      </c>
      <c r="I415" s="13">
        <v>684.9</v>
      </c>
      <c r="J415" s="11">
        <v>632.1</v>
      </c>
      <c r="K415" s="13">
        <v>632.1</v>
      </c>
      <c r="L415" s="36">
        <v>35</v>
      </c>
      <c r="M415" s="13">
        <f t="shared" si="74"/>
        <v>1578100</v>
      </c>
      <c r="N415" s="13"/>
      <c r="O415" s="13"/>
      <c r="P415" s="13"/>
      <c r="Q415" s="11">
        <f t="shared" si="75"/>
        <v>1578100</v>
      </c>
      <c r="R415" s="13"/>
      <c r="S415" s="36"/>
      <c r="T415" s="13"/>
      <c r="U415" s="13">
        <v>430</v>
      </c>
      <c r="V415" s="13">
        <f t="shared" si="76"/>
        <v>1578100</v>
      </c>
      <c r="W415" s="13"/>
      <c r="X415" s="13"/>
      <c r="Y415" s="13"/>
      <c r="Z415" s="13"/>
      <c r="AA415" s="13"/>
      <c r="AB415" s="13"/>
      <c r="AC415" s="13"/>
      <c r="AD415" s="13"/>
      <c r="AE415" s="13"/>
      <c r="AF415" s="77"/>
      <c r="AG415" s="29" t="s">
        <v>217</v>
      </c>
      <c r="AH415" s="176"/>
      <c r="AI415" s="168"/>
      <c r="AJ415" s="176"/>
      <c r="AK415" s="176"/>
      <c r="AL415" s="71">
        <f>MAX(AL$24:AL414)+1</f>
        <v>373</v>
      </c>
      <c r="AM415" s="71" t="s">
        <v>157</v>
      </c>
      <c r="AN415" s="71" t="str">
        <f t="shared" si="70"/>
        <v>373.</v>
      </c>
      <c r="AP415" s="71"/>
      <c r="AS415" s="114"/>
    </row>
    <row r="416" spans="1:45" ht="22.5" customHeight="1" x14ac:dyDescent="0.25">
      <c r="A416" s="94" t="str">
        <f t="shared" si="73"/>
        <v>374.</v>
      </c>
      <c r="B416" s="94">
        <v>1200</v>
      </c>
      <c r="C416" s="211" t="s">
        <v>1570</v>
      </c>
      <c r="D416" s="4">
        <v>1973</v>
      </c>
      <c r="E416" s="8" t="s">
        <v>28</v>
      </c>
      <c r="F416" s="21" t="s">
        <v>29</v>
      </c>
      <c r="G416" s="4">
        <v>2</v>
      </c>
      <c r="H416" s="4">
        <v>2</v>
      </c>
      <c r="I416" s="18">
        <v>817.6</v>
      </c>
      <c r="J416" s="11">
        <v>764.8</v>
      </c>
      <c r="K416" s="18">
        <v>764.8</v>
      </c>
      <c r="L416" s="38">
        <v>39</v>
      </c>
      <c r="M416" s="13">
        <f t="shared" si="74"/>
        <v>1908400</v>
      </c>
      <c r="N416" s="13"/>
      <c r="O416" s="13"/>
      <c r="P416" s="13"/>
      <c r="Q416" s="11">
        <f t="shared" si="75"/>
        <v>1908400</v>
      </c>
      <c r="R416" s="13"/>
      <c r="S416" s="36"/>
      <c r="T416" s="13"/>
      <c r="U416" s="13">
        <v>520</v>
      </c>
      <c r="V416" s="13">
        <f t="shared" si="76"/>
        <v>1908400</v>
      </c>
      <c r="W416" s="13"/>
      <c r="X416" s="13"/>
      <c r="Y416" s="13"/>
      <c r="Z416" s="13"/>
      <c r="AA416" s="13"/>
      <c r="AB416" s="13"/>
      <c r="AC416" s="13"/>
      <c r="AD416" s="13"/>
      <c r="AE416" s="13"/>
      <c r="AF416" s="77"/>
      <c r="AG416" s="29" t="s">
        <v>217</v>
      </c>
      <c r="AH416" s="176"/>
      <c r="AI416" s="168"/>
      <c r="AJ416" s="176"/>
      <c r="AK416" s="176"/>
      <c r="AL416" s="71">
        <f>MAX(AL$24:AL415)+1</f>
        <v>374</v>
      </c>
      <c r="AM416" s="71" t="s">
        <v>157</v>
      </c>
      <c r="AN416" s="71" t="str">
        <f t="shared" si="70"/>
        <v>374.</v>
      </c>
      <c r="AS416" s="114"/>
    </row>
    <row r="417" spans="1:45" ht="22.5" customHeight="1" x14ac:dyDescent="0.25">
      <c r="A417" s="94" t="str">
        <f t="shared" si="73"/>
        <v>375.</v>
      </c>
      <c r="B417" s="94">
        <v>1208</v>
      </c>
      <c r="C417" s="211" t="s">
        <v>451</v>
      </c>
      <c r="D417" s="9">
        <v>1970</v>
      </c>
      <c r="E417" s="9" t="s">
        <v>28</v>
      </c>
      <c r="F417" s="9" t="s">
        <v>29</v>
      </c>
      <c r="G417" s="12">
        <v>2</v>
      </c>
      <c r="H417" s="12">
        <v>2</v>
      </c>
      <c r="I417" s="11">
        <v>357.8</v>
      </c>
      <c r="J417" s="11">
        <v>263</v>
      </c>
      <c r="K417" s="11">
        <v>263</v>
      </c>
      <c r="L417" s="35">
        <v>26</v>
      </c>
      <c r="M417" s="11">
        <f t="shared" si="74"/>
        <v>807400</v>
      </c>
      <c r="N417" s="11"/>
      <c r="O417" s="11"/>
      <c r="P417" s="11"/>
      <c r="Q417" s="11">
        <f t="shared" si="75"/>
        <v>807400</v>
      </c>
      <c r="R417" s="11"/>
      <c r="S417" s="35"/>
      <c r="T417" s="11"/>
      <c r="U417" s="11">
        <v>220</v>
      </c>
      <c r="V417" s="11">
        <f t="shared" si="76"/>
        <v>807400</v>
      </c>
      <c r="W417" s="11"/>
      <c r="X417" s="11"/>
      <c r="Y417" s="11"/>
      <c r="Z417" s="11"/>
      <c r="AA417" s="11"/>
      <c r="AB417" s="11"/>
      <c r="AC417" s="11"/>
      <c r="AD417" s="11"/>
      <c r="AE417" s="11"/>
      <c r="AF417" s="75"/>
      <c r="AG417" s="29" t="s">
        <v>217</v>
      </c>
      <c r="AH417" s="176"/>
      <c r="AI417" s="168"/>
      <c r="AJ417" s="176"/>
      <c r="AK417" s="176"/>
      <c r="AL417" s="71">
        <f>MAX(AL$24:AL416)+1</f>
        <v>375</v>
      </c>
      <c r="AM417" s="71" t="s">
        <v>157</v>
      </c>
      <c r="AN417" s="71" t="str">
        <f t="shared" si="70"/>
        <v>375.</v>
      </c>
      <c r="AP417" s="71"/>
      <c r="AS417" s="114"/>
    </row>
    <row r="418" spans="1:45" ht="22.5" customHeight="1" x14ac:dyDescent="0.25">
      <c r="A418" s="94" t="str">
        <f t="shared" si="73"/>
        <v>376.</v>
      </c>
      <c r="B418" s="94">
        <v>1250</v>
      </c>
      <c r="C418" s="211" t="s">
        <v>1542</v>
      </c>
      <c r="D418" s="9">
        <v>1958</v>
      </c>
      <c r="E418" s="9" t="s">
        <v>28</v>
      </c>
      <c r="F418" s="9" t="s">
        <v>29</v>
      </c>
      <c r="G418" s="12">
        <v>2</v>
      </c>
      <c r="H418" s="12">
        <v>1</v>
      </c>
      <c r="I418" s="11">
        <v>425.6</v>
      </c>
      <c r="J418" s="11">
        <v>265.2</v>
      </c>
      <c r="K418" s="11">
        <v>265.2</v>
      </c>
      <c r="L418" s="35">
        <v>15</v>
      </c>
      <c r="M418" s="11">
        <f t="shared" si="74"/>
        <v>29310</v>
      </c>
      <c r="N418" s="11"/>
      <c r="O418" s="11"/>
      <c r="P418" s="11"/>
      <c r="Q418" s="11">
        <f t="shared" si="75"/>
        <v>29310</v>
      </c>
      <c r="R418" s="11">
        <v>29310</v>
      </c>
      <c r="S418" s="35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75"/>
      <c r="AG418" s="29" t="s">
        <v>217</v>
      </c>
      <c r="AH418" s="176" t="s">
        <v>1774</v>
      </c>
      <c r="AI418" s="168"/>
      <c r="AJ418" s="176"/>
      <c r="AK418" s="176"/>
      <c r="AL418" s="71">
        <f>MAX(AL$24:AL417)+1</f>
        <v>376</v>
      </c>
      <c r="AM418" s="71" t="s">
        <v>157</v>
      </c>
      <c r="AN418" s="71" t="str">
        <f t="shared" si="70"/>
        <v>376.</v>
      </c>
      <c r="AP418" s="71"/>
      <c r="AS418" s="114"/>
    </row>
    <row r="419" spans="1:45" ht="22.5" customHeight="1" x14ac:dyDescent="0.25">
      <c r="A419" s="94" t="str">
        <f t="shared" si="73"/>
        <v>377.</v>
      </c>
      <c r="B419" s="94">
        <v>1174</v>
      </c>
      <c r="C419" s="211" t="s">
        <v>455</v>
      </c>
      <c r="D419" s="8">
        <v>1975</v>
      </c>
      <c r="E419" s="8" t="s">
        <v>28</v>
      </c>
      <c r="F419" s="21" t="s">
        <v>29</v>
      </c>
      <c r="G419" s="8">
        <v>2</v>
      </c>
      <c r="H419" s="8">
        <v>2</v>
      </c>
      <c r="I419" s="13">
        <v>860.8</v>
      </c>
      <c r="J419" s="11">
        <v>808</v>
      </c>
      <c r="K419" s="13">
        <v>808</v>
      </c>
      <c r="L419" s="36">
        <v>33</v>
      </c>
      <c r="M419" s="13">
        <f t="shared" si="74"/>
        <v>2018500</v>
      </c>
      <c r="N419" s="13"/>
      <c r="O419" s="13"/>
      <c r="P419" s="13"/>
      <c r="Q419" s="11">
        <f t="shared" si="75"/>
        <v>2018500</v>
      </c>
      <c r="R419" s="13"/>
      <c r="S419" s="36"/>
      <c r="T419" s="13"/>
      <c r="U419" s="13">
        <v>550</v>
      </c>
      <c r="V419" s="13">
        <f>U419*3670</f>
        <v>2018500</v>
      </c>
      <c r="W419" s="13"/>
      <c r="X419" s="13"/>
      <c r="Y419" s="13"/>
      <c r="Z419" s="13"/>
      <c r="AA419" s="13"/>
      <c r="AB419" s="13"/>
      <c r="AC419" s="13"/>
      <c r="AD419" s="13"/>
      <c r="AE419" s="13"/>
      <c r="AF419" s="77"/>
      <c r="AG419" s="29" t="s">
        <v>217</v>
      </c>
      <c r="AH419" s="176"/>
      <c r="AI419" s="168"/>
      <c r="AJ419" s="176"/>
      <c r="AK419" s="176"/>
      <c r="AL419" s="71">
        <f>MAX(AL$24:AL418)+1</f>
        <v>377</v>
      </c>
      <c r="AM419" s="71" t="s">
        <v>157</v>
      </c>
      <c r="AN419" s="71" t="str">
        <f t="shared" si="70"/>
        <v>377.</v>
      </c>
      <c r="AP419" s="71"/>
      <c r="AS419" s="114"/>
    </row>
    <row r="420" spans="1:45" ht="22.5" customHeight="1" x14ac:dyDescent="0.25">
      <c r="A420" s="94" t="str">
        <f t="shared" si="73"/>
        <v>378.</v>
      </c>
      <c r="B420" s="94">
        <v>1225</v>
      </c>
      <c r="C420" s="211" t="s">
        <v>443</v>
      </c>
      <c r="D420" s="9">
        <v>1972</v>
      </c>
      <c r="E420" s="9" t="s">
        <v>28</v>
      </c>
      <c r="F420" s="9" t="s">
        <v>29</v>
      </c>
      <c r="G420" s="12">
        <v>2</v>
      </c>
      <c r="H420" s="12">
        <v>1</v>
      </c>
      <c r="I420" s="11">
        <v>364.3</v>
      </c>
      <c r="J420" s="11">
        <v>315.89999999999998</v>
      </c>
      <c r="K420" s="11">
        <v>315.89999999999998</v>
      </c>
      <c r="L420" s="35">
        <v>16</v>
      </c>
      <c r="M420" s="11">
        <f t="shared" si="74"/>
        <v>1697962.2000000002</v>
      </c>
      <c r="N420" s="11"/>
      <c r="O420" s="11"/>
      <c r="P420" s="11"/>
      <c r="Q420" s="11">
        <f t="shared" si="75"/>
        <v>1697962.2000000002</v>
      </c>
      <c r="R420" s="11"/>
      <c r="S420" s="35"/>
      <c r="T420" s="11"/>
      <c r="U420" s="11">
        <v>462.66</v>
      </c>
      <c r="V420" s="11">
        <f>U420*3670</f>
        <v>1697962.2000000002</v>
      </c>
      <c r="W420" s="11"/>
      <c r="X420" s="11"/>
      <c r="Y420" s="11"/>
      <c r="Z420" s="11"/>
      <c r="AA420" s="11"/>
      <c r="AB420" s="11"/>
      <c r="AC420" s="11"/>
      <c r="AD420" s="11"/>
      <c r="AE420" s="11"/>
      <c r="AF420" s="75"/>
      <c r="AG420" s="29" t="s">
        <v>217</v>
      </c>
      <c r="AH420" s="176"/>
      <c r="AI420" s="168"/>
      <c r="AJ420" s="176"/>
      <c r="AK420" s="176"/>
      <c r="AL420" s="71">
        <f>MAX(AL$24:AL419)+1</f>
        <v>378</v>
      </c>
      <c r="AM420" s="71" t="s">
        <v>157</v>
      </c>
      <c r="AN420" s="71" t="str">
        <f t="shared" si="70"/>
        <v>378.</v>
      </c>
      <c r="AP420" s="71"/>
      <c r="AS420" s="114"/>
    </row>
    <row r="421" spans="1:45" ht="22.5" customHeight="1" x14ac:dyDescent="0.25">
      <c r="A421" s="94" t="str">
        <f t="shared" si="73"/>
        <v>379.</v>
      </c>
      <c r="B421" s="94">
        <v>1224</v>
      </c>
      <c r="C421" s="211" t="s">
        <v>452</v>
      </c>
      <c r="D421" s="4">
        <v>1973</v>
      </c>
      <c r="E421" s="8" t="s">
        <v>28</v>
      </c>
      <c r="F421" s="21" t="s">
        <v>29</v>
      </c>
      <c r="G421" s="4">
        <v>2</v>
      </c>
      <c r="H421" s="4">
        <v>1</v>
      </c>
      <c r="I421" s="18">
        <v>353.8</v>
      </c>
      <c r="J421" s="11">
        <v>307.60000000000002</v>
      </c>
      <c r="K421" s="18">
        <v>307.60000000000002</v>
      </c>
      <c r="L421" s="38">
        <v>17</v>
      </c>
      <c r="M421" s="13">
        <f t="shared" si="74"/>
        <v>1647830</v>
      </c>
      <c r="N421" s="13"/>
      <c r="O421" s="13"/>
      <c r="P421" s="13"/>
      <c r="Q421" s="11">
        <f t="shared" si="75"/>
        <v>1647830</v>
      </c>
      <c r="R421" s="13"/>
      <c r="S421" s="36"/>
      <c r="T421" s="13"/>
      <c r="U421" s="13">
        <v>449</v>
      </c>
      <c r="V421" s="13">
        <f>U421*3670</f>
        <v>1647830</v>
      </c>
      <c r="W421" s="13"/>
      <c r="X421" s="13"/>
      <c r="Y421" s="13"/>
      <c r="Z421" s="13"/>
      <c r="AA421" s="13"/>
      <c r="AB421" s="13"/>
      <c r="AC421" s="13"/>
      <c r="AD421" s="13"/>
      <c r="AE421" s="13"/>
      <c r="AF421" s="77"/>
      <c r="AG421" s="29" t="s">
        <v>217</v>
      </c>
      <c r="AH421" s="176"/>
      <c r="AI421" s="168"/>
      <c r="AJ421" s="176"/>
      <c r="AK421" s="176"/>
      <c r="AL421" s="71">
        <f>MAX(AL$24:AL420)+1</f>
        <v>379</v>
      </c>
      <c r="AM421" s="71" t="s">
        <v>157</v>
      </c>
      <c r="AN421" s="71" t="str">
        <f t="shared" si="70"/>
        <v>379.</v>
      </c>
      <c r="AP421" s="71"/>
      <c r="AS421" s="114"/>
    </row>
    <row r="422" spans="1:45" ht="22.5" customHeight="1" x14ac:dyDescent="0.25">
      <c r="A422" s="94" t="str">
        <f t="shared" si="73"/>
        <v>380.</v>
      </c>
      <c r="B422" s="136">
        <v>1239</v>
      </c>
      <c r="C422" s="236" t="s">
        <v>453</v>
      </c>
      <c r="D422" s="137">
        <v>1975</v>
      </c>
      <c r="E422" s="137" t="s">
        <v>28</v>
      </c>
      <c r="F422" s="138" t="s">
        <v>29</v>
      </c>
      <c r="G422" s="137">
        <v>2</v>
      </c>
      <c r="H422" s="137">
        <v>1</v>
      </c>
      <c r="I422" s="139">
        <v>370.6</v>
      </c>
      <c r="J422" s="140">
        <v>318.68</v>
      </c>
      <c r="K422" s="139">
        <v>318.68</v>
      </c>
      <c r="L422" s="141">
        <v>17</v>
      </c>
      <c r="M422" s="142">
        <f t="shared" si="74"/>
        <v>1727322.2000000002</v>
      </c>
      <c r="N422" s="142"/>
      <c r="O422" s="142"/>
      <c r="P422" s="142"/>
      <c r="Q422" s="140">
        <f t="shared" si="75"/>
        <v>1727322.2000000002</v>
      </c>
      <c r="R422" s="142"/>
      <c r="S422" s="143"/>
      <c r="T422" s="142"/>
      <c r="U422" s="142">
        <v>470.66</v>
      </c>
      <c r="V422" s="142">
        <f>U422*3670</f>
        <v>1727322.2000000002</v>
      </c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202"/>
      <c r="AG422" s="29" t="s">
        <v>217</v>
      </c>
      <c r="AH422" s="176"/>
      <c r="AI422" s="168"/>
      <c r="AJ422" s="176"/>
      <c r="AK422" s="176"/>
      <c r="AL422" s="71">
        <f>MAX(AL$24:AL421)+1</f>
        <v>380</v>
      </c>
      <c r="AM422" s="71" t="s">
        <v>157</v>
      </c>
      <c r="AN422" s="71" t="str">
        <f t="shared" si="70"/>
        <v>380.</v>
      </c>
      <c r="AP422" s="71"/>
      <c r="AS422" s="114"/>
    </row>
    <row r="423" spans="1:45" s="89" customFormat="1" ht="22.5" customHeight="1" x14ac:dyDescent="0.25">
      <c r="A423" s="94" t="str">
        <f t="shared" si="73"/>
        <v>381.</v>
      </c>
      <c r="B423" s="94">
        <v>1231</v>
      </c>
      <c r="C423" s="211" t="s">
        <v>444</v>
      </c>
      <c r="D423" s="4">
        <v>1970</v>
      </c>
      <c r="E423" s="4" t="s">
        <v>28</v>
      </c>
      <c r="F423" s="21" t="s">
        <v>29</v>
      </c>
      <c r="G423" s="4">
        <v>2</v>
      </c>
      <c r="H423" s="4">
        <v>1</v>
      </c>
      <c r="I423" s="18">
        <v>356.2</v>
      </c>
      <c r="J423" s="11">
        <v>307.18</v>
      </c>
      <c r="K423" s="18">
        <v>307.18</v>
      </c>
      <c r="L423" s="38">
        <v>15</v>
      </c>
      <c r="M423" s="13">
        <v>1660197.9</v>
      </c>
      <c r="N423" s="13"/>
      <c r="O423" s="13"/>
      <c r="P423" s="13"/>
      <c r="Q423" s="11">
        <v>1660197.9</v>
      </c>
      <c r="R423" s="13"/>
      <c r="S423" s="36"/>
      <c r="T423" s="13"/>
      <c r="U423" s="13">
        <v>452.37</v>
      </c>
      <c r="V423" s="13">
        <v>1660197.9</v>
      </c>
      <c r="W423" s="13"/>
      <c r="X423" s="13"/>
      <c r="Y423" s="13"/>
      <c r="Z423" s="13"/>
      <c r="AA423" s="13"/>
      <c r="AB423" s="13"/>
      <c r="AC423" s="13"/>
      <c r="AD423" s="13"/>
      <c r="AE423" s="13"/>
      <c r="AF423" s="77"/>
      <c r="AG423" s="29" t="s">
        <v>217</v>
      </c>
      <c r="AH423" s="176"/>
      <c r="AI423" s="168"/>
      <c r="AJ423" s="176"/>
      <c r="AK423" s="176"/>
      <c r="AL423" s="71">
        <f>MAX(AL$24:AL422)+1</f>
        <v>381</v>
      </c>
      <c r="AM423" s="71" t="s">
        <v>157</v>
      </c>
      <c r="AN423" s="71" t="str">
        <f t="shared" si="70"/>
        <v>381.</v>
      </c>
      <c r="AO423" s="157"/>
      <c r="AS423" s="114"/>
    </row>
    <row r="424" spans="1:45" ht="22.5" customHeight="1" x14ac:dyDescent="0.25">
      <c r="A424" s="94" t="str">
        <f t="shared" si="73"/>
        <v>382.</v>
      </c>
      <c r="B424" s="144">
        <v>1183</v>
      </c>
      <c r="C424" s="237" t="s">
        <v>449</v>
      </c>
      <c r="D424" s="145">
        <v>1970</v>
      </c>
      <c r="E424" s="145" t="s">
        <v>28</v>
      </c>
      <c r="F424" s="145" t="s">
        <v>29</v>
      </c>
      <c r="G424" s="146">
        <v>2</v>
      </c>
      <c r="H424" s="146">
        <v>2</v>
      </c>
      <c r="I424" s="147">
        <v>366.2</v>
      </c>
      <c r="J424" s="147">
        <v>271.39999999999998</v>
      </c>
      <c r="K424" s="147">
        <v>271.39999999999998</v>
      </c>
      <c r="L424" s="148">
        <v>27</v>
      </c>
      <c r="M424" s="147">
        <f>R424+T424+V424+X424+Z424+AB424+AE424+AF424</f>
        <v>844100</v>
      </c>
      <c r="N424" s="147"/>
      <c r="O424" s="147"/>
      <c r="P424" s="147"/>
      <c r="Q424" s="147">
        <f>M424</f>
        <v>844100</v>
      </c>
      <c r="R424" s="147"/>
      <c r="S424" s="148"/>
      <c r="T424" s="147"/>
      <c r="U424" s="147">
        <v>230</v>
      </c>
      <c r="V424" s="147">
        <f>U424*3670</f>
        <v>844100</v>
      </c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203"/>
      <c r="AG424" s="29" t="s">
        <v>217</v>
      </c>
      <c r="AH424" s="176"/>
      <c r="AI424" s="168"/>
      <c r="AJ424" s="176"/>
      <c r="AK424" s="176"/>
      <c r="AL424" s="71">
        <f>MAX(AL$24:AL423)+1</f>
        <v>382</v>
      </c>
      <c r="AM424" s="71" t="s">
        <v>157</v>
      </c>
      <c r="AN424" s="71" t="str">
        <f t="shared" si="70"/>
        <v>382.</v>
      </c>
      <c r="AP424" s="71"/>
      <c r="AS424" s="114"/>
    </row>
    <row r="425" spans="1:45" ht="22.5" customHeight="1" x14ac:dyDescent="0.25">
      <c r="A425" s="94" t="str">
        <f t="shared" si="73"/>
        <v>383.</v>
      </c>
      <c r="B425" s="94">
        <v>1156</v>
      </c>
      <c r="C425" s="211" t="s">
        <v>1540</v>
      </c>
      <c r="D425" s="8">
        <v>1973</v>
      </c>
      <c r="E425" s="8" t="s">
        <v>28</v>
      </c>
      <c r="F425" s="21" t="s">
        <v>29</v>
      </c>
      <c r="G425" s="8">
        <v>2</v>
      </c>
      <c r="H425" s="8">
        <v>2</v>
      </c>
      <c r="I425" s="13">
        <v>758.9</v>
      </c>
      <c r="J425" s="11">
        <v>700.8</v>
      </c>
      <c r="K425" s="13">
        <v>700.8</v>
      </c>
      <c r="L425" s="36">
        <v>33</v>
      </c>
      <c r="M425" s="13">
        <f t="shared" ref="M425:M426" si="77">R425+T425+V425+X425+Z425+AB425+AE425+AF425</f>
        <v>436928.8</v>
      </c>
      <c r="N425" s="13"/>
      <c r="O425" s="13"/>
      <c r="P425" s="13"/>
      <c r="Q425" s="11">
        <f t="shared" ref="Q425:Q426" si="78">M425</f>
        <v>436928.8</v>
      </c>
      <c r="R425" s="13">
        <v>383200</v>
      </c>
      <c r="S425" s="36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77">
        <v>53728.800000000003</v>
      </c>
      <c r="AG425" s="29" t="s">
        <v>217</v>
      </c>
      <c r="AH425" s="176" t="s">
        <v>1777</v>
      </c>
      <c r="AI425" s="168"/>
      <c r="AJ425" s="176"/>
      <c r="AK425" s="176"/>
      <c r="AL425" s="71">
        <f>MAX(AL$24:AL424)+1</f>
        <v>383</v>
      </c>
      <c r="AM425" s="71" t="s">
        <v>157</v>
      </c>
      <c r="AN425" s="71" t="str">
        <f t="shared" si="70"/>
        <v>383.</v>
      </c>
      <c r="AP425" s="71"/>
      <c r="AS425" s="114"/>
    </row>
    <row r="426" spans="1:45" ht="22.5" customHeight="1" x14ac:dyDescent="0.25">
      <c r="A426" s="94" t="str">
        <f t="shared" si="73"/>
        <v>384.</v>
      </c>
      <c r="B426" s="94">
        <v>1157</v>
      </c>
      <c r="C426" s="211" t="s">
        <v>1541</v>
      </c>
      <c r="D426" s="9">
        <v>1962</v>
      </c>
      <c r="E426" s="9" t="s">
        <v>28</v>
      </c>
      <c r="F426" s="9" t="s">
        <v>29</v>
      </c>
      <c r="G426" s="12">
        <v>2</v>
      </c>
      <c r="H426" s="12">
        <v>1</v>
      </c>
      <c r="I426" s="11">
        <v>330.9</v>
      </c>
      <c r="J426" s="11">
        <v>303.39999999999998</v>
      </c>
      <c r="K426" s="11">
        <v>303.39999999999998</v>
      </c>
      <c r="L426" s="35">
        <v>14</v>
      </c>
      <c r="M426" s="11">
        <f t="shared" si="77"/>
        <v>432481.2</v>
      </c>
      <c r="N426" s="11"/>
      <c r="O426" s="11"/>
      <c r="P426" s="11"/>
      <c r="Q426" s="11">
        <f t="shared" si="78"/>
        <v>432481.2</v>
      </c>
      <c r="R426" s="11"/>
      <c r="S426" s="35"/>
      <c r="T426" s="11"/>
      <c r="U426" s="11"/>
      <c r="V426" s="11"/>
      <c r="W426" s="11"/>
      <c r="X426" s="11"/>
      <c r="Y426" s="11">
        <v>365</v>
      </c>
      <c r="Z426" s="11">
        <f>Y426*1184.88</f>
        <v>432481.2</v>
      </c>
      <c r="AA426" s="11"/>
      <c r="AB426" s="11"/>
      <c r="AC426" s="11"/>
      <c r="AD426" s="11"/>
      <c r="AE426" s="11"/>
      <c r="AF426" s="75"/>
      <c r="AG426" s="29" t="s">
        <v>217</v>
      </c>
      <c r="AH426" s="176"/>
      <c r="AI426" s="168"/>
      <c r="AJ426" s="176"/>
      <c r="AK426" s="176"/>
      <c r="AL426" s="71">
        <f>MAX(AL$24:AL425)+1</f>
        <v>384</v>
      </c>
      <c r="AM426" s="71" t="s">
        <v>157</v>
      </c>
      <c r="AN426" s="71" t="str">
        <f t="shared" si="70"/>
        <v>384.</v>
      </c>
      <c r="AP426" s="71"/>
      <c r="AS426" s="114"/>
    </row>
    <row r="427" spans="1:45" ht="22.5" customHeight="1" x14ac:dyDescent="0.25">
      <c r="A427" s="94" t="str">
        <f t="shared" si="73"/>
        <v/>
      </c>
      <c r="B427" s="94"/>
      <c r="C427" s="233" t="s">
        <v>193</v>
      </c>
      <c r="D427" s="23"/>
      <c r="E427" s="4"/>
      <c r="F427" s="9"/>
      <c r="G427" s="10"/>
      <c r="H427" s="10"/>
      <c r="I427" s="6">
        <f>I428+I434+I440</f>
        <v>18588.54</v>
      </c>
      <c r="J427" s="11">
        <f>J428+J434+J440</f>
        <v>17746.190000000002</v>
      </c>
      <c r="K427" s="6">
        <f>K428+K434+K440</f>
        <v>17658.690000000002</v>
      </c>
      <c r="L427" s="34">
        <f>L428+L434+L440</f>
        <v>715</v>
      </c>
      <c r="M427" s="6">
        <f>M428+M434+M440</f>
        <v>30622890.010000002</v>
      </c>
      <c r="N427" s="6"/>
      <c r="O427" s="6"/>
      <c r="P427" s="6"/>
      <c r="Q427" s="6">
        <f>Q428+Q434+Q440</f>
        <v>30622890.010000002</v>
      </c>
      <c r="R427" s="6">
        <f>R428+R434+R440</f>
        <v>4194407.7300000004</v>
      </c>
      <c r="S427" s="6"/>
      <c r="T427" s="6"/>
      <c r="U427" s="6">
        <f>U428+U434+U440</f>
        <v>7514.9</v>
      </c>
      <c r="V427" s="6">
        <f>V428+V434+V440</f>
        <v>26428482.280000001</v>
      </c>
      <c r="W427" s="6"/>
      <c r="X427" s="6"/>
      <c r="Y427" s="6"/>
      <c r="Z427" s="6"/>
      <c r="AA427" s="6"/>
      <c r="AB427" s="6"/>
      <c r="AC427" s="6"/>
      <c r="AD427" s="6"/>
      <c r="AE427" s="6"/>
      <c r="AF427" s="195"/>
      <c r="AG427" s="31"/>
      <c r="AH427" s="176"/>
      <c r="AI427" s="168"/>
      <c r="AJ427" s="176"/>
      <c r="AK427" s="176"/>
      <c r="AN427" s="71" t="str">
        <f t="shared" si="70"/>
        <v/>
      </c>
      <c r="AO427" s="71"/>
      <c r="AP427" s="71"/>
      <c r="AS427" s="114"/>
    </row>
    <row r="428" spans="1:45" ht="22.5" customHeight="1" x14ac:dyDescent="0.25">
      <c r="A428" s="94" t="str">
        <f t="shared" si="73"/>
        <v/>
      </c>
      <c r="B428" s="94"/>
      <c r="C428" s="233" t="s">
        <v>208</v>
      </c>
      <c r="D428" s="23"/>
      <c r="E428" s="4"/>
      <c r="F428" s="9"/>
      <c r="G428" s="10"/>
      <c r="H428" s="10"/>
      <c r="I428" s="6">
        <f>SUM(I429:I433)</f>
        <v>2388.9</v>
      </c>
      <c r="J428" s="6">
        <f>SUM(J429:J433)</f>
        <v>2243.6000000000004</v>
      </c>
      <c r="K428" s="6">
        <f>SUM(K429:K433)</f>
        <v>2243.6000000000004</v>
      </c>
      <c r="L428" s="34">
        <f>SUM(L429:L433)</f>
        <v>97</v>
      </c>
      <c r="M428" s="6">
        <f>SUM(M429:M433)</f>
        <v>2055472.2200000002</v>
      </c>
      <c r="N428" s="6"/>
      <c r="O428" s="6"/>
      <c r="P428" s="6"/>
      <c r="Q428" s="6">
        <f>SUM(Q429:Q433)</f>
        <v>2055472.2200000002</v>
      </c>
      <c r="R428" s="6">
        <f>SUM(R429:R433)</f>
        <v>659548.65</v>
      </c>
      <c r="S428" s="6"/>
      <c r="T428" s="6"/>
      <c r="U428" s="6">
        <f>SUM(U429:U433)</f>
        <v>476</v>
      </c>
      <c r="V428" s="6">
        <f>SUM(V429:V433)</f>
        <v>1395923.57</v>
      </c>
      <c r="W428" s="6"/>
      <c r="X428" s="6"/>
      <c r="Y428" s="6"/>
      <c r="Z428" s="6"/>
      <c r="AA428" s="6"/>
      <c r="AB428" s="6"/>
      <c r="AC428" s="6"/>
      <c r="AD428" s="6"/>
      <c r="AE428" s="6"/>
      <c r="AF428" s="195"/>
      <c r="AG428" s="31"/>
      <c r="AH428" s="176"/>
      <c r="AI428" s="168"/>
      <c r="AJ428" s="176"/>
      <c r="AK428" s="176"/>
      <c r="AN428" s="71" t="str">
        <f t="shared" si="70"/>
        <v/>
      </c>
      <c r="AO428" s="71"/>
      <c r="AP428" s="71"/>
      <c r="AS428" s="114"/>
    </row>
    <row r="429" spans="1:45" ht="22.5" customHeight="1" x14ac:dyDescent="0.25">
      <c r="A429" s="94" t="str">
        <f t="shared" si="73"/>
        <v>385.</v>
      </c>
      <c r="B429" s="94">
        <v>1273</v>
      </c>
      <c r="C429" s="211" t="s">
        <v>460</v>
      </c>
      <c r="D429" s="9">
        <v>1969</v>
      </c>
      <c r="E429" s="9" t="s">
        <v>28</v>
      </c>
      <c r="F429" s="9" t="s">
        <v>29</v>
      </c>
      <c r="G429" s="12">
        <v>2</v>
      </c>
      <c r="H429" s="12">
        <v>2</v>
      </c>
      <c r="I429" s="11">
        <v>490</v>
      </c>
      <c r="J429" s="11">
        <v>462</v>
      </c>
      <c r="K429" s="11">
        <v>462</v>
      </c>
      <c r="L429" s="35">
        <v>19</v>
      </c>
      <c r="M429" s="11">
        <f>R429+T429+V429+X429+Z429+AB429+AE429+AF429</f>
        <v>1395923.57</v>
      </c>
      <c r="N429" s="11"/>
      <c r="O429" s="11"/>
      <c r="P429" s="11"/>
      <c r="Q429" s="11">
        <f>M429</f>
        <v>1395923.57</v>
      </c>
      <c r="R429" s="13"/>
      <c r="S429" s="36"/>
      <c r="T429" s="13"/>
      <c r="U429" s="13">
        <v>476</v>
      </c>
      <c r="V429" s="13">
        <v>1395923.57</v>
      </c>
      <c r="W429" s="13"/>
      <c r="X429" s="13"/>
      <c r="Y429" s="13"/>
      <c r="Z429" s="13"/>
      <c r="AA429" s="13"/>
      <c r="AB429" s="13"/>
      <c r="AC429" s="13"/>
      <c r="AD429" s="13"/>
      <c r="AE429" s="13"/>
      <c r="AF429" s="77"/>
      <c r="AG429" s="29" t="s">
        <v>217</v>
      </c>
      <c r="AH429" s="176"/>
      <c r="AI429" s="168"/>
      <c r="AJ429" s="176"/>
      <c r="AK429" s="176"/>
      <c r="AL429" s="71">
        <f>MAX(AL$24:AL428)+1</f>
        <v>385</v>
      </c>
      <c r="AM429" s="71" t="s">
        <v>157</v>
      </c>
      <c r="AN429" s="71" t="str">
        <f t="shared" si="70"/>
        <v>385.</v>
      </c>
      <c r="AP429" s="88"/>
      <c r="AS429" s="114"/>
    </row>
    <row r="430" spans="1:45" ht="22.5" customHeight="1" x14ac:dyDescent="0.25">
      <c r="A430" s="94" t="str">
        <f t="shared" si="73"/>
        <v>386.</v>
      </c>
      <c r="B430" s="94">
        <v>1308</v>
      </c>
      <c r="C430" s="211" t="s">
        <v>91</v>
      </c>
      <c r="D430" s="9">
        <v>1961</v>
      </c>
      <c r="E430" s="9" t="s">
        <v>28</v>
      </c>
      <c r="F430" s="9" t="s">
        <v>29</v>
      </c>
      <c r="G430" s="12">
        <v>2</v>
      </c>
      <c r="H430" s="12">
        <v>2</v>
      </c>
      <c r="I430" s="11">
        <v>660.1</v>
      </c>
      <c r="J430" s="11">
        <v>637.9</v>
      </c>
      <c r="K430" s="11">
        <v>637.9</v>
      </c>
      <c r="L430" s="35">
        <v>32</v>
      </c>
      <c r="M430" s="11">
        <f>R430+T430+V430+X430+Z430+AB430+AE430+AF430</f>
        <v>213163.48</v>
      </c>
      <c r="N430" s="11"/>
      <c r="O430" s="11"/>
      <c r="P430" s="11"/>
      <c r="Q430" s="11">
        <f>M430</f>
        <v>213163.48</v>
      </c>
      <c r="R430" s="13">
        <v>213163.48</v>
      </c>
      <c r="S430" s="36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77"/>
      <c r="AG430" s="29" t="s">
        <v>217</v>
      </c>
      <c r="AH430" s="176" t="s">
        <v>1778</v>
      </c>
      <c r="AI430" s="168"/>
      <c r="AJ430" s="176"/>
      <c r="AK430" s="176"/>
      <c r="AL430" s="71">
        <f>MAX(AL$24:AL429)+1</f>
        <v>386</v>
      </c>
      <c r="AM430" s="71" t="s">
        <v>157</v>
      </c>
      <c r="AN430" s="71" t="str">
        <f t="shared" si="70"/>
        <v>386.</v>
      </c>
      <c r="AP430" s="88"/>
      <c r="AS430" s="114"/>
    </row>
    <row r="431" spans="1:45" ht="22.5" customHeight="1" x14ac:dyDescent="0.25">
      <c r="A431" s="94" t="str">
        <f t="shared" si="73"/>
        <v>387.</v>
      </c>
      <c r="B431" s="94">
        <v>1317</v>
      </c>
      <c r="C431" s="211" t="s">
        <v>92</v>
      </c>
      <c r="D431" s="9">
        <v>1961</v>
      </c>
      <c r="E431" s="9" t="s">
        <v>28</v>
      </c>
      <c r="F431" s="9" t="s">
        <v>29</v>
      </c>
      <c r="G431" s="12">
        <v>2</v>
      </c>
      <c r="H431" s="12">
        <v>1</v>
      </c>
      <c r="I431" s="11">
        <v>290.39999999999998</v>
      </c>
      <c r="J431" s="11">
        <v>277.3</v>
      </c>
      <c r="K431" s="11">
        <v>277.3</v>
      </c>
      <c r="L431" s="35">
        <v>7</v>
      </c>
      <c r="M431" s="11">
        <f>R431+T431+V431+X431+Z431+AB431+AE431+AF431</f>
        <v>109951.07</v>
      </c>
      <c r="N431" s="11"/>
      <c r="O431" s="11"/>
      <c r="P431" s="11"/>
      <c r="Q431" s="11">
        <f>M431</f>
        <v>109951.07</v>
      </c>
      <c r="R431" s="13">
        <v>109951.07</v>
      </c>
      <c r="S431" s="36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1"/>
      <c r="AF431" s="77"/>
      <c r="AG431" s="29" t="s">
        <v>217</v>
      </c>
      <c r="AH431" s="176" t="s">
        <v>1774</v>
      </c>
      <c r="AI431" s="168"/>
      <c r="AJ431" s="176"/>
      <c r="AK431" s="176"/>
      <c r="AL431" s="71">
        <f>MAX(AL$24:AL430)+1</f>
        <v>387</v>
      </c>
      <c r="AM431" s="71" t="s">
        <v>157</v>
      </c>
      <c r="AN431" s="71" t="str">
        <f t="shared" si="70"/>
        <v>387.</v>
      </c>
      <c r="AP431" s="88"/>
      <c r="AS431" s="114"/>
    </row>
    <row r="432" spans="1:45" ht="22.5" customHeight="1" x14ac:dyDescent="0.25">
      <c r="A432" s="94" t="str">
        <f t="shared" si="73"/>
        <v>388.</v>
      </c>
      <c r="B432" s="94">
        <v>1319</v>
      </c>
      <c r="C432" s="211" t="s">
        <v>463</v>
      </c>
      <c r="D432" s="9">
        <v>1895</v>
      </c>
      <c r="E432" s="9" t="s">
        <v>28</v>
      </c>
      <c r="F432" s="9" t="s">
        <v>33</v>
      </c>
      <c r="G432" s="12">
        <v>2</v>
      </c>
      <c r="H432" s="12">
        <v>1</v>
      </c>
      <c r="I432" s="11">
        <v>268.39999999999998</v>
      </c>
      <c r="J432" s="11">
        <v>231.4</v>
      </c>
      <c r="K432" s="11">
        <v>231.4</v>
      </c>
      <c r="L432" s="35">
        <v>15</v>
      </c>
      <c r="M432" s="11">
        <f>R432+T432+V432+X432+Z432+AB432+AE432+AF432</f>
        <v>124975.75</v>
      </c>
      <c r="N432" s="11"/>
      <c r="O432" s="11"/>
      <c r="P432" s="11"/>
      <c r="Q432" s="11">
        <f>M432</f>
        <v>124975.75</v>
      </c>
      <c r="R432" s="13">
        <v>124975.75</v>
      </c>
      <c r="S432" s="36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1"/>
      <c r="AF432" s="77"/>
      <c r="AG432" s="29" t="s">
        <v>217</v>
      </c>
      <c r="AH432" s="176" t="s">
        <v>1774</v>
      </c>
      <c r="AI432" s="168"/>
      <c r="AJ432" s="176"/>
      <c r="AK432" s="176"/>
      <c r="AL432" s="71">
        <f>MAX(AL$24:AL431)+1</f>
        <v>388</v>
      </c>
      <c r="AM432" s="71" t="s">
        <v>157</v>
      </c>
      <c r="AN432" s="71" t="str">
        <f t="shared" si="70"/>
        <v>388.</v>
      </c>
      <c r="AP432" s="88"/>
      <c r="AS432" s="114"/>
    </row>
    <row r="433" spans="1:45" ht="22.5" customHeight="1" x14ac:dyDescent="0.25">
      <c r="A433" s="94" t="str">
        <f t="shared" si="73"/>
        <v>389.</v>
      </c>
      <c r="B433" s="94">
        <v>1328</v>
      </c>
      <c r="C433" s="211" t="s">
        <v>93</v>
      </c>
      <c r="D433" s="9">
        <v>1962</v>
      </c>
      <c r="E433" s="9" t="s">
        <v>28</v>
      </c>
      <c r="F433" s="9" t="s">
        <v>29</v>
      </c>
      <c r="G433" s="12">
        <v>2</v>
      </c>
      <c r="H433" s="12">
        <v>2</v>
      </c>
      <c r="I433" s="11">
        <v>680</v>
      </c>
      <c r="J433" s="11">
        <v>635</v>
      </c>
      <c r="K433" s="11">
        <v>635</v>
      </c>
      <c r="L433" s="35">
        <v>24</v>
      </c>
      <c r="M433" s="11">
        <f>R433+T433+V433+X433+Z433+AB433+AE433+AF433</f>
        <v>211458.35</v>
      </c>
      <c r="N433" s="11"/>
      <c r="O433" s="11"/>
      <c r="P433" s="11"/>
      <c r="Q433" s="11">
        <f>M433</f>
        <v>211458.35</v>
      </c>
      <c r="R433" s="13">
        <v>211458.35</v>
      </c>
      <c r="S433" s="36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77"/>
      <c r="AG433" s="29" t="s">
        <v>217</v>
      </c>
      <c r="AH433" s="176" t="s">
        <v>1778</v>
      </c>
      <c r="AI433" s="168"/>
      <c r="AJ433" s="176"/>
      <c r="AK433" s="176"/>
      <c r="AL433" s="71">
        <f>MAX(AL$24:AL432)+1</f>
        <v>389</v>
      </c>
      <c r="AM433" s="71" t="s">
        <v>157</v>
      </c>
      <c r="AN433" s="71" t="str">
        <f t="shared" si="70"/>
        <v>389.</v>
      </c>
      <c r="AP433" s="88"/>
      <c r="AS433" s="114"/>
    </row>
    <row r="434" spans="1:45" ht="22.5" customHeight="1" x14ac:dyDescent="0.25">
      <c r="A434" s="94" t="str">
        <f t="shared" si="73"/>
        <v/>
      </c>
      <c r="B434" s="94"/>
      <c r="C434" s="233" t="s">
        <v>209</v>
      </c>
      <c r="D434" s="23"/>
      <c r="E434" s="4"/>
      <c r="F434" s="9"/>
      <c r="G434" s="10"/>
      <c r="H434" s="10"/>
      <c r="I434" s="6">
        <f>SUM(I435:I439)</f>
        <v>6825.24</v>
      </c>
      <c r="J434" s="6">
        <f>SUM(J435:J439)</f>
        <v>6564.04</v>
      </c>
      <c r="K434" s="6">
        <f>SUM(K435:K439)</f>
        <v>6564.44</v>
      </c>
      <c r="L434" s="119">
        <f>SUM(L435:L439)</f>
        <v>254</v>
      </c>
      <c r="M434" s="6">
        <f>SUM(M435:M439)</f>
        <v>12437118.709999999</v>
      </c>
      <c r="N434" s="6"/>
      <c r="O434" s="6"/>
      <c r="P434" s="6"/>
      <c r="Q434" s="6">
        <f>SUM(Q435:Q439)</f>
        <v>12437118.709999999</v>
      </c>
      <c r="R434" s="6"/>
      <c r="S434" s="6"/>
      <c r="T434" s="6"/>
      <c r="U434" s="6">
        <f>SUM(U435:U439)</f>
        <v>3606.8999999999996</v>
      </c>
      <c r="V434" s="6">
        <f>SUM(V435:V439)</f>
        <v>12437118.709999999</v>
      </c>
      <c r="W434" s="6"/>
      <c r="X434" s="6"/>
      <c r="Y434" s="6"/>
      <c r="Z434" s="6"/>
      <c r="AA434" s="6"/>
      <c r="AB434" s="6"/>
      <c r="AC434" s="6"/>
      <c r="AD434" s="6"/>
      <c r="AE434" s="6"/>
      <c r="AF434" s="195"/>
      <c r="AG434" s="31"/>
      <c r="AH434" s="176"/>
      <c r="AI434" s="168"/>
      <c r="AJ434" s="176"/>
      <c r="AK434" s="176"/>
      <c r="AN434" s="71" t="str">
        <f t="shared" si="70"/>
        <v/>
      </c>
      <c r="AO434" s="71"/>
      <c r="AP434" s="71"/>
      <c r="AS434" s="114"/>
    </row>
    <row r="435" spans="1:45" ht="22.5" customHeight="1" x14ac:dyDescent="0.25">
      <c r="A435" s="94" t="str">
        <f t="shared" si="73"/>
        <v>390.</v>
      </c>
      <c r="B435" s="94">
        <v>1301</v>
      </c>
      <c r="C435" s="211" t="s">
        <v>461</v>
      </c>
      <c r="D435" s="9">
        <v>1969</v>
      </c>
      <c r="E435" s="9" t="s">
        <v>28</v>
      </c>
      <c r="F435" s="9" t="s">
        <v>29</v>
      </c>
      <c r="G435" s="12">
        <v>4</v>
      </c>
      <c r="H435" s="12">
        <v>4</v>
      </c>
      <c r="I435" s="11">
        <v>1993.5</v>
      </c>
      <c r="J435" s="11">
        <v>1961.8</v>
      </c>
      <c r="K435" s="11">
        <v>1961.8</v>
      </c>
      <c r="L435" s="35">
        <v>78</v>
      </c>
      <c r="M435" s="11">
        <f>R435+T435+V435+X435+Z435+AB435+AE435+AF435</f>
        <v>3477351.4</v>
      </c>
      <c r="N435" s="11"/>
      <c r="O435" s="11"/>
      <c r="P435" s="11"/>
      <c r="Q435" s="11">
        <f>M435</f>
        <v>3477351.4</v>
      </c>
      <c r="R435" s="13"/>
      <c r="S435" s="36"/>
      <c r="T435" s="13"/>
      <c r="U435" s="13">
        <v>864</v>
      </c>
      <c r="V435" s="13">
        <v>3477351.4</v>
      </c>
      <c r="W435" s="13"/>
      <c r="X435" s="13"/>
      <c r="Y435" s="13"/>
      <c r="Z435" s="13"/>
      <c r="AA435" s="13"/>
      <c r="AB435" s="13"/>
      <c r="AC435" s="13"/>
      <c r="AD435" s="13"/>
      <c r="AE435" s="13"/>
      <c r="AF435" s="77"/>
      <c r="AG435" s="29" t="s">
        <v>217</v>
      </c>
      <c r="AH435" s="176"/>
      <c r="AI435" s="168"/>
      <c r="AJ435" s="176"/>
      <c r="AK435" s="176"/>
      <c r="AL435" s="71">
        <f>MAX(AL$24:AL434)+1</f>
        <v>390</v>
      </c>
      <c r="AM435" s="71" t="s">
        <v>157</v>
      </c>
      <c r="AN435" s="71" t="str">
        <f t="shared" si="70"/>
        <v>390.</v>
      </c>
      <c r="AP435" s="88"/>
      <c r="AS435" s="114"/>
    </row>
    <row r="436" spans="1:45" ht="22.5" customHeight="1" x14ac:dyDescent="0.25">
      <c r="A436" s="94" t="str">
        <f t="shared" si="73"/>
        <v>391.</v>
      </c>
      <c r="B436" s="94">
        <v>1302</v>
      </c>
      <c r="C436" s="211" t="s">
        <v>462</v>
      </c>
      <c r="D436" s="9">
        <v>1966</v>
      </c>
      <c r="E436" s="9" t="s">
        <v>28</v>
      </c>
      <c r="F436" s="9" t="s">
        <v>29</v>
      </c>
      <c r="G436" s="12">
        <v>4</v>
      </c>
      <c r="H436" s="12">
        <v>4</v>
      </c>
      <c r="I436" s="11">
        <v>2473</v>
      </c>
      <c r="J436" s="11">
        <v>2441.1</v>
      </c>
      <c r="K436" s="11">
        <v>2441.1</v>
      </c>
      <c r="L436" s="35">
        <v>91</v>
      </c>
      <c r="M436" s="11">
        <f>R436+T436+V436+X436+Z436+AB436+AE436+AF436</f>
        <v>4308210.46</v>
      </c>
      <c r="N436" s="11"/>
      <c r="O436" s="11"/>
      <c r="P436" s="11"/>
      <c r="Q436" s="11">
        <f>M436</f>
        <v>4308210.46</v>
      </c>
      <c r="R436" s="13"/>
      <c r="S436" s="36"/>
      <c r="T436" s="13"/>
      <c r="U436" s="13">
        <v>1199.5999999999999</v>
      </c>
      <c r="V436" s="13">
        <v>4308210.46</v>
      </c>
      <c r="W436" s="13"/>
      <c r="X436" s="13"/>
      <c r="Y436" s="13"/>
      <c r="Z436" s="13"/>
      <c r="AA436" s="13"/>
      <c r="AB436" s="13"/>
      <c r="AC436" s="13"/>
      <c r="AD436" s="13"/>
      <c r="AE436" s="13"/>
      <c r="AF436" s="77"/>
      <c r="AG436" s="29" t="s">
        <v>217</v>
      </c>
      <c r="AH436" s="176"/>
      <c r="AI436" s="168"/>
      <c r="AJ436" s="176"/>
      <c r="AK436" s="176"/>
      <c r="AL436" s="71">
        <f>MAX(AL$24:AL435)+1</f>
        <v>391</v>
      </c>
      <c r="AM436" s="71" t="s">
        <v>157</v>
      </c>
      <c r="AN436" s="71" t="str">
        <f t="shared" si="70"/>
        <v>391.</v>
      </c>
      <c r="AP436" s="88"/>
      <c r="AS436" s="114"/>
    </row>
    <row r="437" spans="1:45" ht="22.5" customHeight="1" x14ac:dyDescent="0.25">
      <c r="A437" s="94" t="str">
        <f t="shared" si="73"/>
        <v>392.</v>
      </c>
      <c r="B437" s="94">
        <v>1351</v>
      </c>
      <c r="C437" s="211" t="s">
        <v>464</v>
      </c>
      <c r="D437" s="9">
        <v>1969</v>
      </c>
      <c r="E437" s="9" t="s">
        <v>28</v>
      </c>
      <c r="F437" s="9" t="s">
        <v>29</v>
      </c>
      <c r="G437" s="12">
        <v>3</v>
      </c>
      <c r="H437" s="12">
        <v>3</v>
      </c>
      <c r="I437" s="11">
        <v>990</v>
      </c>
      <c r="J437" s="11">
        <v>966.04</v>
      </c>
      <c r="K437" s="11">
        <v>966.04</v>
      </c>
      <c r="L437" s="35">
        <v>40</v>
      </c>
      <c r="M437" s="11">
        <f>R437+T437+V437+X437+Z437+AB437+AE437+AF437</f>
        <v>2056341.68</v>
      </c>
      <c r="N437" s="11"/>
      <c r="O437" s="11"/>
      <c r="P437" s="11"/>
      <c r="Q437" s="11">
        <f>M437</f>
        <v>2056341.68</v>
      </c>
      <c r="R437" s="13"/>
      <c r="S437" s="36"/>
      <c r="T437" s="13"/>
      <c r="U437" s="13">
        <v>560.79999999999995</v>
      </c>
      <c r="V437" s="13">
        <v>2056341.68</v>
      </c>
      <c r="W437" s="13"/>
      <c r="X437" s="13"/>
      <c r="Y437" s="13"/>
      <c r="Z437" s="13"/>
      <c r="AA437" s="13"/>
      <c r="AB437" s="13"/>
      <c r="AC437" s="13"/>
      <c r="AD437" s="13"/>
      <c r="AE437" s="13"/>
      <c r="AF437" s="77"/>
      <c r="AG437" s="29" t="s">
        <v>217</v>
      </c>
      <c r="AH437" s="176"/>
      <c r="AI437" s="168"/>
      <c r="AJ437" s="176"/>
      <c r="AK437" s="176"/>
      <c r="AL437" s="71">
        <f>MAX(AL$24:AL436)+1</f>
        <v>392</v>
      </c>
      <c r="AM437" s="71" t="s">
        <v>157</v>
      </c>
      <c r="AN437" s="71" t="str">
        <f t="shared" si="70"/>
        <v>392.</v>
      </c>
      <c r="AP437" s="88"/>
      <c r="AS437" s="114"/>
    </row>
    <row r="438" spans="1:45" ht="22.5" customHeight="1" x14ac:dyDescent="0.25">
      <c r="A438" s="94" t="str">
        <f t="shared" si="73"/>
        <v>393.</v>
      </c>
      <c r="B438" s="94">
        <v>1268</v>
      </c>
      <c r="C438" s="238" t="s">
        <v>1543</v>
      </c>
      <c r="D438" s="9">
        <v>1982</v>
      </c>
      <c r="E438" s="9" t="s">
        <v>28</v>
      </c>
      <c r="F438" s="9" t="s">
        <v>29</v>
      </c>
      <c r="G438" s="12">
        <v>2</v>
      </c>
      <c r="H438" s="12">
        <v>2</v>
      </c>
      <c r="I438" s="11">
        <v>588.9</v>
      </c>
      <c r="J438" s="11">
        <v>445.5</v>
      </c>
      <c r="K438" s="11">
        <v>445.9</v>
      </c>
      <c r="L438" s="35">
        <v>22</v>
      </c>
      <c r="M438" s="11">
        <f>R438+T438+V438+X438+Z438+AB438+AE438+AF438</f>
        <v>836140.09</v>
      </c>
      <c r="N438" s="11"/>
      <c r="O438" s="11"/>
      <c r="P438" s="11"/>
      <c r="Q438" s="11">
        <f>M438</f>
        <v>836140.09</v>
      </c>
      <c r="R438" s="11"/>
      <c r="S438" s="35"/>
      <c r="T438" s="11"/>
      <c r="U438" s="11">
        <v>398.5</v>
      </c>
      <c r="V438" s="11">
        <v>836140.09</v>
      </c>
      <c r="W438" s="11"/>
      <c r="X438" s="11"/>
      <c r="Y438" s="11"/>
      <c r="Z438" s="11"/>
      <c r="AA438" s="11"/>
      <c r="AB438" s="11"/>
      <c r="AC438" s="11"/>
      <c r="AD438" s="11"/>
      <c r="AE438" s="11"/>
      <c r="AF438" s="75"/>
      <c r="AG438" s="29" t="s">
        <v>217</v>
      </c>
      <c r="AH438" s="176"/>
      <c r="AI438" s="168"/>
      <c r="AJ438" s="176"/>
      <c r="AK438" s="176"/>
      <c r="AL438" s="71">
        <f>MAX(AL$24:AL437)+1</f>
        <v>393</v>
      </c>
      <c r="AM438" s="71" t="s">
        <v>157</v>
      </c>
      <c r="AN438" s="71" t="str">
        <f t="shared" si="70"/>
        <v>393.</v>
      </c>
      <c r="AP438" s="71"/>
      <c r="AS438" s="114"/>
    </row>
    <row r="439" spans="1:45" ht="22.5" customHeight="1" x14ac:dyDescent="0.25">
      <c r="A439" s="94" t="str">
        <f t="shared" si="73"/>
        <v>394.</v>
      </c>
      <c r="B439" s="94">
        <v>1263</v>
      </c>
      <c r="C439" s="238" t="s">
        <v>1640</v>
      </c>
      <c r="D439" s="9">
        <v>1977</v>
      </c>
      <c r="E439" s="9" t="s">
        <v>28</v>
      </c>
      <c r="F439" s="9" t="s">
        <v>29</v>
      </c>
      <c r="G439" s="12">
        <v>2</v>
      </c>
      <c r="H439" s="12">
        <v>1</v>
      </c>
      <c r="I439" s="11">
        <v>779.84</v>
      </c>
      <c r="J439" s="11">
        <v>749.6</v>
      </c>
      <c r="K439" s="11">
        <v>749.6</v>
      </c>
      <c r="L439" s="35">
        <v>23</v>
      </c>
      <c r="M439" s="11">
        <f>R439+T439+V439+X439+Z439+AB439+AE439+AF439</f>
        <v>1759075.08</v>
      </c>
      <c r="N439" s="11"/>
      <c r="O439" s="11"/>
      <c r="P439" s="11"/>
      <c r="Q439" s="11">
        <f>M439</f>
        <v>1759075.08</v>
      </c>
      <c r="R439" s="11"/>
      <c r="S439" s="35"/>
      <c r="T439" s="11"/>
      <c r="U439" s="11">
        <v>584</v>
      </c>
      <c r="V439" s="11">
        <v>1759075.08</v>
      </c>
      <c r="W439" s="11"/>
      <c r="X439" s="11"/>
      <c r="Y439" s="11"/>
      <c r="Z439" s="11"/>
      <c r="AA439" s="11"/>
      <c r="AB439" s="11"/>
      <c r="AC439" s="11"/>
      <c r="AD439" s="11"/>
      <c r="AE439" s="11"/>
      <c r="AF439" s="75"/>
      <c r="AG439" s="29" t="s">
        <v>217</v>
      </c>
      <c r="AH439" s="176"/>
      <c r="AI439" s="168"/>
      <c r="AJ439" s="176"/>
      <c r="AK439" s="176"/>
      <c r="AL439" s="71">
        <f>MAX(AL$24:AL438)+1</f>
        <v>394</v>
      </c>
      <c r="AM439" s="71" t="s">
        <v>157</v>
      </c>
      <c r="AN439" s="71" t="str">
        <f t="shared" si="70"/>
        <v>394.</v>
      </c>
      <c r="AP439" s="71"/>
      <c r="AS439" s="114"/>
    </row>
    <row r="440" spans="1:45" ht="22.5" customHeight="1" x14ac:dyDescent="0.25">
      <c r="A440" s="94" t="str">
        <f t="shared" si="73"/>
        <v/>
      </c>
      <c r="B440" s="94"/>
      <c r="C440" s="233" t="s">
        <v>210</v>
      </c>
      <c r="D440" s="23"/>
      <c r="E440" s="4"/>
      <c r="F440" s="9"/>
      <c r="G440" s="10"/>
      <c r="H440" s="10"/>
      <c r="I440" s="6">
        <f>SUM(I441:I454)</f>
        <v>9374.4000000000015</v>
      </c>
      <c r="J440" s="6">
        <f>SUM(J441:J454)</f>
        <v>8938.5500000000011</v>
      </c>
      <c r="K440" s="6">
        <f>SUM(K441:K454)</f>
        <v>8850.6500000000015</v>
      </c>
      <c r="L440" s="34">
        <f>SUM(L441:L454)</f>
        <v>364</v>
      </c>
      <c r="M440" s="6">
        <f>SUM(M441:M454)</f>
        <v>16130299.080000002</v>
      </c>
      <c r="N440" s="6"/>
      <c r="O440" s="6"/>
      <c r="P440" s="6"/>
      <c r="Q440" s="6">
        <f>SUM(Q441:Q454)</f>
        <v>16130299.080000002</v>
      </c>
      <c r="R440" s="6">
        <f>SUM(R441:R454)</f>
        <v>3534859.08</v>
      </c>
      <c r="S440" s="6"/>
      <c r="T440" s="6"/>
      <c r="U440" s="6">
        <f>SUM(U441:U454)</f>
        <v>3432</v>
      </c>
      <c r="V440" s="6">
        <f>SUM(V441:V454)</f>
        <v>12595440</v>
      </c>
      <c r="W440" s="6"/>
      <c r="X440" s="6"/>
      <c r="Y440" s="6"/>
      <c r="Z440" s="6"/>
      <c r="AA440" s="6"/>
      <c r="AB440" s="6"/>
      <c r="AC440" s="6"/>
      <c r="AD440" s="6"/>
      <c r="AE440" s="6"/>
      <c r="AF440" s="195"/>
      <c r="AG440" s="31"/>
      <c r="AH440" s="176"/>
      <c r="AI440" s="168"/>
      <c r="AJ440" s="176"/>
      <c r="AK440" s="176"/>
      <c r="AN440" s="71" t="str">
        <f t="shared" si="70"/>
        <v/>
      </c>
      <c r="AO440" s="71"/>
      <c r="AP440" s="71"/>
      <c r="AS440" s="114"/>
    </row>
    <row r="441" spans="1:45" ht="22.5" customHeight="1" x14ac:dyDescent="0.25">
      <c r="A441" s="94" t="str">
        <f t="shared" si="73"/>
        <v>395.</v>
      </c>
      <c r="B441" s="94">
        <v>1292</v>
      </c>
      <c r="C441" s="211" t="s">
        <v>459</v>
      </c>
      <c r="D441" s="9">
        <v>1969</v>
      </c>
      <c r="E441" s="9" t="s">
        <v>28</v>
      </c>
      <c r="F441" s="9" t="s">
        <v>29</v>
      </c>
      <c r="G441" s="12">
        <v>2</v>
      </c>
      <c r="H441" s="12">
        <v>2</v>
      </c>
      <c r="I441" s="11">
        <v>530.6</v>
      </c>
      <c r="J441" s="11">
        <v>507.7</v>
      </c>
      <c r="K441" s="11">
        <v>507.7</v>
      </c>
      <c r="L441" s="35">
        <v>37</v>
      </c>
      <c r="M441" s="11">
        <f t="shared" ref="M441:M454" si="79">R441+T441+V441+X441+Z441+AB441+AE441+AF441</f>
        <v>2084560</v>
      </c>
      <c r="N441" s="11"/>
      <c r="O441" s="11"/>
      <c r="P441" s="11"/>
      <c r="Q441" s="11">
        <f t="shared" ref="Q441:Q454" si="80">M441</f>
        <v>2084560</v>
      </c>
      <c r="R441" s="13"/>
      <c r="S441" s="36"/>
      <c r="T441" s="13"/>
      <c r="U441" s="13">
        <v>568</v>
      </c>
      <c r="V441" s="13">
        <f>U441*3670</f>
        <v>2084560</v>
      </c>
      <c r="W441" s="13"/>
      <c r="X441" s="13"/>
      <c r="Y441" s="13"/>
      <c r="Z441" s="13"/>
      <c r="AA441" s="13"/>
      <c r="AB441" s="13"/>
      <c r="AC441" s="13"/>
      <c r="AD441" s="13"/>
      <c r="AE441" s="13"/>
      <c r="AF441" s="77"/>
      <c r="AG441" s="29" t="s">
        <v>217</v>
      </c>
      <c r="AH441" s="176"/>
      <c r="AI441" s="168"/>
      <c r="AJ441" s="176"/>
      <c r="AK441" s="176"/>
      <c r="AL441" s="71">
        <f>MAX(AL$24:AL440)+1</f>
        <v>395</v>
      </c>
      <c r="AM441" s="71" t="s">
        <v>157</v>
      </c>
      <c r="AN441" s="71" t="str">
        <f t="shared" si="70"/>
        <v>395.</v>
      </c>
      <c r="AP441" s="88"/>
      <c r="AS441" s="114"/>
    </row>
    <row r="442" spans="1:45" ht="22.5" customHeight="1" x14ac:dyDescent="0.25">
      <c r="A442" s="94" t="str">
        <f t="shared" si="73"/>
        <v>396.</v>
      </c>
      <c r="B442" s="94">
        <v>1299</v>
      </c>
      <c r="C442" s="238" t="s">
        <v>465</v>
      </c>
      <c r="D442" s="9">
        <v>1963</v>
      </c>
      <c r="E442" s="9" t="s">
        <v>28</v>
      </c>
      <c r="F442" s="9" t="s">
        <v>29</v>
      </c>
      <c r="G442" s="12">
        <v>2</v>
      </c>
      <c r="H442" s="12">
        <v>1</v>
      </c>
      <c r="I442" s="11">
        <v>335.2</v>
      </c>
      <c r="J442" s="11">
        <v>311.3</v>
      </c>
      <c r="K442" s="11">
        <v>311.3</v>
      </c>
      <c r="L442" s="35">
        <v>10</v>
      </c>
      <c r="M442" s="11">
        <f t="shared" si="79"/>
        <v>43248</v>
      </c>
      <c r="N442" s="11"/>
      <c r="O442" s="11"/>
      <c r="P442" s="11"/>
      <c r="Q442" s="11">
        <f t="shared" si="80"/>
        <v>43248</v>
      </c>
      <c r="R442" s="11">
        <v>43248</v>
      </c>
      <c r="S442" s="35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75"/>
      <c r="AG442" s="29" t="s">
        <v>217</v>
      </c>
      <c r="AH442" s="176" t="s">
        <v>1777</v>
      </c>
      <c r="AI442" s="168"/>
      <c r="AJ442" s="176"/>
      <c r="AK442" s="176"/>
      <c r="AL442" s="71">
        <f>MAX(AL$24:AL441)+1</f>
        <v>396</v>
      </c>
      <c r="AM442" s="71" t="s">
        <v>157</v>
      </c>
      <c r="AN442" s="71" t="str">
        <f t="shared" si="70"/>
        <v>396.</v>
      </c>
      <c r="AP442" s="71"/>
      <c r="AS442" s="114"/>
    </row>
    <row r="443" spans="1:45" ht="22.5" customHeight="1" x14ac:dyDescent="0.25">
      <c r="A443" s="94" t="str">
        <f t="shared" si="73"/>
        <v>397.</v>
      </c>
      <c r="B443" s="94">
        <v>1303</v>
      </c>
      <c r="C443" s="238" t="s">
        <v>466</v>
      </c>
      <c r="D443" s="9">
        <v>1964</v>
      </c>
      <c r="E443" s="9" t="s">
        <v>28</v>
      </c>
      <c r="F443" s="9" t="s">
        <v>29</v>
      </c>
      <c r="G443" s="12">
        <v>3</v>
      </c>
      <c r="H443" s="12">
        <v>2</v>
      </c>
      <c r="I443" s="11">
        <v>968.3</v>
      </c>
      <c r="J443" s="11">
        <v>938.9</v>
      </c>
      <c r="K443" s="11">
        <v>938.9</v>
      </c>
      <c r="L443" s="35">
        <v>33</v>
      </c>
      <c r="M443" s="11">
        <f t="shared" si="79"/>
        <v>327662.40000000002</v>
      </c>
      <c r="N443" s="11"/>
      <c r="O443" s="11"/>
      <c r="P443" s="11"/>
      <c r="Q443" s="11">
        <f t="shared" si="80"/>
        <v>327662.40000000002</v>
      </c>
      <c r="R443" s="11">
        <v>327662.40000000002</v>
      </c>
      <c r="S443" s="35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75"/>
      <c r="AG443" s="29" t="s">
        <v>217</v>
      </c>
      <c r="AH443" s="176" t="s">
        <v>1778</v>
      </c>
      <c r="AI443" s="168"/>
      <c r="AJ443" s="176"/>
      <c r="AK443" s="176"/>
      <c r="AL443" s="71">
        <f>MAX(AL$24:AL442)+1</f>
        <v>397</v>
      </c>
      <c r="AM443" s="71" t="s">
        <v>157</v>
      </c>
      <c r="AN443" s="71" t="str">
        <f t="shared" si="70"/>
        <v>397.</v>
      </c>
      <c r="AP443" s="71"/>
      <c r="AS443" s="114"/>
    </row>
    <row r="444" spans="1:45" ht="22.5" customHeight="1" x14ac:dyDescent="0.25">
      <c r="A444" s="94" t="str">
        <f t="shared" si="73"/>
        <v>398.</v>
      </c>
      <c r="B444" s="94">
        <v>1304</v>
      </c>
      <c r="C444" s="238" t="s">
        <v>467</v>
      </c>
      <c r="D444" s="9">
        <v>1963</v>
      </c>
      <c r="E444" s="9" t="s">
        <v>28</v>
      </c>
      <c r="F444" s="9" t="s">
        <v>29</v>
      </c>
      <c r="G444" s="12">
        <v>3</v>
      </c>
      <c r="H444" s="12">
        <v>2</v>
      </c>
      <c r="I444" s="11">
        <v>1025.4000000000001</v>
      </c>
      <c r="J444" s="11">
        <v>951.7</v>
      </c>
      <c r="K444" s="11">
        <v>909.5</v>
      </c>
      <c r="L444" s="35">
        <v>27</v>
      </c>
      <c r="M444" s="11">
        <f t="shared" si="79"/>
        <v>1963450</v>
      </c>
      <c r="N444" s="11"/>
      <c r="O444" s="11"/>
      <c r="P444" s="11"/>
      <c r="Q444" s="11">
        <f t="shared" si="80"/>
        <v>1963450</v>
      </c>
      <c r="R444" s="11"/>
      <c r="S444" s="35"/>
      <c r="T444" s="11"/>
      <c r="U444" s="11">
        <v>535</v>
      </c>
      <c r="V444" s="11">
        <f>U444*3670</f>
        <v>1963450</v>
      </c>
      <c r="W444" s="11"/>
      <c r="X444" s="11"/>
      <c r="Y444" s="11"/>
      <c r="Z444" s="11"/>
      <c r="AA444" s="11"/>
      <c r="AB444" s="11"/>
      <c r="AC444" s="11"/>
      <c r="AD444" s="11"/>
      <c r="AE444" s="11"/>
      <c r="AF444" s="75"/>
      <c r="AG444" s="29" t="s">
        <v>217</v>
      </c>
      <c r="AH444" s="176"/>
      <c r="AI444" s="168"/>
      <c r="AJ444" s="176"/>
      <c r="AK444" s="176"/>
      <c r="AL444" s="71">
        <f>MAX(AL$24:AL443)+1</f>
        <v>398</v>
      </c>
      <c r="AM444" s="71" t="s">
        <v>157</v>
      </c>
      <c r="AN444" s="71" t="str">
        <f t="shared" si="70"/>
        <v>398.</v>
      </c>
      <c r="AP444" s="71"/>
      <c r="AS444" s="114"/>
    </row>
    <row r="445" spans="1:45" ht="22.5" customHeight="1" x14ac:dyDescent="0.25">
      <c r="A445" s="94" t="str">
        <f t="shared" si="73"/>
        <v>399.</v>
      </c>
      <c r="B445" s="94">
        <v>1307</v>
      </c>
      <c r="C445" s="238" t="s">
        <v>468</v>
      </c>
      <c r="D445" s="9">
        <v>1963</v>
      </c>
      <c r="E445" s="9" t="s">
        <v>28</v>
      </c>
      <c r="F445" s="9" t="s">
        <v>29</v>
      </c>
      <c r="G445" s="12">
        <v>2</v>
      </c>
      <c r="H445" s="12">
        <v>2</v>
      </c>
      <c r="I445" s="11">
        <v>685.7</v>
      </c>
      <c r="J445" s="11">
        <v>637.4</v>
      </c>
      <c r="K445" s="11">
        <v>591.70000000000005</v>
      </c>
      <c r="L445" s="35">
        <v>17</v>
      </c>
      <c r="M445" s="11">
        <f t="shared" si="79"/>
        <v>266750.8</v>
      </c>
      <c r="N445" s="11"/>
      <c r="O445" s="11"/>
      <c r="P445" s="11"/>
      <c r="Q445" s="11">
        <f t="shared" si="80"/>
        <v>266750.8</v>
      </c>
      <c r="R445" s="11">
        <v>266750.8</v>
      </c>
      <c r="S445" s="35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75"/>
      <c r="AG445" s="29" t="s">
        <v>217</v>
      </c>
      <c r="AH445" s="176" t="s">
        <v>1778</v>
      </c>
      <c r="AI445" s="168"/>
      <c r="AJ445" s="176"/>
      <c r="AK445" s="176"/>
      <c r="AL445" s="71">
        <f>MAX(AL$24:AL444)+1</f>
        <v>399</v>
      </c>
      <c r="AM445" s="71" t="s">
        <v>157</v>
      </c>
      <c r="AN445" s="71" t="str">
        <f t="shared" si="70"/>
        <v>399.</v>
      </c>
      <c r="AP445" s="71"/>
      <c r="AS445" s="114"/>
    </row>
    <row r="446" spans="1:45" ht="22.5" customHeight="1" x14ac:dyDescent="0.25">
      <c r="A446" s="94" t="str">
        <f t="shared" si="73"/>
        <v>400.</v>
      </c>
      <c r="B446" s="94">
        <v>1311</v>
      </c>
      <c r="C446" s="238" t="s">
        <v>469</v>
      </c>
      <c r="D446" s="9">
        <v>1955</v>
      </c>
      <c r="E446" s="9" t="s">
        <v>28</v>
      </c>
      <c r="F446" s="9" t="s">
        <v>30</v>
      </c>
      <c r="G446" s="12">
        <v>2</v>
      </c>
      <c r="H446" s="12">
        <v>1</v>
      </c>
      <c r="I446" s="11">
        <v>610.1</v>
      </c>
      <c r="J446" s="11">
        <v>540.04999999999995</v>
      </c>
      <c r="K446" s="11">
        <v>540.04999999999995</v>
      </c>
      <c r="L446" s="35">
        <v>17</v>
      </c>
      <c r="M446" s="11">
        <f t="shared" si="79"/>
        <v>134425.60000000001</v>
      </c>
      <c r="N446" s="11"/>
      <c r="O446" s="11"/>
      <c r="P446" s="11"/>
      <c r="Q446" s="11">
        <f t="shared" si="80"/>
        <v>134425.60000000001</v>
      </c>
      <c r="R446" s="11">
        <v>134425.60000000001</v>
      </c>
      <c r="S446" s="35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75"/>
      <c r="AG446" s="29" t="s">
        <v>217</v>
      </c>
      <c r="AH446" s="176" t="s">
        <v>1778</v>
      </c>
      <c r="AI446" s="168"/>
      <c r="AJ446" s="176"/>
      <c r="AK446" s="176"/>
      <c r="AL446" s="71">
        <f>MAX(AL$24:AL445)+1</f>
        <v>400</v>
      </c>
      <c r="AM446" s="71" t="s">
        <v>157</v>
      </c>
      <c r="AN446" s="71" t="str">
        <f t="shared" si="70"/>
        <v>400.</v>
      </c>
      <c r="AP446" s="71"/>
      <c r="AS446" s="114"/>
    </row>
    <row r="447" spans="1:45" ht="22.5" customHeight="1" x14ac:dyDescent="0.25">
      <c r="A447" s="94" t="str">
        <f t="shared" si="73"/>
        <v>401.</v>
      </c>
      <c r="B447" s="94">
        <v>1313</v>
      </c>
      <c r="C447" s="238" t="s">
        <v>470</v>
      </c>
      <c r="D447" s="9">
        <v>1970</v>
      </c>
      <c r="E447" s="9" t="s">
        <v>28</v>
      </c>
      <c r="F447" s="9" t="s">
        <v>29</v>
      </c>
      <c r="G447" s="12">
        <v>2</v>
      </c>
      <c r="H447" s="12">
        <v>2</v>
      </c>
      <c r="I447" s="11">
        <v>511</v>
      </c>
      <c r="J447" s="11">
        <v>496</v>
      </c>
      <c r="K447" s="11">
        <v>496</v>
      </c>
      <c r="L447" s="35">
        <v>38</v>
      </c>
      <c r="M447" s="11">
        <f t="shared" si="79"/>
        <v>2422200</v>
      </c>
      <c r="N447" s="11"/>
      <c r="O447" s="11"/>
      <c r="P447" s="11"/>
      <c r="Q447" s="11">
        <f t="shared" si="80"/>
        <v>2422200</v>
      </c>
      <c r="R447" s="11"/>
      <c r="S447" s="35"/>
      <c r="T447" s="11"/>
      <c r="U447" s="11">
        <v>660</v>
      </c>
      <c r="V447" s="11">
        <f>U447*3670</f>
        <v>2422200</v>
      </c>
      <c r="W447" s="11"/>
      <c r="X447" s="11"/>
      <c r="Y447" s="11"/>
      <c r="Z447" s="11"/>
      <c r="AA447" s="11"/>
      <c r="AB447" s="11"/>
      <c r="AC447" s="11"/>
      <c r="AD447" s="11"/>
      <c r="AE447" s="11"/>
      <c r="AF447" s="75"/>
      <c r="AG447" s="29" t="s">
        <v>217</v>
      </c>
      <c r="AH447" s="176"/>
      <c r="AI447" s="168"/>
      <c r="AJ447" s="176"/>
      <c r="AK447" s="176"/>
      <c r="AL447" s="71">
        <f>MAX(AL$24:AL446)+1</f>
        <v>401</v>
      </c>
      <c r="AM447" s="71" t="s">
        <v>157</v>
      </c>
      <c r="AN447" s="71" t="str">
        <f t="shared" si="70"/>
        <v>401.</v>
      </c>
      <c r="AP447" s="71"/>
      <c r="AS447" s="114"/>
    </row>
    <row r="448" spans="1:45" ht="22.5" customHeight="1" x14ac:dyDescent="0.25">
      <c r="A448" s="94" t="str">
        <f t="shared" si="73"/>
        <v>402.</v>
      </c>
      <c r="B448" s="94">
        <v>1323</v>
      </c>
      <c r="C448" s="220" t="s">
        <v>1544</v>
      </c>
      <c r="D448" s="9">
        <v>1988</v>
      </c>
      <c r="E448" s="9" t="s">
        <v>28</v>
      </c>
      <c r="F448" s="9" t="s">
        <v>30</v>
      </c>
      <c r="G448" s="12">
        <v>1</v>
      </c>
      <c r="H448" s="12">
        <v>2</v>
      </c>
      <c r="I448" s="11">
        <v>141.30000000000001</v>
      </c>
      <c r="J448" s="11">
        <v>89.5</v>
      </c>
      <c r="K448" s="11">
        <v>89.5</v>
      </c>
      <c r="L448" s="35">
        <v>8</v>
      </c>
      <c r="M448" s="11">
        <f t="shared" si="79"/>
        <v>510130</v>
      </c>
      <c r="N448" s="11"/>
      <c r="O448" s="11"/>
      <c r="P448" s="11"/>
      <c r="Q448" s="11">
        <f t="shared" si="80"/>
        <v>510130</v>
      </c>
      <c r="R448" s="11"/>
      <c r="S448" s="35"/>
      <c r="T448" s="11"/>
      <c r="U448" s="11">
        <v>139</v>
      </c>
      <c r="V448" s="11">
        <f>U448*3670</f>
        <v>510130</v>
      </c>
      <c r="W448" s="11"/>
      <c r="X448" s="11"/>
      <c r="Y448" s="11"/>
      <c r="Z448" s="11"/>
      <c r="AA448" s="11"/>
      <c r="AB448" s="11"/>
      <c r="AC448" s="11"/>
      <c r="AD448" s="11"/>
      <c r="AE448" s="11"/>
      <c r="AF448" s="75"/>
      <c r="AG448" s="29" t="s">
        <v>217</v>
      </c>
      <c r="AH448" s="176"/>
      <c r="AI448" s="168"/>
      <c r="AJ448" s="176"/>
      <c r="AK448" s="176"/>
      <c r="AL448" s="71">
        <f>MAX(AL$24:AL447)+1</f>
        <v>402</v>
      </c>
      <c r="AM448" s="71" t="s">
        <v>157</v>
      </c>
      <c r="AN448" s="71" t="str">
        <f t="shared" si="70"/>
        <v>402.</v>
      </c>
      <c r="AP448" s="71"/>
      <c r="AS448" s="114"/>
    </row>
    <row r="449" spans="1:45" ht="22.5" customHeight="1" x14ac:dyDescent="0.25">
      <c r="A449" s="94" t="str">
        <f t="shared" si="73"/>
        <v>403.</v>
      </c>
      <c r="B449" s="94">
        <v>1332</v>
      </c>
      <c r="C449" s="220" t="s">
        <v>471</v>
      </c>
      <c r="D449" s="9">
        <v>1970</v>
      </c>
      <c r="E449" s="9" t="s">
        <v>28</v>
      </c>
      <c r="F449" s="9" t="s">
        <v>29</v>
      </c>
      <c r="G449" s="12">
        <v>2</v>
      </c>
      <c r="H449" s="12">
        <v>1</v>
      </c>
      <c r="I449" s="11">
        <v>315.2</v>
      </c>
      <c r="J449" s="11">
        <v>303.3</v>
      </c>
      <c r="K449" s="11">
        <v>303.3</v>
      </c>
      <c r="L449" s="35">
        <v>17</v>
      </c>
      <c r="M449" s="11">
        <f t="shared" si="79"/>
        <v>1178070</v>
      </c>
      <c r="N449" s="11"/>
      <c r="O449" s="11"/>
      <c r="P449" s="11"/>
      <c r="Q449" s="11">
        <f t="shared" si="80"/>
        <v>1178070</v>
      </c>
      <c r="R449" s="11"/>
      <c r="S449" s="35"/>
      <c r="T449" s="11"/>
      <c r="U449" s="11">
        <v>321</v>
      </c>
      <c r="V449" s="11">
        <f>U449*3670</f>
        <v>1178070</v>
      </c>
      <c r="W449" s="11"/>
      <c r="X449" s="11"/>
      <c r="Y449" s="11"/>
      <c r="Z449" s="11"/>
      <c r="AA449" s="11"/>
      <c r="AB449" s="11"/>
      <c r="AC449" s="11"/>
      <c r="AD449" s="11"/>
      <c r="AE449" s="11"/>
      <c r="AF449" s="75"/>
      <c r="AG449" s="29" t="s">
        <v>217</v>
      </c>
      <c r="AH449" s="176"/>
      <c r="AI449" s="168"/>
      <c r="AJ449" s="176"/>
      <c r="AK449" s="176"/>
      <c r="AL449" s="71">
        <f>MAX(AL$24:AL448)+1</f>
        <v>403</v>
      </c>
      <c r="AM449" s="71" t="s">
        <v>157</v>
      </c>
      <c r="AN449" s="71" t="str">
        <f t="shared" si="70"/>
        <v>403.</v>
      </c>
      <c r="AP449" s="71"/>
      <c r="AS449" s="114"/>
    </row>
    <row r="450" spans="1:45" ht="22.5" customHeight="1" x14ac:dyDescent="0.25">
      <c r="A450" s="94" t="str">
        <f t="shared" si="73"/>
        <v>404.</v>
      </c>
      <c r="B450" s="94">
        <v>1358</v>
      </c>
      <c r="C450" s="220" t="s">
        <v>472</v>
      </c>
      <c r="D450" s="9">
        <v>1970</v>
      </c>
      <c r="E450" s="9" t="s">
        <v>28</v>
      </c>
      <c r="F450" s="9" t="s">
        <v>30</v>
      </c>
      <c r="G450" s="12">
        <v>2</v>
      </c>
      <c r="H450" s="12">
        <v>1</v>
      </c>
      <c r="I450" s="11">
        <v>258.7</v>
      </c>
      <c r="J450" s="11">
        <v>249.3</v>
      </c>
      <c r="K450" s="11">
        <v>249.3</v>
      </c>
      <c r="L450" s="35">
        <v>8</v>
      </c>
      <c r="M450" s="11">
        <f t="shared" si="79"/>
        <v>1053290</v>
      </c>
      <c r="N450" s="11"/>
      <c r="O450" s="11"/>
      <c r="P450" s="11"/>
      <c r="Q450" s="11">
        <f t="shared" si="80"/>
        <v>1053290</v>
      </c>
      <c r="R450" s="11"/>
      <c r="S450" s="35"/>
      <c r="T450" s="11"/>
      <c r="U450" s="11">
        <v>287</v>
      </c>
      <c r="V450" s="11">
        <f>U450*3670</f>
        <v>1053290</v>
      </c>
      <c r="W450" s="11"/>
      <c r="X450" s="11"/>
      <c r="Y450" s="11"/>
      <c r="Z450" s="11"/>
      <c r="AA450" s="11"/>
      <c r="AB450" s="11"/>
      <c r="AC450" s="11"/>
      <c r="AD450" s="11"/>
      <c r="AE450" s="11"/>
      <c r="AF450" s="75"/>
      <c r="AG450" s="29" t="s">
        <v>217</v>
      </c>
      <c r="AH450" s="176"/>
      <c r="AI450" s="168"/>
      <c r="AJ450" s="176"/>
      <c r="AK450" s="176"/>
      <c r="AL450" s="71">
        <f>MAX(AL$24:AL449)+1</f>
        <v>404</v>
      </c>
      <c r="AM450" s="71" t="s">
        <v>157</v>
      </c>
      <c r="AN450" s="71" t="str">
        <f t="shared" si="70"/>
        <v>404.</v>
      </c>
      <c r="AP450" s="71"/>
      <c r="AS450" s="114"/>
    </row>
    <row r="451" spans="1:45" ht="22.5" customHeight="1" x14ac:dyDescent="0.25">
      <c r="A451" s="94" t="str">
        <f t="shared" si="73"/>
        <v>405.</v>
      </c>
      <c r="B451" s="94">
        <v>1271</v>
      </c>
      <c r="C451" s="220" t="s">
        <v>473</v>
      </c>
      <c r="D451" s="9">
        <v>1972</v>
      </c>
      <c r="E451" s="9" t="s">
        <v>28</v>
      </c>
      <c r="F451" s="9" t="s">
        <v>30</v>
      </c>
      <c r="G451" s="12">
        <v>2</v>
      </c>
      <c r="H451" s="12">
        <v>1</v>
      </c>
      <c r="I451" s="11">
        <v>412.8</v>
      </c>
      <c r="J451" s="11">
        <v>395.7</v>
      </c>
      <c r="K451" s="11">
        <v>395.7</v>
      </c>
      <c r="L451" s="35">
        <v>23</v>
      </c>
      <c r="M451" s="11">
        <f t="shared" si="79"/>
        <v>1401940</v>
      </c>
      <c r="N451" s="11"/>
      <c r="O451" s="11"/>
      <c r="P451" s="11"/>
      <c r="Q451" s="11">
        <f t="shared" si="80"/>
        <v>1401940</v>
      </c>
      <c r="R451" s="11"/>
      <c r="S451" s="35"/>
      <c r="T451" s="11"/>
      <c r="U451" s="11">
        <v>382</v>
      </c>
      <c r="V451" s="11">
        <f>U451*3670</f>
        <v>1401940</v>
      </c>
      <c r="W451" s="11"/>
      <c r="X451" s="11"/>
      <c r="Y451" s="11"/>
      <c r="Z451" s="11"/>
      <c r="AA451" s="11"/>
      <c r="AB451" s="11"/>
      <c r="AC451" s="11"/>
      <c r="AD451" s="11"/>
      <c r="AE451" s="11"/>
      <c r="AF451" s="75"/>
      <c r="AG451" s="29" t="s">
        <v>217</v>
      </c>
      <c r="AH451" s="176"/>
      <c r="AI451" s="168"/>
      <c r="AJ451" s="176"/>
      <c r="AK451" s="176"/>
      <c r="AL451" s="71">
        <f>MAX(AL$24:AL450)+1</f>
        <v>405</v>
      </c>
      <c r="AM451" s="71" t="s">
        <v>157</v>
      </c>
      <c r="AN451" s="71" t="str">
        <f t="shared" si="70"/>
        <v>405.</v>
      </c>
      <c r="AP451" s="88"/>
      <c r="AS451" s="114"/>
    </row>
    <row r="452" spans="1:45" ht="22.5" customHeight="1" x14ac:dyDescent="0.25">
      <c r="A452" s="94" t="str">
        <f t="shared" si="73"/>
        <v>406.</v>
      </c>
      <c r="B452" s="94">
        <v>1275</v>
      </c>
      <c r="C452" s="220" t="s">
        <v>474</v>
      </c>
      <c r="D452" s="9">
        <v>1971</v>
      </c>
      <c r="E452" s="9" t="s">
        <v>28</v>
      </c>
      <c r="F452" s="9" t="s">
        <v>29</v>
      </c>
      <c r="G452" s="12">
        <v>2</v>
      </c>
      <c r="H452" s="12">
        <v>2</v>
      </c>
      <c r="I452" s="11">
        <v>524</v>
      </c>
      <c r="J452" s="11">
        <v>503</v>
      </c>
      <c r="K452" s="11">
        <v>503</v>
      </c>
      <c r="L452" s="35">
        <v>20</v>
      </c>
      <c r="M452" s="11">
        <f t="shared" si="79"/>
        <v>707561.4</v>
      </c>
      <c r="N452" s="11"/>
      <c r="O452" s="11"/>
      <c r="P452" s="11"/>
      <c r="Q452" s="11">
        <f t="shared" si="80"/>
        <v>707561.4</v>
      </c>
      <c r="R452" s="11">
        <v>707561.4</v>
      </c>
      <c r="S452" s="35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75"/>
      <c r="AG452" s="29" t="s">
        <v>217</v>
      </c>
      <c r="AH452" s="176" t="s">
        <v>1778</v>
      </c>
      <c r="AI452" s="168"/>
      <c r="AJ452" s="176"/>
      <c r="AK452" s="176"/>
      <c r="AL452" s="71">
        <f>MAX(AL$24:AL451)+1</f>
        <v>406</v>
      </c>
      <c r="AM452" s="71" t="s">
        <v>157</v>
      </c>
      <c r="AN452" s="71" t="str">
        <f t="shared" si="70"/>
        <v>406.</v>
      </c>
      <c r="AS452" s="114"/>
    </row>
    <row r="453" spans="1:45" ht="22.5" customHeight="1" x14ac:dyDescent="0.25">
      <c r="A453" s="94" t="str">
        <f t="shared" si="73"/>
        <v>407.</v>
      </c>
      <c r="B453" s="94">
        <v>1278</v>
      </c>
      <c r="C453" s="220" t="s">
        <v>475</v>
      </c>
      <c r="D453" s="9">
        <v>1971</v>
      </c>
      <c r="E453" s="9" t="s">
        <v>28</v>
      </c>
      <c r="F453" s="9" t="s">
        <v>29</v>
      </c>
      <c r="G453" s="12">
        <v>2</v>
      </c>
      <c r="H453" s="12">
        <v>2</v>
      </c>
      <c r="I453" s="11">
        <v>520.6</v>
      </c>
      <c r="J453" s="11">
        <v>496.8</v>
      </c>
      <c r="K453" s="11">
        <v>496.8</v>
      </c>
      <c r="L453" s="35">
        <v>20</v>
      </c>
      <c r="M453" s="11">
        <f t="shared" si="79"/>
        <v>1981800</v>
      </c>
      <c r="N453" s="11"/>
      <c r="O453" s="11"/>
      <c r="P453" s="11"/>
      <c r="Q453" s="11">
        <f t="shared" si="80"/>
        <v>1981800</v>
      </c>
      <c r="R453" s="11"/>
      <c r="S453" s="35"/>
      <c r="T453" s="11"/>
      <c r="U453" s="11">
        <v>540</v>
      </c>
      <c r="V453" s="11">
        <f>U453*3670</f>
        <v>1981800</v>
      </c>
      <c r="W453" s="11"/>
      <c r="X453" s="11"/>
      <c r="Y453" s="11"/>
      <c r="Z453" s="11"/>
      <c r="AA453" s="11"/>
      <c r="AB453" s="11"/>
      <c r="AC453" s="11"/>
      <c r="AD453" s="11"/>
      <c r="AE453" s="11"/>
      <c r="AF453" s="75"/>
      <c r="AG453" s="29" t="s">
        <v>217</v>
      </c>
      <c r="AH453" s="176"/>
      <c r="AI453" s="168"/>
      <c r="AJ453" s="176"/>
      <c r="AK453" s="176"/>
      <c r="AL453" s="71">
        <f>MAX(AL$24:AL452)+1</f>
        <v>407</v>
      </c>
      <c r="AM453" s="71" t="s">
        <v>157</v>
      </c>
      <c r="AN453" s="71" t="str">
        <f t="shared" si="70"/>
        <v>407.</v>
      </c>
      <c r="AP453" s="71"/>
      <c r="AS453" s="114"/>
    </row>
    <row r="454" spans="1:45" ht="22.5" customHeight="1" x14ac:dyDescent="0.25">
      <c r="A454" s="94" t="str">
        <f t="shared" si="73"/>
        <v>408.</v>
      </c>
      <c r="B454" s="94">
        <v>1305</v>
      </c>
      <c r="C454" s="220" t="s">
        <v>476</v>
      </c>
      <c r="D454" s="9">
        <v>1971</v>
      </c>
      <c r="E454" s="9" t="s">
        <v>28</v>
      </c>
      <c r="F454" s="9" t="s">
        <v>29</v>
      </c>
      <c r="G454" s="12">
        <v>4</v>
      </c>
      <c r="H454" s="12">
        <v>4</v>
      </c>
      <c r="I454" s="11">
        <v>2535.5</v>
      </c>
      <c r="J454" s="11">
        <v>2517.9</v>
      </c>
      <c r="K454" s="11">
        <v>2517.9</v>
      </c>
      <c r="L454" s="35">
        <v>89</v>
      </c>
      <c r="M454" s="11">
        <f t="shared" si="79"/>
        <v>2055210.88</v>
      </c>
      <c r="N454" s="11"/>
      <c r="O454" s="11"/>
      <c r="P454" s="11"/>
      <c r="Q454" s="11">
        <f t="shared" si="80"/>
        <v>2055210.88</v>
      </c>
      <c r="R454" s="11">
        <v>2055210.88</v>
      </c>
      <c r="S454" s="35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75"/>
      <c r="AG454" s="29" t="s">
        <v>217</v>
      </c>
      <c r="AH454" s="176" t="s">
        <v>1790</v>
      </c>
      <c r="AI454" s="168"/>
      <c r="AJ454" s="176"/>
      <c r="AK454" s="176"/>
      <c r="AL454" s="71">
        <f>MAX(AL$24:AL453)+1</f>
        <v>408</v>
      </c>
      <c r="AM454" s="71" t="s">
        <v>157</v>
      </c>
      <c r="AN454" s="71" t="str">
        <f t="shared" si="70"/>
        <v>408.</v>
      </c>
      <c r="AP454" s="71"/>
      <c r="AS454" s="114"/>
    </row>
    <row r="455" spans="1:45" ht="22.5" customHeight="1" x14ac:dyDescent="0.25">
      <c r="A455" s="94" t="str">
        <f t="shared" si="73"/>
        <v/>
      </c>
      <c r="B455" s="94"/>
      <c r="C455" s="233" t="s">
        <v>94</v>
      </c>
      <c r="D455" s="8"/>
      <c r="E455" s="8"/>
      <c r="F455" s="8"/>
      <c r="G455" s="14"/>
      <c r="H455" s="14"/>
      <c r="I455" s="6">
        <f>I456+I462+I472</f>
        <v>18157.400000000001</v>
      </c>
      <c r="J455" s="6">
        <f>J456+J462+J472</f>
        <v>16556</v>
      </c>
      <c r="K455" s="6">
        <f>K456+K462+K472</f>
        <v>16338.7</v>
      </c>
      <c r="L455" s="34">
        <f>L456+L462+L472</f>
        <v>617</v>
      </c>
      <c r="M455" s="6">
        <f>M456+M462+M472</f>
        <v>20880242.359999999</v>
      </c>
      <c r="N455" s="6"/>
      <c r="O455" s="6"/>
      <c r="P455" s="6"/>
      <c r="Q455" s="6">
        <f>Q456+Q462+Q472</f>
        <v>20880242.359999999</v>
      </c>
      <c r="R455" s="6">
        <f>R456+R462+R472</f>
        <v>12457366.16</v>
      </c>
      <c r="S455" s="6"/>
      <c r="T455" s="6"/>
      <c r="U455" s="6">
        <f>U456+U462+U472</f>
        <v>1962.4</v>
      </c>
      <c r="V455" s="6">
        <f>V456+V462+V472</f>
        <v>7285734.7999999998</v>
      </c>
      <c r="W455" s="6"/>
      <c r="X455" s="6"/>
      <c r="Y455" s="6"/>
      <c r="Z455" s="6"/>
      <c r="AA455" s="6"/>
      <c r="AB455" s="6"/>
      <c r="AC455" s="6"/>
      <c r="AD455" s="6"/>
      <c r="AE455" s="6">
        <f>AE456+AE462+AE472</f>
        <v>618427.49</v>
      </c>
      <c r="AF455" s="195">
        <f>AF456+AF462+AF472</f>
        <v>518713.91000000003</v>
      </c>
      <c r="AG455" s="32"/>
      <c r="AH455" s="176"/>
      <c r="AI455" s="168"/>
      <c r="AJ455" s="176"/>
      <c r="AK455" s="176"/>
      <c r="AN455" s="71" t="str">
        <f t="shared" si="70"/>
        <v/>
      </c>
      <c r="AO455" s="71"/>
      <c r="AP455" s="71"/>
      <c r="AS455" s="114"/>
    </row>
    <row r="456" spans="1:45" ht="22.5" customHeight="1" x14ac:dyDescent="0.25">
      <c r="A456" s="94" t="str">
        <f t="shared" si="73"/>
        <v/>
      </c>
      <c r="B456" s="94"/>
      <c r="C456" s="233" t="s">
        <v>208</v>
      </c>
      <c r="D456" s="8"/>
      <c r="E456" s="8"/>
      <c r="F456" s="8"/>
      <c r="G456" s="14"/>
      <c r="H456" s="14"/>
      <c r="I456" s="6">
        <f>SUM(I457:I461)</f>
        <v>3974</v>
      </c>
      <c r="J456" s="6">
        <f>SUM(J457:J461)</f>
        <v>3650.4</v>
      </c>
      <c r="K456" s="6">
        <f>SUM(K457:K461)</f>
        <v>3650.4</v>
      </c>
      <c r="L456" s="34">
        <f>SUM(L457:L461)</f>
        <v>135</v>
      </c>
      <c r="M456" s="6">
        <f>SUM(M457:M461)</f>
        <v>1435226.76</v>
      </c>
      <c r="N456" s="6"/>
      <c r="O456" s="6"/>
      <c r="P456" s="6"/>
      <c r="Q456" s="6">
        <f>SUM(Q457:Q461)</f>
        <v>1435226.76</v>
      </c>
      <c r="R456" s="6">
        <f>SUM(R457:R461)</f>
        <v>1391567.29</v>
      </c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195">
        <f>SUM(AF457:AF461)</f>
        <v>43659.47</v>
      </c>
      <c r="AG456" s="32"/>
      <c r="AH456" s="176"/>
      <c r="AI456" s="168"/>
      <c r="AJ456" s="176"/>
      <c r="AK456" s="176"/>
      <c r="AN456" s="71" t="str">
        <f t="shared" si="70"/>
        <v/>
      </c>
      <c r="AO456" s="71"/>
      <c r="AP456" s="71"/>
      <c r="AS456" s="114"/>
    </row>
    <row r="457" spans="1:45" ht="22.5" customHeight="1" x14ac:dyDescent="0.25">
      <c r="A457" s="94" t="str">
        <f t="shared" si="73"/>
        <v>409.</v>
      </c>
      <c r="B457" s="94">
        <v>1416</v>
      </c>
      <c r="C457" s="211" t="s">
        <v>482</v>
      </c>
      <c r="D457" s="24">
        <v>1971</v>
      </c>
      <c r="E457" s="17" t="s">
        <v>28</v>
      </c>
      <c r="F457" s="24" t="s">
        <v>29</v>
      </c>
      <c r="G457" s="25">
        <v>2</v>
      </c>
      <c r="H457" s="25">
        <v>1</v>
      </c>
      <c r="I457" s="11">
        <v>483.7</v>
      </c>
      <c r="J457" s="11">
        <v>421.2</v>
      </c>
      <c r="K457" s="11">
        <v>421.2</v>
      </c>
      <c r="L457" s="35">
        <v>12</v>
      </c>
      <c r="M457" s="11">
        <f t="shared" ref="M457:M461" si="81">R457+T457+V457+X457+Z457+AB457+AE457+AF457</f>
        <v>152771.88</v>
      </c>
      <c r="N457" s="16"/>
      <c r="O457" s="16"/>
      <c r="P457" s="16"/>
      <c r="Q457" s="11">
        <f t="shared" ref="Q457:Q461" si="82">M457</f>
        <v>152771.88</v>
      </c>
      <c r="R457" s="11">
        <v>109112.41</v>
      </c>
      <c r="S457" s="35"/>
      <c r="T457" s="11"/>
      <c r="U457" s="11"/>
      <c r="V457" s="16"/>
      <c r="W457" s="16"/>
      <c r="X457" s="16"/>
      <c r="Y457" s="16"/>
      <c r="Z457" s="16"/>
      <c r="AA457" s="16"/>
      <c r="AB457" s="11"/>
      <c r="AC457" s="11"/>
      <c r="AD457" s="11"/>
      <c r="AE457" s="11"/>
      <c r="AF457" s="204">
        <v>43659.47</v>
      </c>
      <c r="AG457" s="29" t="s">
        <v>217</v>
      </c>
      <c r="AH457" s="176" t="s">
        <v>1788</v>
      </c>
      <c r="AI457" s="168"/>
      <c r="AJ457" s="176"/>
      <c r="AK457" s="176"/>
      <c r="AL457" s="71">
        <f>MAX(AL$24:AL456)+1</f>
        <v>409</v>
      </c>
      <c r="AM457" s="71" t="s">
        <v>157</v>
      </c>
      <c r="AN457" s="71" t="str">
        <f t="shared" si="70"/>
        <v>409.</v>
      </c>
      <c r="AP457" s="71"/>
      <c r="AS457" s="114"/>
    </row>
    <row r="458" spans="1:45" ht="22.5" customHeight="1" x14ac:dyDescent="0.25">
      <c r="A458" s="94" t="str">
        <f t="shared" si="73"/>
        <v>410.</v>
      </c>
      <c r="B458" s="94">
        <v>1407</v>
      </c>
      <c r="C458" s="211" t="s">
        <v>480</v>
      </c>
      <c r="D458" s="4">
        <v>1973</v>
      </c>
      <c r="E458" s="9" t="s">
        <v>28</v>
      </c>
      <c r="F458" s="4" t="s">
        <v>29</v>
      </c>
      <c r="G458" s="4">
        <v>2</v>
      </c>
      <c r="H458" s="4">
        <v>2</v>
      </c>
      <c r="I458" s="11">
        <v>774.9</v>
      </c>
      <c r="J458" s="11">
        <v>714</v>
      </c>
      <c r="K458" s="11">
        <v>714</v>
      </c>
      <c r="L458" s="35">
        <v>28</v>
      </c>
      <c r="M458" s="11">
        <f t="shared" si="81"/>
        <v>234813.02</v>
      </c>
      <c r="N458" s="11"/>
      <c r="O458" s="11"/>
      <c r="P458" s="11"/>
      <c r="Q458" s="11">
        <f t="shared" si="82"/>
        <v>234813.02</v>
      </c>
      <c r="R458" s="11">
        <v>234813.02</v>
      </c>
      <c r="S458" s="3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75"/>
      <c r="AG458" s="29" t="s">
        <v>217</v>
      </c>
      <c r="AH458" s="176" t="s">
        <v>1788</v>
      </c>
      <c r="AI458" s="168"/>
      <c r="AJ458" s="176"/>
      <c r="AK458" s="176"/>
      <c r="AL458" s="71">
        <f>MAX(AL$24:AL457)+1</f>
        <v>410</v>
      </c>
      <c r="AM458" s="71" t="s">
        <v>157</v>
      </c>
      <c r="AN458" s="71" t="str">
        <f t="shared" si="70"/>
        <v>410.</v>
      </c>
      <c r="AS458" s="114"/>
    </row>
    <row r="459" spans="1:45" ht="22.5" customHeight="1" x14ac:dyDescent="0.25">
      <c r="A459" s="94" t="str">
        <f t="shared" si="73"/>
        <v>411.</v>
      </c>
      <c r="B459" s="94">
        <v>1410</v>
      </c>
      <c r="C459" s="211" t="s">
        <v>481</v>
      </c>
      <c r="D459" s="24">
        <v>1982</v>
      </c>
      <c r="E459" s="17" t="s">
        <v>28</v>
      </c>
      <c r="F459" s="24" t="s">
        <v>29</v>
      </c>
      <c r="G459" s="25">
        <v>2</v>
      </c>
      <c r="H459" s="25">
        <v>2</v>
      </c>
      <c r="I459" s="11">
        <v>782.2</v>
      </c>
      <c r="J459" s="11">
        <v>722.3</v>
      </c>
      <c r="K459" s="11">
        <v>722.3</v>
      </c>
      <c r="L459" s="35">
        <v>23</v>
      </c>
      <c r="M459" s="11">
        <f t="shared" si="81"/>
        <v>205939.21</v>
      </c>
      <c r="N459" s="16"/>
      <c r="O459" s="16"/>
      <c r="P459" s="16"/>
      <c r="Q459" s="11">
        <f t="shared" si="82"/>
        <v>205939.21</v>
      </c>
      <c r="R459" s="11">
        <v>205939.21</v>
      </c>
      <c r="S459" s="35"/>
      <c r="T459" s="11"/>
      <c r="U459" s="11"/>
      <c r="V459" s="16"/>
      <c r="W459" s="16"/>
      <c r="X459" s="16"/>
      <c r="Y459" s="16"/>
      <c r="Z459" s="16"/>
      <c r="AA459" s="16"/>
      <c r="AB459" s="11"/>
      <c r="AC459" s="11"/>
      <c r="AD459" s="11"/>
      <c r="AE459" s="11"/>
      <c r="AF459" s="204"/>
      <c r="AG459" s="29" t="s">
        <v>217</v>
      </c>
      <c r="AH459" s="176" t="s">
        <v>1788</v>
      </c>
      <c r="AI459" s="168"/>
      <c r="AJ459" s="176"/>
      <c r="AK459" s="176"/>
      <c r="AL459" s="71">
        <f>MAX(AL$24:AL458)+1</f>
        <v>411</v>
      </c>
      <c r="AM459" s="71" t="s">
        <v>157</v>
      </c>
      <c r="AN459" s="71" t="str">
        <f t="shared" si="70"/>
        <v>411.</v>
      </c>
      <c r="AP459" s="71"/>
      <c r="AS459" s="114"/>
    </row>
    <row r="460" spans="1:45" ht="22.5" customHeight="1" x14ac:dyDescent="0.25">
      <c r="A460" s="94" t="str">
        <f t="shared" si="73"/>
        <v>412.</v>
      </c>
      <c r="B460" s="94">
        <v>1411</v>
      </c>
      <c r="C460" s="211" t="s">
        <v>95</v>
      </c>
      <c r="D460" s="24">
        <v>1992</v>
      </c>
      <c r="E460" s="17" t="s">
        <v>28</v>
      </c>
      <c r="F460" s="24" t="s">
        <v>29</v>
      </c>
      <c r="G460" s="25">
        <v>2</v>
      </c>
      <c r="H460" s="25">
        <v>2</v>
      </c>
      <c r="I460" s="11">
        <v>927.5</v>
      </c>
      <c r="J460" s="11">
        <v>845.3</v>
      </c>
      <c r="K460" s="11">
        <v>845.3</v>
      </c>
      <c r="L460" s="35">
        <v>39</v>
      </c>
      <c r="M460" s="11">
        <f t="shared" si="81"/>
        <v>294291.84999999998</v>
      </c>
      <c r="N460" s="16"/>
      <c r="O460" s="16"/>
      <c r="P460" s="16"/>
      <c r="Q460" s="11">
        <f t="shared" si="82"/>
        <v>294291.84999999998</v>
      </c>
      <c r="R460" s="11">
        <v>294291.84999999998</v>
      </c>
      <c r="S460" s="35"/>
      <c r="T460" s="11"/>
      <c r="U460" s="11"/>
      <c r="V460" s="16"/>
      <c r="W460" s="16"/>
      <c r="X460" s="16"/>
      <c r="Y460" s="16"/>
      <c r="Z460" s="16"/>
      <c r="AA460" s="16"/>
      <c r="AB460" s="11"/>
      <c r="AC460" s="11"/>
      <c r="AD460" s="11"/>
      <c r="AE460" s="11"/>
      <c r="AF460" s="204"/>
      <c r="AG460" s="29" t="s">
        <v>217</v>
      </c>
      <c r="AH460" s="176" t="s">
        <v>1788</v>
      </c>
      <c r="AI460" s="168"/>
      <c r="AJ460" s="176"/>
      <c r="AK460" s="176"/>
      <c r="AL460" s="71">
        <f>MAX(AL$24:AL459)+1</f>
        <v>412</v>
      </c>
      <c r="AM460" s="71" t="s">
        <v>157</v>
      </c>
      <c r="AN460" s="71" t="str">
        <f t="shared" si="70"/>
        <v>412.</v>
      </c>
      <c r="AP460" s="71"/>
      <c r="AS460" s="114"/>
    </row>
    <row r="461" spans="1:45" ht="22.5" customHeight="1" x14ac:dyDescent="0.25">
      <c r="A461" s="94" t="str">
        <f t="shared" si="73"/>
        <v>413.</v>
      </c>
      <c r="B461" s="94">
        <v>1488</v>
      </c>
      <c r="C461" s="211" t="s">
        <v>150</v>
      </c>
      <c r="D461" s="4">
        <v>1982</v>
      </c>
      <c r="E461" s="9" t="s">
        <v>28</v>
      </c>
      <c r="F461" s="4" t="s">
        <v>29</v>
      </c>
      <c r="G461" s="4">
        <v>2</v>
      </c>
      <c r="H461" s="4">
        <v>3</v>
      </c>
      <c r="I461" s="11">
        <v>1005.7</v>
      </c>
      <c r="J461" s="11">
        <v>947.6</v>
      </c>
      <c r="K461" s="11">
        <v>947.6</v>
      </c>
      <c r="L461" s="35">
        <v>33</v>
      </c>
      <c r="M461" s="11">
        <f t="shared" si="81"/>
        <v>547410.80000000005</v>
      </c>
      <c r="N461" s="11"/>
      <c r="O461" s="11"/>
      <c r="P461" s="11"/>
      <c r="Q461" s="11">
        <f t="shared" si="82"/>
        <v>547410.80000000005</v>
      </c>
      <c r="R461" s="11">
        <v>547410.80000000005</v>
      </c>
      <c r="S461" s="35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75"/>
      <c r="AG461" s="29" t="s">
        <v>217</v>
      </c>
      <c r="AH461" s="176" t="s">
        <v>1788</v>
      </c>
      <c r="AI461" s="168"/>
      <c r="AJ461" s="176"/>
      <c r="AK461" s="176"/>
      <c r="AL461" s="71">
        <f>MAX(AL$24:AL460)+1</f>
        <v>413</v>
      </c>
      <c r="AM461" s="71" t="s">
        <v>157</v>
      </c>
      <c r="AN461" s="71" t="str">
        <f t="shared" si="70"/>
        <v>413.</v>
      </c>
      <c r="AP461" s="71"/>
      <c r="AS461" s="114"/>
    </row>
    <row r="462" spans="1:45" ht="22.5" customHeight="1" x14ac:dyDescent="0.25">
      <c r="A462" s="94" t="str">
        <f t="shared" si="73"/>
        <v/>
      </c>
      <c r="B462" s="94"/>
      <c r="C462" s="233" t="s">
        <v>209</v>
      </c>
      <c r="D462" s="8"/>
      <c r="E462" s="8"/>
      <c r="F462" s="8"/>
      <c r="G462" s="14"/>
      <c r="H462" s="14"/>
      <c r="I462" s="6">
        <f>SUM(I463:I471)</f>
        <v>6649.7</v>
      </c>
      <c r="J462" s="6">
        <f>SUM(J463:J471)</f>
        <v>6029.9</v>
      </c>
      <c r="K462" s="6">
        <f>SUM(K463:K471)</f>
        <v>5812.5999999999995</v>
      </c>
      <c r="L462" s="34">
        <f>SUM(L463:L471)</f>
        <v>235</v>
      </c>
      <c r="M462" s="6">
        <f>SUM(M463:M471)</f>
        <v>13767798.250000002</v>
      </c>
      <c r="N462" s="6"/>
      <c r="O462" s="6"/>
      <c r="P462" s="6"/>
      <c r="Q462" s="6">
        <f>SUM(Q463:Q471)</f>
        <v>13767798.250000002</v>
      </c>
      <c r="R462" s="6">
        <f>SUM(R463:R471)</f>
        <v>7800842.7800000012</v>
      </c>
      <c r="S462" s="6"/>
      <c r="T462" s="6"/>
      <c r="U462" s="6">
        <f>SUM(U463:U471)</f>
        <v>1337.4</v>
      </c>
      <c r="V462" s="6">
        <f>SUM(V463:V471)</f>
        <v>4991984.8</v>
      </c>
      <c r="W462" s="6"/>
      <c r="X462" s="6"/>
      <c r="Y462" s="6"/>
      <c r="Z462" s="6"/>
      <c r="AA462" s="6"/>
      <c r="AB462" s="6"/>
      <c r="AC462" s="6"/>
      <c r="AD462" s="6"/>
      <c r="AE462" s="6">
        <f>SUM(AE463:AE471)</f>
        <v>618427.49</v>
      </c>
      <c r="AF462" s="195">
        <f>SUM(AF463:AF471)</f>
        <v>356543.18</v>
      </c>
      <c r="AG462" s="32"/>
      <c r="AH462" s="176"/>
      <c r="AI462" s="168"/>
      <c r="AJ462" s="176"/>
      <c r="AK462" s="176"/>
      <c r="AN462" s="71" t="str">
        <f t="shared" si="70"/>
        <v/>
      </c>
      <c r="AO462" s="71"/>
      <c r="AP462" s="71"/>
      <c r="AS462" s="114"/>
    </row>
    <row r="463" spans="1:45" ht="22.5" customHeight="1" x14ac:dyDescent="0.25">
      <c r="A463" s="94" t="str">
        <f t="shared" si="73"/>
        <v>414.</v>
      </c>
      <c r="B463" s="94">
        <v>1416</v>
      </c>
      <c r="C463" s="211" t="s">
        <v>482</v>
      </c>
      <c r="D463" s="4">
        <v>1971</v>
      </c>
      <c r="E463" s="9" t="s">
        <v>28</v>
      </c>
      <c r="F463" s="4" t="s">
        <v>29</v>
      </c>
      <c r="G463" s="4">
        <v>2</v>
      </c>
      <c r="H463" s="4">
        <v>1</v>
      </c>
      <c r="I463" s="11">
        <v>483.7</v>
      </c>
      <c r="J463" s="11">
        <v>421.2</v>
      </c>
      <c r="K463" s="11">
        <v>421.2</v>
      </c>
      <c r="L463" s="35">
        <v>12</v>
      </c>
      <c r="M463" s="11">
        <f t="shared" ref="M463:M471" si="83">R463+T463+V463+X463+Z463+AB463+AE463+AF463</f>
        <v>1063433.6200000001</v>
      </c>
      <c r="N463" s="11"/>
      <c r="O463" s="11"/>
      <c r="P463" s="11"/>
      <c r="Q463" s="11">
        <f t="shared" ref="Q463:Q471" si="84">M463</f>
        <v>1063433.6200000001</v>
      </c>
      <c r="R463" s="11">
        <v>823844.42</v>
      </c>
      <c r="S463" s="35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>
        <v>212951.36</v>
      </c>
      <c r="AF463" s="75">
        <v>26637.84</v>
      </c>
      <c r="AG463" s="29" t="s">
        <v>217</v>
      </c>
      <c r="AH463" s="176" t="s">
        <v>1777</v>
      </c>
      <c r="AI463" s="168"/>
      <c r="AJ463" s="176"/>
      <c r="AK463" s="176"/>
      <c r="AL463" s="71">
        <f>MAX(AL$24:AL462)+1</f>
        <v>414</v>
      </c>
      <c r="AM463" s="71" t="s">
        <v>157</v>
      </c>
      <c r="AN463" s="71" t="str">
        <f t="shared" ref="AN463:AN524" si="85">CONCATENATE(AL463,AM463)</f>
        <v>414.</v>
      </c>
      <c r="AS463" s="114"/>
    </row>
    <row r="464" spans="1:45" ht="22.5" customHeight="1" x14ac:dyDescent="0.25">
      <c r="A464" s="94" t="str">
        <f t="shared" si="73"/>
        <v>415.</v>
      </c>
      <c r="B464" s="94">
        <v>1385</v>
      </c>
      <c r="C464" s="211" t="s">
        <v>1590</v>
      </c>
      <c r="D464" s="4">
        <v>1974</v>
      </c>
      <c r="E464" s="9" t="s">
        <v>28</v>
      </c>
      <c r="F464" s="4" t="s">
        <v>29</v>
      </c>
      <c r="G464" s="4">
        <v>2</v>
      </c>
      <c r="H464" s="4">
        <v>2</v>
      </c>
      <c r="I464" s="11">
        <v>761.6</v>
      </c>
      <c r="J464" s="11">
        <v>717.6</v>
      </c>
      <c r="K464" s="11">
        <v>672.7</v>
      </c>
      <c r="L464" s="35">
        <v>25</v>
      </c>
      <c r="M464" s="11">
        <f t="shared" si="83"/>
        <v>1069214.3299999998</v>
      </c>
      <c r="N464" s="11"/>
      <c r="O464" s="11"/>
      <c r="P464" s="11"/>
      <c r="Q464" s="11">
        <f t="shared" si="84"/>
        <v>1069214.3299999998</v>
      </c>
      <c r="R464" s="11">
        <v>829983.6</v>
      </c>
      <c r="S464" s="35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>
        <v>198425.06</v>
      </c>
      <c r="AF464" s="75">
        <v>40805.67</v>
      </c>
      <c r="AG464" s="29" t="s">
        <v>217</v>
      </c>
      <c r="AH464" s="176" t="s">
        <v>1777</v>
      </c>
      <c r="AI464" s="168"/>
      <c r="AJ464" s="176"/>
      <c r="AK464" s="176"/>
      <c r="AL464" s="71">
        <f>MAX(AL$24:AL463)+1</f>
        <v>415</v>
      </c>
      <c r="AM464" s="71" t="s">
        <v>157</v>
      </c>
      <c r="AN464" s="71" t="str">
        <f t="shared" si="85"/>
        <v>415.</v>
      </c>
      <c r="AP464" s="71"/>
      <c r="AS464" s="114"/>
    </row>
    <row r="465" spans="1:45" ht="22.5" customHeight="1" x14ac:dyDescent="0.25">
      <c r="A465" s="94" t="str">
        <f t="shared" si="73"/>
        <v>416.</v>
      </c>
      <c r="B465" s="94">
        <v>1468</v>
      </c>
      <c r="C465" s="211" t="s">
        <v>484</v>
      </c>
      <c r="D465" s="4">
        <v>1953</v>
      </c>
      <c r="E465" s="9" t="s">
        <v>28</v>
      </c>
      <c r="F465" s="4" t="s">
        <v>29</v>
      </c>
      <c r="G465" s="4">
        <v>2</v>
      </c>
      <c r="H465" s="4">
        <v>2</v>
      </c>
      <c r="I465" s="11">
        <v>929.1</v>
      </c>
      <c r="J465" s="11">
        <v>853.8</v>
      </c>
      <c r="K465" s="11">
        <v>681.4</v>
      </c>
      <c r="L465" s="35">
        <v>22</v>
      </c>
      <c r="M465" s="11">
        <f t="shared" si="83"/>
        <v>5339097.6400000006</v>
      </c>
      <c r="N465" s="11"/>
      <c r="O465" s="11"/>
      <c r="P465" s="11"/>
      <c r="Q465" s="11">
        <f t="shared" si="84"/>
        <v>5339097.6400000006</v>
      </c>
      <c r="R465" s="11">
        <v>1496898.42</v>
      </c>
      <c r="S465" s="35"/>
      <c r="T465" s="11"/>
      <c r="U465" s="11">
        <v>937.4</v>
      </c>
      <c r="V465" s="11">
        <v>3594520.14</v>
      </c>
      <c r="W465" s="11"/>
      <c r="X465" s="11"/>
      <c r="Y465" s="11"/>
      <c r="Z465" s="11"/>
      <c r="AA465" s="11"/>
      <c r="AB465" s="11"/>
      <c r="AC465" s="11"/>
      <c r="AD465" s="11"/>
      <c r="AE465" s="11">
        <v>207051.07</v>
      </c>
      <c r="AF465" s="75">
        <v>40628.01</v>
      </c>
      <c r="AG465" s="29" t="s">
        <v>217</v>
      </c>
      <c r="AH465" s="180" t="s">
        <v>1786</v>
      </c>
      <c r="AI465" s="168"/>
      <c r="AJ465" s="180"/>
      <c r="AK465" s="180"/>
      <c r="AL465" s="71">
        <f>MAX(AL$24:AL464)+1</f>
        <v>416</v>
      </c>
      <c r="AM465" s="71" t="s">
        <v>157</v>
      </c>
      <c r="AN465" s="71" t="str">
        <f t="shared" si="85"/>
        <v>416.</v>
      </c>
      <c r="AP465" s="71"/>
      <c r="AS465" s="114"/>
    </row>
    <row r="466" spans="1:45" ht="22.5" customHeight="1" x14ac:dyDescent="0.25">
      <c r="A466" s="94" t="str">
        <f t="shared" si="73"/>
        <v>417.</v>
      </c>
      <c r="B466" s="94">
        <v>1390</v>
      </c>
      <c r="C466" s="211" t="s">
        <v>478</v>
      </c>
      <c r="D466" s="24">
        <v>1978</v>
      </c>
      <c r="E466" s="17" t="s">
        <v>28</v>
      </c>
      <c r="F466" s="24" t="s">
        <v>29</v>
      </c>
      <c r="G466" s="25">
        <v>3</v>
      </c>
      <c r="H466" s="25">
        <v>2</v>
      </c>
      <c r="I466" s="11">
        <v>1308.7</v>
      </c>
      <c r="J466" s="11">
        <v>1178.5999999999999</v>
      </c>
      <c r="K466" s="11">
        <v>1178.5999999999999</v>
      </c>
      <c r="L466" s="35">
        <v>58</v>
      </c>
      <c r="M466" s="11">
        <f t="shared" si="83"/>
        <v>1418625.26</v>
      </c>
      <c r="N466" s="16"/>
      <c r="O466" s="16"/>
      <c r="P466" s="16"/>
      <c r="Q466" s="11">
        <f t="shared" si="84"/>
        <v>1418625.26</v>
      </c>
      <c r="R466" s="11">
        <v>1317982.8</v>
      </c>
      <c r="S466" s="35"/>
      <c r="T466" s="11"/>
      <c r="U466" s="11"/>
      <c r="V466" s="16"/>
      <c r="W466" s="16"/>
      <c r="X466" s="16"/>
      <c r="Y466" s="16"/>
      <c r="Z466" s="16"/>
      <c r="AA466" s="16"/>
      <c r="AB466" s="11"/>
      <c r="AC466" s="11"/>
      <c r="AD466" s="11"/>
      <c r="AE466" s="11"/>
      <c r="AF466" s="204">
        <v>100642.46</v>
      </c>
      <c r="AG466" s="29" t="s">
        <v>217</v>
      </c>
      <c r="AH466" s="176" t="s">
        <v>1777</v>
      </c>
      <c r="AI466" s="168"/>
      <c r="AJ466" s="176"/>
      <c r="AK466" s="176"/>
      <c r="AL466" s="71">
        <f>MAX(AL$24:AL465)+1</f>
        <v>417</v>
      </c>
      <c r="AM466" s="71" t="s">
        <v>157</v>
      </c>
      <c r="AN466" s="71" t="str">
        <f t="shared" si="85"/>
        <v>417.</v>
      </c>
      <c r="AP466" s="71"/>
      <c r="AS466" s="114"/>
    </row>
    <row r="467" spans="1:45" ht="22.5" customHeight="1" x14ac:dyDescent="0.25">
      <c r="A467" s="94" t="str">
        <f t="shared" si="73"/>
        <v>418.</v>
      </c>
      <c r="B467" s="94">
        <v>1391</v>
      </c>
      <c r="C467" s="211" t="s">
        <v>479</v>
      </c>
      <c r="D467" s="24">
        <v>1979</v>
      </c>
      <c r="E467" s="17" t="s">
        <v>28</v>
      </c>
      <c r="F467" s="24" t="s">
        <v>29</v>
      </c>
      <c r="G467" s="25">
        <v>3</v>
      </c>
      <c r="H467" s="25">
        <v>2</v>
      </c>
      <c r="I467" s="11">
        <v>1295.9000000000001</v>
      </c>
      <c r="J467" s="11">
        <v>1170.4000000000001</v>
      </c>
      <c r="K467" s="11">
        <v>1170.4000000000001</v>
      </c>
      <c r="L467" s="35">
        <v>45</v>
      </c>
      <c r="M467" s="11">
        <f t="shared" si="83"/>
        <v>1532931.6</v>
      </c>
      <c r="N467" s="16"/>
      <c r="O467" s="16"/>
      <c r="P467" s="16"/>
      <c r="Q467" s="11">
        <f t="shared" si="84"/>
        <v>1532931.6</v>
      </c>
      <c r="R467" s="11">
        <v>1433567.86</v>
      </c>
      <c r="S467" s="35"/>
      <c r="T467" s="11"/>
      <c r="U467" s="11"/>
      <c r="V467" s="16"/>
      <c r="W467" s="16"/>
      <c r="X467" s="16"/>
      <c r="Y467" s="16"/>
      <c r="Z467" s="16"/>
      <c r="AA467" s="16"/>
      <c r="AB467" s="11"/>
      <c r="AC467" s="11"/>
      <c r="AD467" s="11"/>
      <c r="AE467" s="11"/>
      <c r="AF467" s="204">
        <v>99363.74</v>
      </c>
      <c r="AG467" s="29" t="s">
        <v>217</v>
      </c>
      <c r="AH467" s="176" t="s">
        <v>1777</v>
      </c>
      <c r="AI467" s="168"/>
      <c r="AJ467" s="176"/>
      <c r="AK467" s="176"/>
      <c r="AL467" s="71">
        <f>MAX(AL$24:AL466)+1</f>
        <v>418</v>
      </c>
      <c r="AM467" s="71" t="s">
        <v>157</v>
      </c>
      <c r="AN467" s="71" t="str">
        <f t="shared" si="85"/>
        <v>418.</v>
      </c>
      <c r="AP467" s="71"/>
      <c r="AS467" s="114"/>
    </row>
    <row r="468" spans="1:45" ht="22.5" customHeight="1" x14ac:dyDescent="0.25">
      <c r="A468" s="94" t="str">
        <f t="shared" si="73"/>
        <v>419.</v>
      </c>
      <c r="B468" s="94">
        <v>1433</v>
      </c>
      <c r="C468" s="211" t="s">
        <v>483</v>
      </c>
      <c r="D468" s="24">
        <v>1981</v>
      </c>
      <c r="E468" s="17" t="s">
        <v>28</v>
      </c>
      <c r="F468" s="24" t="s">
        <v>29</v>
      </c>
      <c r="G468" s="25">
        <v>2</v>
      </c>
      <c r="H468" s="25">
        <v>2</v>
      </c>
      <c r="I468" s="11">
        <v>789.3</v>
      </c>
      <c r="J468" s="11">
        <v>733.7</v>
      </c>
      <c r="K468" s="11">
        <v>733.7</v>
      </c>
      <c r="L468" s="35">
        <v>30</v>
      </c>
      <c r="M468" s="11">
        <f t="shared" si="83"/>
        <v>1512607.65</v>
      </c>
      <c r="N468" s="11"/>
      <c r="O468" s="11"/>
      <c r="P468" s="11"/>
      <c r="Q468" s="11">
        <f t="shared" si="84"/>
        <v>1512607.65</v>
      </c>
      <c r="R468" s="11">
        <v>1464142.19</v>
      </c>
      <c r="S468" s="35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75">
        <v>48465.46</v>
      </c>
      <c r="AG468" s="29" t="s">
        <v>217</v>
      </c>
      <c r="AH468" s="176" t="s">
        <v>1777</v>
      </c>
      <c r="AI468" s="168"/>
      <c r="AJ468" s="176"/>
      <c r="AK468" s="176"/>
      <c r="AL468" s="71">
        <f>MAX(AL$24:AL467)+1</f>
        <v>419</v>
      </c>
      <c r="AM468" s="71" t="s">
        <v>157</v>
      </c>
      <c r="AN468" s="71" t="str">
        <f t="shared" si="85"/>
        <v>419.</v>
      </c>
      <c r="AP468" s="71"/>
      <c r="AS468" s="114"/>
    </row>
    <row r="469" spans="1:45" ht="22.5" customHeight="1" x14ac:dyDescent="0.25">
      <c r="A469" s="94" t="str">
        <f t="shared" si="73"/>
        <v>420.</v>
      </c>
      <c r="B469" s="94">
        <v>1366</v>
      </c>
      <c r="C469" s="211" t="s">
        <v>485</v>
      </c>
      <c r="D469" s="4">
        <v>1993</v>
      </c>
      <c r="E469" s="9" t="s">
        <v>28</v>
      </c>
      <c r="F469" s="4" t="s">
        <v>30</v>
      </c>
      <c r="G469" s="4">
        <v>2</v>
      </c>
      <c r="H469" s="4">
        <v>1</v>
      </c>
      <c r="I469" s="11">
        <v>338.9</v>
      </c>
      <c r="J469" s="11">
        <v>312.89999999999998</v>
      </c>
      <c r="K469" s="11">
        <v>312.89999999999998</v>
      </c>
      <c r="L469" s="35">
        <v>16</v>
      </c>
      <c r="M469" s="11">
        <f t="shared" si="83"/>
        <v>49706.65</v>
      </c>
      <c r="N469" s="11"/>
      <c r="O469" s="11"/>
      <c r="P469" s="11"/>
      <c r="Q469" s="11">
        <f t="shared" si="84"/>
        <v>49706.65</v>
      </c>
      <c r="R469" s="11">
        <v>49706.65</v>
      </c>
      <c r="S469" s="35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75"/>
      <c r="AG469" s="29" t="s">
        <v>217</v>
      </c>
      <c r="AH469" s="176" t="s">
        <v>1778</v>
      </c>
      <c r="AI469" s="168"/>
      <c r="AJ469" s="176"/>
      <c r="AK469" s="176"/>
      <c r="AL469" s="71">
        <f>MAX(AL$24:AL468)+1</f>
        <v>420</v>
      </c>
      <c r="AM469" s="71" t="s">
        <v>157</v>
      </c>
      <c r="AN469" s="71" t="str">
        <f t="shared" si="85"/>
        <v>420.</v>
      </c>
      <c r="AS469" s="114"/>
    </row>
    <row r="470" spans="1:45" ht="22.5" customHeight="1" x14ac:dyDescent="0.25">
      <c r="A470" s="94" t="str">
        <f t="shared" si="73"/>
        <v>421.</v>
      </c>
      <c r="B470" s="94">
        <v>1367</v>
      </c>
      <c r="C470" s="211" t="s">
        <v>477</v>
      </c>
      <c r="D470" s="24">
        <v>1990</v>
      </c>
      <c r="E470" s="17"/>
      <c r="F470" s="24" t="s">
        <v>29</v>
      </c>
      <c r="G470" s="25">
        <v>2</v>
      </c>
      <c r="H470" s="25">
        <v>3</v>
      </c>
      <c r="I470" s="11">
        <v>300.2</v>
      </c>
      <c r="J470" s="11">
        <v>271.8</v>
      </c>
      <c r="K470" s="11">
        <v>271.8</v>
      </c>
      <c r="L470" s="35">
        <v>12</v>
      </c>
      <c r="M470" s="11">
        <f t="shared" si="83"/>
        <v>384716.84</v>
      </c>
      <c r="N470" s="11"/>
      <c r="O470" s="11"/>
      <c r="P470" s="11"/>
      <c r="Q470" s="11">
        <f t="shared" si="84"/>
        <v>384716.84</v>
      </c>
      <c r="R470" s="11">
        <f>96720.56+287996.28</f>
        <v>384716.84</v>
      </c>
      <c r="S470" s="35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75"/>
      <c r="AG470" s="29" t="s">
        <v>217</v>
      </c>
      <c r="AH470" s="176" t="s">
        <v>1776</v>
      </c>
      <c r="AI470" s="168"/>
      <c r="AJ470" s="176"/>
      <c r="AK470" s="176"/>
      <c r="AL470" s="71">
        <f>MAX(AL$24:AL469)+1</f>
        <v>421</v>
      </c>
      <c r="AM470" s="71" t="s">
        <v>157</v>
      </c>
      <c r="AN470" s="71" t="str">
        <f t="shared" si="85"/>
        <v>421.</v>
      </c>
      <c r="AS470" s="114"/>
    </row>
    <row r="471" spans="1:45" ht="22.5" customHeight="1" x14ac:dyDescent="0.25">
      <c r="A471" s="94" t="str">
        <f t="shared" si="73"/>
        <v>422.</v>
      </c>
      <c r="B471" s="94">
        <v>1383</v>
      </c>
      <c r="C471" s="211" t="s">
        <v>486</v>
      </c>
      <c r="D471" s="4">
        <v>1968</v>
      </c>
      <c r="E471" s="9" t="s">
        <v>28</v>
      </c>
      <c r="F471" s="4" t="s">
        <v>29</v>
      </c>
      <c r="G471" s="4">
        <v>2</v>
      </c>
      <c r="H471" s="4">
        <v>1</v>
      </c>
      <c r="I471" s="11">
        <v>442.3</v>
      </c>
      <c r="J471" s="11">
        <v>369.9</v>
      </c>
      <c r="K471" s="11">
        <v>369.9</v>
      </c>
      <c r="L471" s="35">
        <v>15</v>
      </c>
      <c r="M471" s="11">
        <f t="shared" si="83"/>
        <v>1397464.66</v>
      </c>
      <c r="N471" s="11"/>
      <c r="O471" s="11"/>
      <c r="P471" s="11"/>
      <c r="Q471" s="11">
        <f t="shared" si="84"/>
        <v>1397464.66</v>
      </c>
      <c r="R471" s="11"/>
      <c r="S471" s="35"/>
      <c r="T471" s="11"/>
      <c r="U471" s="11">
        <v>400</v>
      </c>
      <c r="V471" s="11">
        <v>1397464.66</v>
      </c>
      <c r="W471" s="11"/>
      <c r="X471" s="11"/>
      <c r="Y471" s="11"/>
      <c r="Z471" s="11"/>
      <c r="AA471" s="11"/>
      <c r="AB471" s="11"/>
      <c r="AC471" s="11"/>
      <c r="AD471" s="11"/>
      <c r="AE471" s="11"/>
      <c r="AF471" s="75"/>
      <c r="AG471" s="29" t="s">
        <v>217</v>
      </c>
      <c r="AH471" s="176"/>
      <c r="AI471" s="168"/>
      <c r="AJ471" s="176"/>
      <c r="AK471" s="176"/>
      <c r="AL471" s="71">
        <f>MAX(AL$24:AL470)+1</f>
        <v>422</v>
      </c>
      <c r="AM471" s="71" t="s">
        <v>157</v>
      </c>
      <c r="AN471" s="71" t="str">
        <f t="shared" si="85"/>
        <v>422.</v>
      </c>
      <c r="AP471" s="71"/>
      <c r="AS471" s="114"/>
    </row>
    <row r="472" spans="1:45" ht="22.5" customHeight="1" x14ac:dyDescent="0.25">
      <c r="A472" s="94" t="str">
        <f t="shared" si="73"/>
        <v/>
      </c>
      <c r="B472" s="94"/>
      <c r="C472" s="233" t="s">
        <v>210</v>
      </c>
      <c r="D472" s="8"/>
      <c r="E472" s="8"/>
      <c r="F472" s="8"/>
      <c r="G472" s="14"/>
      <c r="H472" s="14"/>
      <c r="I472" s="6">
        <f>SUM(I473:I481)</f>
        <v>7533.7000000000007</v>
      </c>
      <c r="J472" s="6">
        <f>SUM(J473:J481)</f>
        <v>6875.7000000000016</v>
      </c>
      <c r="K472" s="6">
        <f>SUM(K473:K481)</f>
        <v>6875.7000000000016</v>
      </c>
      <c r="L472" s="119">
        <f>SUM(L473:L481)</f>
        <v>247</v>
      </c>
      <c r="M472" s="6">
        <f>SUM(M473:M481)</f>
        <v>5677217.3499999987</v>
      </c>
      <c r="N472" s="6"/>
      <c r="O472" s="6"/>
      <c r="P472" s="6"/>
      <c r="Q472" s="6">
        <f>SUM(Q473:Q481)</f>
        <v>5677217.3499999987</v>
      </c>
      <c r="R472" s="6">
        <f>SUM(R473:R481)</f>
        <v>3264956.09</v>
      </c>
      <c r="S472" s="6"/>
      <c r="T472" s="6"/>
      <c r="U472" s="6">
        <f>SUM(U473:U481)</f>
        <v>625</v>
      </c>
      <c r="V472" s="6">
        <f>SUM(V473:V481)</f>
        <v>2293750</v>
      </c>
      <c r="W472" s="6"/>
      <c r="X472" s="6"/>
      <c r="Y472" s="6"/>
      <c r="Z472" s="6"/>
      <c r="AA472" s="6"/>
      <c r="AB472" s="6"/>
      <c r="AC472" s="6"/>
      <c r="AD472" s="6"/>
      <c r="AE472" s="6"/>
      <c r="AF472" s="195">
        <f>SUM(AF473:AF481)</f>
        <v>118511.26</v>
      </c>
      <c r="AG472" s="32"/>
      <c r="AH472" s="177"/>
      <c r="AI472" s="168"/>
      <c r="AJ472" s="177"/>
      <c r="AK472" s="177"/>
      <c r="AN472" s="71" t="str">
        <f t="shared" si="85"/>
        <v/>
      </c>
      <c r="AO472" s="71"/>
      <c r="AP472" s="71"/>
      <c r="AS472" s="114"/>
    </row>
    <row r="473" spans="1:45" ht="22.5" customHeight="1" x14ac:dyDescent="0.25">
      <c r="A473" s="94" t="str">
        <f t="shared" si="73"/>
        <v>423.</v>
      </c>
      <c r="B473" s="94">
        <v>1472</v>
      </c>
      <c r="C473" s="211" t="s">
        <v>1571</v>
      </c>
      <c r="D473" s="24">
        <v>1987</v>
      </c>
      <c r="E473" s="9" t="s">
        <v>28</v>
      </c>
      <c r="F473" s="24" t="s">
        <v>29</v>
      </c>
      <c r="G473" s="24">
        <v>3</v>
      </c>
      <c r="H473" s="24">
        <v>3</v>
      </c>
      <c r="I473" s="11">
        <v>1420.2</v>
      </c>
      <c r="J473" s="11">
        <v>1293.2</v>
      </c>
      <c r="K473" s="11">
        <v>1293.2</v>
      </c>
      <c r="L473" s="35">
        <v>41</v>
      </c>
      <c r="M473" s="11">
        <f t="shared" ref="M473:M480" si="86">R473+T473+V473+X473+Z473+AB473+AE473+AF473</f>
        <v>423830.4</v>
      </c>
      <c r="N473" s="11"/>
      <c r="O473" s="11"/>
      <c r="P473" s="11"/>
      <c r="Q473" s="11">
        <f t="shared" ref="Q473:Q480" si="87">M473</f>
        <v>423830.4</v>
      </c>
      <c r="R473" s="11">
        <v>423830.4</v>
      </c>
      <c r="S473" s="3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75"/>
      <c r="AG473" s="29" t="s">
        <v>217</v>
      </c>
      <c r="AH473" s="177" t="s">
        <v>1777</v>
      </c>
      <c r="AI473" s="168"/>
      <c r="AJ473" s="177"/>
      <c r="AK473" s="177"/>
      <c r="AL473" s="71">
        <f>MAX(AL$24:AL472)+1</f>
        <v>423</v>
      </c>
      <c r="AM473" s="71" t="s">
        <v>157</v>
      </c>
      <c r="AN473" s="71" t="str">
        <f t="shared" si="85"/>
        <v>423.</v>
      </c>
      <c r="AS473" s="114"/>
    </row>
    <row r="474" spans="1:45" ht="22.5" customHeight="1" x14ac:dyDescent="0.25">
      <c r="A474" s="94" t="str">
        <f t="shared" ref="A474:A537" si="88">AN474</f>
        <v>424.</v>
      </c>
      <c r="B474" s="94">
        <v>1488</v>
      </c>
      <c r="C474" s="211" t="s">
        <v>150</v>
      </c>
      <c r="D474" s="24">
        <v>1982</v>
      </c>
      <c r="E474" s="9" t="s">
        <v>28</v>
      </c>
      <c r="F474" s="24" t="s">
        <v>29</v>
      </c>
      <c r="G474" s="24">
        <v>2</v>
      </c>
      <c r="H474" s="24">
        <v>3</v>
      </c>
      <c r="I474" s="11">
        <v>1005.7</v>
      </c>
      <c r="J474" s="11">
        <v>947.6</v>
      </c>
      <c r="K474" s="11">
        <v>947.6</v>
      </c>
      <c r="L474" s="35">
        <v>33</v>
      </c>
      <c r="M474" s="11">
        <f t="shared" si="86"/>
        <v>439480.89</v>
      </c>
      <c r="N474" s="11"/>
      <c r="O474" s="11"/>
      <c r="P474" s="11"/>
      <c r="Q474" s="11">
        <f t="shared" si="87"/>
        <v>439480.89</v>
      </c>
      <c r="R474" s="11">
        <v>400279.69</v>
      </c>
      <c r="S474" s="3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75">
        <v>39201.199999999997</v>
      </c>
      <c r="AG474" s="29" t="s">
        <v>217</v>
      </c>
      <c r="AH474" s="177" t="s">
        <v>1790</v>
      </c>
      <c r="AI474" s="168"/>
      <c r="AJ474" s="177"/>
      <c r="AK474" s="177"/>
      <c r="AL474" s="71">
        <f>MAX(AL$24:AL473)+1</f>
        <v>424</v>
      </c>
      <c r="AM474" s="71" t="s">
        <v>157</v>
      </c>
      <c r="AN474" s="71" t="str">
        <f t="shared" si="85"/>
        <v>424.</v>
      </c>
      <c r="AS474" s="114"/>
    </row>
    <row r="475" spans="1:45" ht="22.5" customHeight="1" x14ac:dyDescent="0.25">
      <c r="A475" s="94" t="str">
        <f t="shared" si="88"/>
        <v>425.</v>
      </c>
      <c r="B475" s="94">
        <v>1406</v>
      </c>
      <c r="C475" s="211" t="s">
        <v>488</v>
      </c>
      <c r="D475" s="4">
        <v>1958</v>
      </c>
      <c r="E475" s="9" t="s">
        <v>28</v>
      </c>
      <c r="F475" s="4" t="s">
        <v>30</v>
      </c>
      <c r="G475" s="4">
        <v>2</v>
      </c>
      <c r="H475" s="4">
        <v>1</v>
      </c>
      <c r="I475" s="11">
        <v>466.3</v>
      </c>
      <c r="J475" s="11">
        <v>408.3</v>
      </c>
      <c r="K475" s="11">
        <v>408.3</v>
      </c>
      <c r="L475" s="35">
        <v>8</v>
      </c>
      <c r="M475" s="11">
        <f t="shared" si="86"/>
        <v>1614800</v>
      </c>
      <c r="N475" s="11"/>
      <c r="O475" s="11"/>
      <c r="P475" s="11"/>
      <c r="Q475" s="11">
        <f t="shared" si="87"/>
        <v>1614800</v>
      </c>
      <c r="R475" s="11"/>
      <c r="S475" s="35"/>
      <c r="T475" s="11"/>
      <c r="U475" s="11">
        <v>440</v>
      </c>
      <c r="V475" s="11">
        <f>U475*3670</f>
        <v>1614800</v>
      </c>
      <c r="W475" s="11"/>
      <c r="X475" s="11"/>
      <c r="Y475" s="11"/>
      <c r="Z475" s="11"/>
      <c r="AA475" s="11"/>
      <c r="AB475" s="11"/>
      <c r="AC475" s="11"/>
      <c r="AD475" s="11"/>
      <c r="AE475" s="11"/>
      <c r="AF475" s="75"/>
      <c r="AG475" s="29" t="s">
        <v>217</v>
      </c>
      <c r="AH475" s="176"/>
      <c r="AI475" s="168"/>
      <c r="AJ475" s="176"/>
      <c r="AK475" s="176"/>
      <c r="AL475" s="71">
        <f>MAX(AL$24:AL474)+1</f>
        <v>425</v>
      </c>
      <c r="AM475" s="71" t="s">
        <v>157</v>
      </c>
      <c r="AN475" s="71" t="str">
        <f t="shared" si="85"/>
        <v>425.</v>
      </c>
      <c r="AS475" s="114"/>
    </row>
    <row r="476" spans="1:45" ht="22.5" customHeight="1" x14ac:dyDescent="0.25">
      <c r="A476" s="94" t="str">
        <f t="shared" si="88"/>
        <v>426.</v>
      </c>
      <c r="B476" s="94">
        <v>1407</v>
      </c>
      <c r="C476" s="211" t="s">
        <v>480</v>
      </c>
      <c r="D476" s="24">
        <v>1973</v>
      </c>
      <c r="E476" s="17" t="s">
        <v>28</v>
      </c>
      <c r="F476" s="24" t="s">
        <v>29</v>
      </c>
      <c r="G476" s="25">
        <v>2</v>
      </c>
      <c r="H476" s="25">
        <v>2</v>
      </c>
      <c r="I476" s="11">
        <v>774.9</v>
      </c>
      <c r="J476" s="11">
        <v>714</v>
      </c>
      <c r="K476" s="11">
        <v>714</v>
      </c>
      <c r="L476" s="35">
        <v>28</v>
      </c>
      <c r="M476" s="11">
        <f t="shared" si="86"/>
        <v>646557.6</v>
      </c>
      <c r="N476" s="16"/>
      <c r="O476" s="16"/>
      <c r="P476" s="16"/>
      <c r="Q476" s="11">
        <f t="shared" si="87"/>
        <v>646557.6</v>
      </c>
      <c r="R476" s="11">
        <v>646557.6</v>
      </c>
      <c r="S476" s="35"/>
      <c r="T476" s="11"/>
      <c r="U476" s="11"/>
      <c r="V476" s="16"/>
      <c r="W476" s="16"/>
      <c r="X476" s="16"/>
      <c r="Y476" s="16"/>
      <c r="Z476" s="16"/>
      <c r="AA476" s="16"/>
      <c r="AB476" s="11"/>
      <c r="AC476" s="11"/>
      <c r="AD476" s="11"/>
      <c r="AE476" s="11"/>
      <c r="AF476" s="204"/>
      <c r="AG476" s="29" t="s">
        <v>217</v>
      </c>
      <c r="AH476" s="176" t="s">
        <v>1777</v>
      </c>
      <c r="AI476" s="168"/>
      <c r="AJ476" s="176"/>
      <c r="AK476" s="176"/>
      <c r="AL476" s="71">
        <f>MAX(AL$24:AL475)+1</f>
        <v>426</v>
      </c>
      <c r="AM476" s="71" t="s">
        <v>157</v>
      </c>
      <c r="AN476" s="71" t="str">
        <f t="shared" si="85"/>
        <v>426.</v>
      </c>
      <c r="AP476" s="71"/>
      <c r="AS476" s="114"/>
    </row>
    <row r="477" spans="1:45" ht="22.5" customHeight="1" x14ac:dyDescent="0.25">
      <c r="A477" s="94" t="str">
        <f t="shared" si="88"/>
        <v>427.</v>
      </c>
      <c r="B477" s="94">
        <v>1431</v>
      </c>
      <c r="C477" s="211" t="s">
        <v>491</v>
      </c>
      <c r="D477" s="24">
        <v>1989</v>
      </c>
      <c r="E477" s="9" t="s">
        <v>28</v>
      </c>
      <c r="F477" s="24" t="s">
        <v>29</v>
      </c>
      <c r="G477" s="24">
        <v>3</v>
      </c>
      <c r="H477" s="24">
        <v>2</v>
      </c>
      <c r="I477" s="11">
        <v>1337</v>
      </c>
      <c r="J477" s="11">
        <v>1262.5999999999999</v>
      </c>
      <c r="K477" s="11">
        <v>1262.5999999999999</v>
      </c>
      <c r="L477" s="35">
        <v>48</v>
      </c>
      <c r="M477" s="11">
        <f t="shared" si="86"/>
        <v>428155.2</v>
      </c>
      <c r="N477" s="11"/>
      <c r="O477" s="11"/>
      <c r="P477" s="11"/>
      <c r="Q477" s="11">
        <f t="shared" si="87"/>
        <v>428155.2</v>
      </c>
      <c r="R477" s="11">
        <v>428155.2</v>
      </c>
      <c r="S477" s="3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75"/>
      <c r="AG477" s="29" t="s">
        <v>217</v>
      </c>
      <c r="AH477" s="177" t="s">
        <v>1777</v>
      </c>
      <c r="AI477" s="168"/>
      <c r="AJ477" s="177"/>
      <c r="AK477" s="177"/>
      <c r="AL477" s="71">
        <f>MAX(AL$24:AL476)+1</f>
        <v>427</v>
      </c>
      <c r="AM477" s="71" t="s">
        <v>157</v>
      </c>
      <c r="AN477" s="71" t="str">
        <f t="shared" si="85"/>
        <v>427.</v>
      </c>
      <c r="AS477" s="114"/>
    </row>
    <row r="478" spans="1:45" ht="22.5" customHeight="1" x14ac:dyDescent="0.25">
      <c r="A478" s="94" t="str">
        <f t="shared" si="88"/>
        <v>428.</v>
      </c>
      <c r="B478" s="94">
        <v>1399</v>
      </c>
      <c r="C478" s="211" t="s">
        <v>490</v>
      </c>
      <c r="D478" s="24">
        <v>1971</v>
      </c>
      <c r="E478" s="9" t="s">
        <v>28</v>
      </c>
      <c r="F478" s="24" t="s">
        <v>30</v>
      </c>
      <c r="G478" s="24">
        <v>2</v>
      </c>
      <c r="H478" s="24">
        <v>1</v>
      </c>
      <c r="I478" s="11">
        <v>304.5</v>
      </c>
      <c r="J478" s="11">
        <v>230.1</v>
      </c>
      <c r="K478" s="11">
        <v>230.1</v>
      </c>
      <c r="L478" s="35">
        <v>12</v>
      </c>
      <c r="M478" s="11">
        <f t="shared" si="86"/>
        <v>678950</v>
      </c>
      <c r="N478" s="11"/>
      <c r="O478" s="11"/>
      <c r="P478" s="11"/>
      <c r="Q478" s="11">
        <f t="shared" si="87"/>
        <v>678950</v>
      </c>
      <c r="R478" s="11"/>
      <c r="S478" s="35"/>
      <c r="T478" s="11"/>
      <c r="U478" s="11">
        <v>185</v>
      </c>
      <c r="V478" s="11">
        <f>U478*3670</f>
        <v>678950</v>
      </c>
      <c r="W478" s="11"/>
      <c r="X478" s="11"/>
      <c r="Y478" s="11"/>
      <c r="Z478" s="11"/>
      <c r="AA478" s="11"/>
      <c r="AB478" s="11"/>
      <c r="AC478" s="11"/>
      <c r="AD478" s="11"/>
      <c r="AE478" s="11"/>
      <c r="AF478" s="75"/>
      <c r="AG478" s="29" t="s">
        <v>217</v>
      </c>
      <c r="AH478" s="177"/>
      <c r="AI478" s="168"/>
      <c r="AJ478" s="177"/>
      <c r="AK478" s="177"/>
      <c r="AL478" s="71">
        <f>MAX(AL$24:AL477)+1</f>
        <v>428</v>
      </c>
      <c r="AM478" s="71" t="s">
        <v>157</v>
      </c>
      <c r="AN478" s="71" t="str">
        <f t="shared" si="85"/>
        <v>428.</v>
      </c>
      <c r="AS478" s="114"/>
    </row>
    <row r="479" spans="1:45" ht="22.5" customHeight="1" x14ac:dyDescent="0.25">
      <c r="A479" s="94" t="str">
        <f t="shared" si="88"/>
        <v>429.</v>
      </c>
      <c r="B479" s="94">
        <v>1457</v>
      </c>
      <c r="C479" s="211" t="s">
        <v>1773</v>
      </c>
      <c r="D479" s="24">
        <v>1970</v>
      </c>
      <c r="E479" s="9" t="s">
        <v>28</v>
      </c>
      <c r="F479" s="24" t="s">
        <v>30</v>
      </c>
      <c r="G479" s="24">
        <v>2</v>
      </c>
      <c r="H479" s="24">
        <v>2</v>
      </c>
      <c r="I479" s="11">
        <v>242</v>
      </c>
      <c r="J479" s="11">
        <v>169.6</v>
      </c>
      <c r="K479" s="11">
        <v>169.6</v>
      </c>
      <c r="L479" s="35">
        <v>9</v>
      </c>
      <c r="M479" s="11">
        <f t="shared" si="86"/>
        <v>79310.06</v>
      </c>
      <c r="N479" s="11"/>
      <c r="O479" s="11"/>
      <c r="P479" s="11"/>
      <c r="Q479" s="11">
        <f t="shared" si="87"/>
        <v>79310.06</v>
      </c>
      <c r="R479" s="11"/>
      <c r="S479" s="35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75">
        <v>79310.06</v>
      </c>
      <c r="AG479" s="29" t="s">
        <v>217</v>
      </c>
      <c r="AH479" s="177"/>
      <c r="AI479" s="168"/>
      <c r="AJ479" s="177"/>
      <c r="AK479" s="177" t="s">
        <v>157</v>
      </c>
      <c r="AL479" s="71">
        <f>MAX(AL$24:AL478)+1</f>
        <v>429</v>
      </c>
      <c r="AM479" s="71" t="s">
        <v>157</v>
      </c>
      <c r="AN479" s="71" t="str">
        <f t="shared" si="85"/>
        <v>429.</v>
      </c>
      <c r="AS479" s="114"/>
    </row>
    <row r="480" spans="1:45" ht="22.5" customHeight="1" x14ac:dyDescent="0.25">
      <c r="A480" s="94" t="str">
        <f t="shared" si="88"/>
        <v>430.</v>
      </c>
      <c r="B480" s="94">
        <v>1405</v>
      </c>
      <c r="C480" s="211" t="s">
        <v>487</v>
      </c>
      <c r="D480" s="24">
        <v>1978</v>
      </c>
      <c r="E480" s="9" t="s">
        <v>28</v>
      </c>
      <c r="F480" s="24" t="s">
        <v>29</v>
      </c>
      <c r="G480" s="24">
        <v>2</v>
      </c>
      <c r="H480" s="24">
        <v>1</v>
      </c>
      <c r="I480" s="11">
        <v>432.6</v>
      </c>
      <c r="J480" s="11">
        <v>392.3</v>
      </c>
      <c r="K480" s="11">
        <v>392.3</v>
      </c>
      <c r="L480" s="35">
        <v>15</v>
      </c>
      <c r="M480" s="11">
        <f t="shared" si="86"/>
        <v>535771.6</v>
      </c>
      <c r="N480" s="11"/>
      <c r="O480" s="11"/>
      <c r="P480" s="11"/>
      <c r="Q480" s="11">
        <f t="shared" si="87"/>
        <v>535771.6</v>
      </c>
      <c r="R480" s="11">
        <f>90317.2+445454.4</f>
        <v>535771.6</v>
      </c>
      <c r="S480" s="35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75"/>
      <c r="AG480" s="29" t="s">
        <v>217</v>
      </c>
      <c r="AH480" s="177" t="s">
        <v>1787</v>
      </c>
      <c r="AI480" s="168"/>
      <c r="AJ480" s="177"/>
      <c r="AK480" s="177"/>
      <c r="AL480" s="71">
        <f>MAX(AL$24:AL479)+1</f>
        <v>430</v>
      </c>
      <c r="AM480" s="71" t="s">
        <v>157</v>
      </c>
      <c r="AN480" s="71" t="str">
        <f t="shared" si="85"/>
        <v>430.</v>
      </c>
      <c r="AS480" s="114"/>
    </row>
    <row r="481" spans="1:45" ht="22.5" customHeight="1" x14ac:dyDescent="0.25">
      <c r="A481" s="94" t="str">
        <f t="shared" si="88"/>
        <v>431.</v>
      </c>
      <c r="B481" s="94">
        <v>1477</v>
      </c>
      <c r="C481" s="211" t="s">
        <v>489</v>
      </c>
      <c r="D481" s="24">
        <v>1982</v>
      </c>
      <c r="E481" s="9" t="s">
        <v>28</v>
      </c>
      <c r="F481" s="24" t="s">
        <v>29</v>
      </c>
      <c r="G481" s="24">
        <v>3</v>
      </c>
      <c r="H481" s="24">
        <v>3</v>
      </c>
      <c r="I481" s="11">
        <v>1550.5</v>
      </c>
      <c r="J481" s="11">
        <v>1458</v>
      </c>
      <c r="K481" s="11">
        <v>1458</v>
      </c>
      <c r="L481" s="35">
        <v>53</v>
      </c>
      <c r="M481" s="11">
        <v>830361.59999999998</v>
      </c>
      <c r="N481" s="11"/>
      <c r="O481" s="11"/>
      <c r="P481" s="11"/>
      <c r="Q481" s="11">
        <v>830361.59999999998</v>
      </c>
      <c r="R481" s="11">
        <v>830361.59999999998</v>
      </c>
      <c r="S481" s="35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75"/>
      <c r="AG481" s="29" t="s">
        <v>217</v>
      </c>
      <c r="AH481" s="177" t="s">
        <v>1777</v>
      </c>
      <c r="AI481" s="168"/>
      <c r="AJ481" s="177"/>
      <c r="AK481" s="177"/>
      <c r="AL481" s="71">
        <f>MAX(AL$24:AL480)+1</f>
        <v>431</v>
      </c>
      <c r="AM481" s="71" t="s">
        <v>157</v>
      </c>
      <c r="AN481" s="71" t="str">
        <f t="shared" si="85"/>
        <v>431.</v>
      </c>
      <c r="AS481" s="114"/>
    </row>
    <row r="482" spans="1:45" ht="22.5" customHeight="1" x14ac:dyDescent="0.25">
      <c r="A482" s="94" t="str">
        <f t="shared" si="88"/>
        <v/>
      </c>
      <c r="B482" s="94"/>
      <c r="C482" s="233" t="s">
        <v>96</v>
      </c>
      <c r="D482" s="8"/>
      <c r="E482" s="9"/>
      <c r="F482" s="9"/>
      <c r="G482" s="12"/>
      <c r="H482" s="12"/>
      <c r="I482" s="6">
        <f>I483+I488+I500</f>
        <v>40089.519999999997</v>
      </c>
      <c r="J482" s="11">
        <f>J483+J488+J500</f>
        <v>36089.519999999997</v>
      </c>
      <c r="K482" s="6">
        <f>K483+K488+K500</f>
        <v>34334.619999999995</v>
      </c>
      <c r="L482" s="34">
        <f>L483+L488+L500</f>
        <v>1529</v>
      </c>
      <c r="M482" s="6">
        <f>M483+M488+M500</f>
        <v>57495428.751999997</v>
      </c>
      <c r="N482" s="6"/>
      <c r="O482" s="6"/>
      <c r="P482" s="6"/>
      <c r="Q482" s="6">
        <f>Q483+Q488+Q500</f>
        <v>57634106.593999997</v>
      </c>
      <c r="R482" s="6">
        <f t="shared" ref="R482:AF482" si="89">R483+R488+R500</f>
        <v>2635680.3200000003</v>
      </c>
      <c r="S482" s="6"/>
      <c r="T482" s="6"/>
      <c r="U482" s="6">
        <f t="shared" si="89"/>
        <v>15581.14</v>
      </c>
      <c r="V482" s="6">
        <f t="shared" si="89"/>
        <v>52069257.012000002</v>
      </c>
      <c r="W482" s="6">
        <f t="shared" si="89"/>
        <v>2087.27</v>
      </c>
      <c r="X482" s="6">
        <f t="shared" si="89"/>
        <v>1640928.56</v>
      </c>
      <c r="Y482" s="6">
        <f t="shared" si="89"/>
        <v>620</v>
      </c>
      <c r="Z482" s="6">
        <f t="shared" si="89"/>
        <v>686506.21</v>
      </c>
      <c r="AA482" s="6"/>
      <c r="AB482" s="6"/>
      <c r="AC482" s="6"/>
      <c r="AD482" s="6"/>
      <c r="AE482" s="6">
        <f t="shared" si="89"/>
        <v>203269.92</v>
      </c>
      <c r="AF482" s="6">
        <f t="shared" si="89"/>
        <v>259786.73</v>
      </c>
      <c r="AG482" s="29"/>
      <c r="AH482" s="176"/>
      <c r="AI482" s="168"/>
      <c r="AJ482" s="176"/>
      <c r="AK482" s="176"/>
      <c r="AN482" s="71" t="str">
        <f t="shared" si="85"/>
        <v/>
      </c>
      <c r="AO482" s="71"/>
      <c r="AP482" s="71"/>
      <c r="AS482" s="114"/>
    </row>
    <row r="483" spans="1:45" ht="22.5" customHeight="1" x14ac:dyDescent="0.25">
      <c r="A483" s="94" t="str">
        <f t="shared" si="88"/>
        <v/>
      </c>
      <c r="B483" s="94"/>
      <c r="C483" s="233" t="s">
        <v>208</v>
      </c>
      <c r="D483" s="8"/>
      <c r="E483" s="9"/>
      <c r="F483" s="9"/>
      <c r="G483" s="12"/>
      <c r="H483" s="12"/>
      <c r="I483" s="6">
        <f>SUM(I484:I487)</f>
        <v>5939.7999999999993</v>
      </c>
      <c r="J483" s="6">
        <f>SUM(J484:J487)</f>
        <v>5451.2</v>
      </c>
      <c r="K483" s="6">
        <f>SUM(K484:K487)</f>
        <v>4569.5</v>
      </c>
      <c r="L483" s="34">
        <f>SUM(L484:L487)</f>
        <v>232</v>
      </c>
      <c r="M483" s="6">
        <f>SUM(M484:M487)</f>
        <v>5932302.3799999999</v>
      </c>
      <c r="N483" s="6"/>
      <c r="O483" s="6"/>
      <c r="P483" s="6"/>
      <c r="Q483" s="6">
        <f>SUM(Q484:Q487)</f>
        <v>5932302.3799999999</v>
      </c>
      <c r="R483" s="6">
        <f>SUM(R484:R487)</f>
        <v>1333834.72</v>
      </c>
      <c r="S483" s="6"/>
      <c r="T483" s="6"/>
      <c r="U483" s="6">
        <f>SUM(U484:U487)</f>
        <v>1432</v>
      </c>
      <c r="V483" s="6">
        <f>SUM(V484:V487)</f>
        <v>3708691.5300000003</v>
      </c>
      <c r="W483" s="6"/>
      <c r="X483" s="6"/>
      <c r="Y483" s="6">
        <f>SUM(Y484:Y487)</f>
        <v>620</v>
      </c>
      <c r="Z483" s="6">
        <f>SUM(Z484:Z487)</f>
        <v>686506.21</v>
      </c>
      <c r="AA483" s="6"/>
      <c r="AB483" s="6"/>
      <c r="AC483" s="6"/>
      <c r="AD483" s="6"/>
      <c r="AE483" s="6">
        <f>SUM(AE484:AE487)</f>
        <v>203269.92</v>
      </c>
      <c r="AF483" s="195"/>
      <c r="AG483" s="29"/>
      <c r="AH483" s="176"/>
      <c r="AI483" s="168"/>
      <c r="AJ483" s="176"/>
      <c r="AK483" s="176"/>
      <c r="AN483" s="71" t="str">
        <f t="shared" si="85"/>
        <v/>
      </c>
      <c r="AO483" s="71"/>
      <c r="AP483" s="71"/>
      <c r="AS483" s="114"/>
    </row>
    <row r="484" spans="1:45" ht="22.5" customHeight="1" x14ac:dyDescent="0.25">
      <c r="A484" s="94" t="str">
        <f t="shared" si="88"/>
        <v>432.</v>
      </c>
      <c r="B484" s="94">
        <v>1540</v>
      </c>
      <c r="C484" s="217" t="s">
        <v>493</v>
      </c>
      <c r="D484" s="8">
        <v>1980</v>
      </c>
      <c r="E484" s="8" t="s">
        <v>28</v>
      </c>
      <c r="F484" s="8" t="s">
        <v>29</v>
      </c>
      <c r="G484" s="14">
        <v>2</v>
      </c>
      <c r="H484" s="14">
        <v>6</v>
      </c>
      <c r="I484" s="13">
        <v>859.9</v>
      </c>
      <c r="J484" s="11">
        <v>805.3</v>
      </c>
      <c r="K484" s="13">
        <v>805.3</v>
      </c>
      <c r="L484" s="39">
        <v>67</v>
      </c>
      <c r="M484" s="19">
        <f>R484+T484+V484+X484+Z484+AB484+AE484+AF484</f>
        <v>1519879.84</v>
      </c>
      <c r="N484" s="19"/>
      <c r="O484" s="19"/>
      <c r="P484" s="19"/>
      <c r="Q484" s="11">
        <f>M484</f>
        <v>1519879.84</v>
      </c>
      <c r="R484" s="13"/>
      <c r="S484" s="36"/>
      <c r="T484" s="13"/>
      <c r="U484" s="13">
        <v>790</v>
      </c>
      <c r="V484" s="13">
        <v>1519879.84</v>
      </c>
      <c r="W484" s="13"/>
      <c r="X484" s="13"/>
      <c r="Y484" s="13"/>
      <c r="Z484" s="13"/>
      <c r="AA484" s="13"/>
      <c r="AB484" s="13"/>
      <c r="AC484" s="13"/>
      <c r="AD484" s="13"/>
      <c r="AE484" s="13"/>
      <c r="AF484" s="77"/>
      <c r="AG484" s="29" t="s">
        <v>217</v>
      </c>
      <c r="AH484" s="177"/>
      <c r="AI484" s="168"/>
      <c r="AJ484" s="177"/>
      <c r="AK484" s="177"/>
      <c r="AL484" s="71">
        <f>MAX(AL$24:AL483)+1</f>
        <v>432</v>
      </c>
      <c r="AM484" s="71" t="s">
        <v>157</v>
      </c>
      <c r="AN484" s="71" t="str">
        <f t="shared" si="85"/>
        <v>432.</v>
      </c>
      <c r="AP484" s="71"/>
      <c r="AS484" s="114"/>
    </row>
    <row r="485" spans="1:45" ht="22.5" customHeight="1" x14ac:dyDescent="0.25">
      <c r="A485" s="94" t="str">
        <f t="shared" si="88"/>
        <v>433.</v>
      </c>
      <c r="B485" s="94">
        <v>1567</v>
      </c>
      <c r="C485" s="213" t="s">
        <v>506</v>
      </c>
      <c r="D485" s="8">
        <v>1978</v>
      </c>
      <c r="E485" s="8" t="s">
        <v>28</v>
      </c>
      <c r="F485" s="8" t="s">
        <v>29</v>
      </c>
      <c r="G485" s="8">
        <v>2</v>
      </c>
      <c r="H485" s="8">
        <v>2</v>
      </c>
      <c r="I485" s="13">
        <v>800.2</v>
      </c>
      <c r="J485" s="11">
        <v>744</v>
      </c>
      <c r="K485" s="13">
        <v>744</v>
      </c>
      <c r="L485" s="39">
        <v>24</v>
      </c>
      <c r="M485" s="19">
        <f>R485+T485+V485+X485+Z485+AB485+AE485+AF485</f>
        <v>2188811.69</v>
      </c>
      <c r="N485" s="19"/>
      <c r="O485" s="19"/>
      <c r="P485" s="19"/>
      <c r="Q485" s="11">
        <f>M485</f>
        <v>2188811.69</v>
      </c>
      <c r="R485" s="19"/>
      <c r="S485" s="39"/>
      <c r="T485" s="19"/>
      <c r="U485" s="19">
        <v>642</v>
      </c>
      <c r="V485" s="19">
        <v>2188811.69</v>
      </c>
      <c r="W485" s="19"/>
      <c r="X485" s="19"/>
      <c r="Y485" s="19"/>
      <c r="Z485" s="19"/>
      <c r="AA485" s="19"/>
      <c r="AB485" s="19"/>
      <c r="AC485" s="19"/>
      <c r="AD485" s="19"/>
      <c r="AE485" s="19"/>
      <c r="AF485" s="200"/>
      <c r="AG485" s="29" t="s">
        <v>217</v>
      </c>
      <c r="AH485" s="176"/>
      <c r="AI485" s="168"/>
      <c r="AJ485" s="176"/>
      <c r="AK485" s="176"/>
      <c r="AL485" s="71">
        <f>MAX(AL$24:AL484)+1</f>
        <v>433</v>
      </c>
      <c r="AM485" s="71" t="s">
        <v>157</v>
      </c>
      <c r="AN485" s="71" t="str">
        <f t="shared" si="85"/>
        <v>433.</v>
      </c>
      <c r="AP485" s="71"/>
      <c r="AS485" s="114"/>
    </row>
    <row r="486" spans="1:45" ht="22.5" customHeight="1" x14ac:dyDescent="0.25">
      <c r="A486" s="94" t="str">
        <f t="shared" si="88"/>
        <v>434.</v>
      </c>
      <c r="B486" s="94">
        <v>1629</v>
      </c>
      <c r="C486" s="217" t="s">
        <v>496</v>
      </c>
      <c r="D486" s="8">
        <v>1973</v>
      </c>
      <c r="E486" s="8" t="s">
        <v>28</v>
      </c>
      <c r="F486" s="8" t="s">
        <v>29</v>
      </c>
      <c r="G486" s="14">
        <v>2</v>
      </c>
      <c r="H486" s="14">
        <v>2</v>
      </c>
      <c r="I486" s="13">
        <v>560.1</v>
      </c>
      <c r="J486" s="11">
        <v>512.79999999999995</v>
      </c>
      <c r="K486" s="13">
        <v>512.79999999999995</v>
      </c>
      <c r="L486" s="39">
        <v>28</v>
      </c>
      <c r="M486" s="19">
        <f>R486+T486+V486+X486+Z486+AB486+AE486+AF486</f>
        <v>686506.21</v>
      </c>
      <c r="N486" s="19"/>
      <c r="O486" s="19"/>
      <c r="P486" s="19"/>
      <c r="Q486" s="11">
        <f>M486</f>
        <v>686506.21</v>
      </c>
      <c r="R486" s="13"/>
      <c r="S486" s="36"/>
      <c r="T486" s="13"/>
      <c r="U486" s="13"/>
      <c r="V486" s="13"/>
      <c r="W486" s="104"/>
      <c r="X486" s="104"/>
      <c r="Y486" s="13">
        <v>620</v>
      </c>
      <c r="Z486" s="13">
        <v>686506.21</v>
      </c>
      <c r="AA486" s="13"/>
      <c r="AB486" s="13"/>
      <c r="AC486" s="13"/>
      <c r="AD486" s="13"/>
      <c r="AE486" s="13"/>
      <c r="AF486" s="77"/>
      <c r="AG486" s="29" t="s">
        <v>217</v>
      </c>
      <c r="AH486" s="177"/>
      <c r="AI486" s="168"/>
      <c r="AJ486" s="177"/>
      <c r="AK486" s="177"/>
      <c r="AL486" s="71">
        <f>MAX(AL$24:AL485)+1</f>
        <v>434</v>
      </c>
      <c r="AM486" s="71" t="s">
        <v>157</v>
      </c>
      <c r="AN486" s="71" t="str">
        <f t="shared" si="85"/>
        <v>434.</v>
      </c>
      <c r="AP486" s="71"/>
      <c r="AS486" s="114"/>
    </row>
    <row r="487" spans="1:45" ht="22.5" customHeight="1" x14ac:dyDescent="0.25">
      <c r="A487" s="94" t="str">
        <f t="shared" si="88"/>
        <v>435.</v>
      </c>
      <c r="B487" s="94">
        <v>1588</v>
      </c>
      <c r="C487" s="217" t="s">
        <v>1587</v>
      </c>
      <c r="D487" s="8">
        <v>1971</v>
      </c>
      <c r="E487" s="8" t="s">
        <v>28</v>
      </c>
      <c r="F487" s="8" t="s">
        <v>29</v>
      </c>
      <c r="G487" s="14">
        <v>5</v>
      </c>
      <c r="H487" s="14">
        <v>4</v>
      </c>
      <c r="I487" s="13">
        <v>3719.6</v>
      </c>
      <c r="J487" s="11">
        <v>3389.1</v>
      </c>
      <c r="K487" s="13">
        <v>2507.4</v>
      </c>
      <c r="L487" s="39">
        <v>113</v>
      </c>
      <c r="M487" s="19">
        <f>R487+T487+V487+X487+Z487+AB487+AE487+AF487</f>
        <v>1537104.64</v>
      </c>
      <c r="N487" s="19"/>
      <c r="O487" s="19"/>
      <c r="P487" s="19"/>
      <c r="Q487" s="11">
        <f>M487</f>
        <v>1537104.64</v>
      </c>
      <c r="R487" s="13">
        <v>1333834.72</v>
      </c>
      <c r="S487" s="36"/>
      <c r="T487" s="13"/>
      <c r="U487" s="13"/>
      <c r="V487" s="13"/>
      <c r="W487" s="13"/>
      <c r="X487" s="11"/>
      <c r="Y487" s="13"/>
      <c r="Z487" s="13"/>
      <c r="AA487" s="13"/>
      <c r="AB487" s="13"/>
      <c r="AC487" s="13"/>
      <c r="AD487" s="13"/>
      <c r="AE487" s="13">
        <v>203269.92</v>
      </c>
      <c r="AF487" s="77"/>
      <c r="AG487" s="29" t="s">
        <v>217</v>
      </c>
      <c r="AH487" s="177" t="s">
        <v>1777</v>
      </c>
      <c r="AI487" s="168"/>
      <c r="AJ487" s="177"/>
      <c r="AK487" s="177"/>
      <c r="AL487" s="71">
        <f>MAX(AL$24:AL486)+1</f>
        <v>435</v>
      </c>
      <c r="AM487" s="71" t="s">
        <v>157</v>
      </c>
      <c r="AN487" s="71" t="str">
        <f t="shared" si="85"/>
        <v>435.</v>
      </c>
      <c r="AP487" s="71"/>
      <c r="AS487" s="114"/>
    </row>
    <row r="488" spans="1:45" ht="22.5" customHeight="1" x14ac:dyDescent="0.25">
      <c r="A488" s="94" t="str">
        <f t="shared" si="88"/>
        <v/>
      </c>
      <c r="B488" s="94"/>
      <c r="C488" s="233" t="s">
        <v>209</v>
      </c>
      <c r="D488" s="8"/>
      <c r="E488" s="9"/>
      <c r="F488" s="9"/>
      <c r="G488" s="12"/>
      <c r="H488" s="12"/>
      <c r="I488" s="6">
        <f>SUM(I489:I499)</f>
        <v>9043.56</v>
      </c>
      <c r="J488" s="6">
        <f>SUM(J489:J499)</f>
        <v>8012.0599999999995</v>
      </c>
      <c r="K488" s="6">
        <f>SUM(K489:K499)</f>
        <v>8012.0599999999995</v>
      </c>
      <c r="L488" s="119">
        <f>SUM(L489:L499)</f>
        <v>363</v>
      </c>
      <c r="M488" s="6">
        <f>SUM(M489:P499)</f>
        <v>17707054.66</v>
      </c>
      <c r="N488" s="6"/>
      <c r="O488" s="6"/>
      <c r="P488" s="6"/>
      <c r="Q488" s="6">
        <f>SUM(Q489:Q499)</f>
        <v>17845732.502</v>
      </c>
      <c r="R488" s="6"/>
      <c r="S488" s="6"/>
      <c r="T488" s="6"/>
      <c r="U488" s="6">
        <f>SUM(U489:U499)</f>
        <v>4600.7</v>
      </c>
      <c r="V488" s="6">
        <f>SUM(V489:V499)</f>
        <v>17093082.800000001</v>
      </c>
      <c r="W488" s="6">
        <f>SUM(W489:W499)</f>
        <v>882.77</v>
      </c>
      <c r="X488" s="6">
        <f>SUM(X489:X499)</f>
        <v>613971.86</v>
      </c>
      <c r="Y488" s="6"/>
      <c r="Z488" s="6"/>
      <c r="AA488" s="6"/>
      <c r="AB488" s="6"/>
      <c r="AC488" s="6"/>
      <c r="AD488" s="6"/>
      <c r="AE488" s="6"/>
      <c r="AF488" s="195"/>
      <c r="AG488" s="29"/>
      <c r="AH488" s="176"/>
      <c r="AI488" s="168"/>
      <c r="AJ488" s="176"/>
      <c r="AK488" s="176"/>
      <c r="AN488" s="71" t="str">
        <f t="shared" si="85"/>
        <v/>
      </c>
      <c r="AO488" s="71"/>
      <c r="AP488" s="71"/>
      <c r="AS488" s="114"/>
    </row>
    <row r="489" spans="1:45" ht="22.5" customHeight="1" x14ac:dyDescent="0.25">
      <c r="A489" s="94" t="str">
        <f t="shared" si="88"/>
        <v>436.</v>
      </c>
      <c r="B489" s="94">
        <v>1519</v>
      </c>
      <c r="C489" s="214" t="s">
        <v>511</v>
      </c>
      <c r="D489" s="8">
        <v>1961</v>
      </c>
      <c r="E489" s="8" t="s">
        <v>28</v>
      </c>
      <c r="F489" s="8" t="s">
        <v>29</v>
      </c>
      <c r="G489" s="4">
        <v>2</v>
      </c>
      <c r="H489" s="4">
        <v>1</v>
      </c>
      <c r="I489" s="13">
        <v>344.1</v>
      </c>
      <c r="J489" s="11">
        <v>310.8</v>
      </c>
      <c r="K489" s="13">
        <v>310.8</v>
      </c>
      <c r="L489" s="39">
        <v>12</v>
      </c>
      <c r="M489" s="19">
        <f t="shared" ref="M489:M499" si="90">R489+T489+V489+X489+Z489+AB489+AE489+AF489</f>
        <v>1178191.3700000001</v>
      </c>
      <c r="N489" s="19"/>
      <c r="O489" s="19"/>
      <c r="P489" s="19"/>
      <c r="Q489" s="11">
        <f t="shared" ref="Q489:Q498" si="91">M489</f>
        <v>1178191.3700000001</v>
      </c>
      <c r="R489" s="19"/>
      <c r="S489" s="39"/>
      <c r="T489" s="19"/>
      <c r="U489" s="19">
        <v>308.8</v>
      </c>
      <c r="V489" s="19">
        <v>1178191.3700000001</v>
      </c>
      <c r="W489" s="19"/>
      <c r="X489" s="19"/>
      <c r="Y489" s="19"/>
      <c r="Z489" s="19"/>
      <c r="AA489" s="19"/>
      <c r="AB489" s="19"/>
      <c r="AC489" s="19"/>
      <c r="AD489" s="19"/>
      <c r="AE489" s="19"/>
      <c r="AF489" s="200"/>
      <c r="AG489" s="29" t="s">
        <v>217</v>
      </c>
      <c r="AH489" s="176"/>
      <c r="AI489" s="168"/>
      <c r="AJ489" s="176"/>
      <c r="AK489" s="176"/>
      <c r="AL489" s="71">
        <f>MAX(AL$24:AL488)+1</f>
        <v>436</v>
      </c>
      <c r="AM489" s="71" t="s">
        <v>157</v>
      </c>
      <c r="AN489" s="71" t="str">
        <f t="shared" si="85"/>
        <v>436.</v>
      </c>
      <c r="AP489" s="71"/>
      <c r="AS489" s="114"/>
    </row>
    <row r="490" spans="1:45" ht="22.5" customHeight="1" x14ac:dyDescent="0.25">
      <c r="A490" s="94" t="str">
        <f t="shared" si="88"/>
        <v>437.</v>
      </c>
      <c r="B490" s="94">
        <v>1672</v>
      </c>
      <c r="C490" s="217" t="s">
        <v>498</v>
      </c>
      <c r="D490" s="8">
        <v>1983</v>
      </c>
      <c r="E490" s="8" t="s">
        <v>28</v>
      </c>
      <c r="F490" s="8" t="s">
        <v>29</v>
      </c>
      <c r="G490" s="14">
        <v>2</v>
      </c>
      <c r="H490" s="14">
        <v>3</v>
      </c>
      <c r="I490" s="13">
        <v>1042.5</v>
      </c>
      <c r="J490" s="11">
        <v>939.5</v>
      </c>
      <c r="K490" s="13">
        <v>939.5</v>
      </c>
      <c r="L490" s="39">
        <v>39</v>
      </c>
      <c r="M490" s="19">
        <f t="shared" si="90"/>
        <v>3195194.39</v>
      </c>
      <c r="N490" s="19"/>
      <c r="O490" s="19"/>
      <c r="P490" s="19"/>
      <c r="Q490" s="11">
        <f t="shared" si="91"/>
        <v>3195194.39</v>
      </c>
      <c r="R490" s="13"/>
      <c r="S490" s="36"/>
      <c r="T490" s="13"/>
      <c r="U490" s="13">
        <v>869.9</v>
      </c>
      <c r="V490" s="13">
        <v>3195194.39</v>
      </c>
      <c r="W490" s="13"/>
      <c r="X490" s="13"/>
      <c r="Y490" s="13"/>
      <c r="Z490" s="13"/>
      <c r="AA490" s="13"/>
      <c r="AB490" s="13"/>
      <c r="AC490" s="13"/>
      <c r="AD490" s="13"/>
      <c r="AE490" s="13"/>
      <c r="AF490" s="77"/>
      <c r="AG490" s="29" t="s">
        <v>217</v>
      </c>
      <c r="AH490" s="177"/>
      <c r="AI490" s="168"/>
      <c r="AJ490" s="177"/>
      <c r="AK490" s="177"/>
      <c r="AL490" s="71">
        <f>MAX(AL$24:AL489)+1</f>
        <v>437</v>
      </c>
      <c r="AM490" s="71" t="s">
        <v>157</v>
      </c>
      <c r="AN490" s="71" t="str">
        <f t="shared" si="85"/>
        <v>437.</v>
      </c>
      <c r="AP490" s="71"/>
      <c r="AS490" s="114"/>
    </row>
    <row r="491" spans="1:45" ht="22.5" customHeight="1" x14ac:dyDescent="0.25">
      <c r="A491" s="94" t="str">
        <f t="shared" si="88"/>
        <v>438.</v>
      </c>
      <c r="B491" s="94">
        <v>1539</v>
      </c>
      <c r="C491" s="217" t="s">
        <v>492</v>
      </c>
      <c r="D491" s="8">
        <v>1961</v>
      </c>
      <c r="E491" s="8" t="s">
        <v>28</v>
      </c>
      <c r="F491" s="8" t="s">
        <v>29</v>
      </c>
      <c r="G491" s="14">
        <v>2</v>
      </c>
      <c r="H491" s="14">
        <v>1</v>
      </c>
      <c r="I491" s="13">
        <v>337.3</v>
      </c>
      <c r="J491" s="11">
        <v>308.89999999999998</v>
      </c>
      <c r="K491" s="13">
        <v>308.89999999999998</v>
      </c>
      <c r="L491" s="39">
        <v>27</v>
      </c>
      <c r="M491" s="19">
        <f t="shared" si="90"/>
        <v>1139735.0900000001</v>
      </c>
      <c r="N491" s="19"/>
      <c r="O491" s="19"/>
      <c r="P491" s="19"/>
      <c r="Q491" s="11">
        <f t="shared" si="91"/>
        <v>1139735.0900000001</v>
      </c>
      <c r="R491" s="13"/>
      <c r="S491" s="36"/>
      <c r="T491" s="13"/>
      <c r="U491" s="13">
        <v>308.10000000000002</v>
      </c>
      <c r="V491" s="13">
        <v>1139735.0900000001</v>
      </c>
      <c r="W491" s="13"/>
      <c r="X491" s="13"/>
      <c r="Y491" s="13"/>
      <c r="Z491" s="13"/>
      <c r="AA491" s="13"/>
      <c r="AB491" s="13"/>
      <c r="AC491" s="13"/>
      <c r="AD491" s="13"/>
      <c r="AE491" s="13"/>
      <c r="AF491" s="77"/>
      <c r="AG491" s="29" t="s">
        <v>217</v>
      </c>
      <c r="AH491" s="177"/>
      <c r="AI491" s="168"/>
      <c r="AJ491" s="177"/>
      <c r="AK491" s="177"/>
      <c r="AL491" s="71">
        <f>MAX(AL$24:AL490)+1</f>
        <v>438</v>
      </c>
      <c r="AM491" s="71" t="s">
        <v>157</v>
      </c>
      <c r="AN491" s="71" t="str">
        <f t="shared" si="85"/>
        <v>438.</v>
      </c>
      <c r="AP491" s="71"/>
      <c r="AS491" s="114"/>
    </row>
    <row r="492" spans="1:45" ht="22.5" customHeight="1" x14ac:dyDescent="0.25">
      <c r="A492" s="94" t="str">
        <f t="shared" si="88"/>
        <v>439.</v>
      </c>
      <c r="B492" s="94">
        <v>1504</v>
      </c>
      <c r="C492" s="213" t="s">
        <v>502</v>
      </c>
      <c r="D492" s="8">
        <v>1960</v>
      </c>
      <c r="E492" s="8" t="s">
        <v>28</v>
      </c>
      <c r="F492" s="8" t="s">
        <v>29</v>
      </c>
      <c r="G492" s="8">
        <v>2</v>
      </c>
      <c r="H492" s="8">
        <v>1</v>
      </c>
      <c r="I492" s="13">
        <v>329</v>
      </c>
      <c r="J492" s="11">
        <v>298.10000000000002</v>
      </c>
      <c r="K492" s="13">
        <v>298.10000000000002</v>
      </c>
      <c r="L492" s="39">
        <v>18</v>
      </c>
      <c r="M492" s="19">
        <f t="shared" si="90"/>
        <v>1175775.1100000001</v>
      </c>
      <c r="N492" s="19"/>
      <c r="O492" s="19"/>
      <c r="P492" s="19"/>
      <c r="Q492" s="11">
        <f t="shared" si="91"/>
        <v>1175775.1100000001</v>
      </c>
      <c r="R492" s="19"/>
      <c r="S492" s="39"/>
      <c r="T492" s="19"/>
      <c r="U492" s="19">
        <v>297</v>
      </c>
      <c r="V492" s="19">
        <v>1175775.1100000001</v>
      </c>
      <c r="W492" s="19"/>
      <c r="X492" s="19"/>
      <c r="Y492" s="19"/>
      <c r="Z492" s="19"/>
      <c r="AA492" s="19"/>
      <c r="AB492" s="19"/>
      <c r="AC492" s="19"/>
      <c r="AD492" s="19"/>
      <c r="AE492" s="19"/>
      <c r="AF492" s="200"/>
      <c r="AG492" s="29" t="s">
        <v>217</v>
      </c>
      <c r="AH492" s="176"/>
      <c r="AI492" s="168"/>
      <c r="AJ492" s="176"/>
      <c r="AK492" s="176"/>
      <c r="AL492" s="71">
        <f>MAX(AL$24:AL491)+1</f>
        <v>439</v>
      </c>
      <c r="AM492" s="71" t="s">
        <v>157</v>
      </c>
      <c r="AN492" s="71" t="str">
        <f t="shared" si="85"/>
        <v>439.</v>
      </c>
      <c r="AP492" s="71"/>
      <c r="AS492" s="114"/>
    </row>
    <row r="493" spans="1:45" ht="22.5" customHeight="1" x14ac:dyDescent="0.25">
      <c r="A493" s="94" t="str">
        <f t="shared" si="88"/>
        <v>440.</v>
      </c>
      <c r="B493" s="94">
        <v>1548</v>
      </c>
      <c r="C493" s="213" t="s">
        <v>503</v>
      </c>
      <c r="D493" s="8">
        <v>1968</v>
      </c>
      <c r="E493" s="8" t="s">
        <v>28</v>
      </c>
      <c r="F493" s="8" t="s">
        <v>29</v>
      </c>
      <c r="G493" s="8">
        <v>2</v>
      </c>
      <c r="H493" s="8">
        <v>1</v>
      </c>
      <c r="I493" s="13">
        <v>282.2</v>
      </c>
      <c r="J493" s="11">
        <v>252.7</v>
      </c>
      <c r="K493" s="13">
        <v>252.7</v>
      </c>
      <c r="L493" s="39">
        <v>14</v>
      </c>
      <c r="M493" s="19">
        <f t="shared" si="90"/>
        <v>1036758.65</v>
      </c>
      <c r="N493" s="19"/>
      <c r="O493" s="19"/>
      <c r="P493" s="19"/>
      <c r="Q493" s="11">
        <f t="shared" si="91"/>
        <v>1036758.65</v>
      </c>
      <c r="R493" s="19"/>
      <c r="S493" s="39"/>
      <c r="T493" s="19"/>
      <c r="U493" s="19">
        <v>298.60000000000002</v>
      </c>
      <c r="V493" s="19">
        <v>1036758.65</v>
      </c>
      <c r="W493" s="19"/>
      <c r="X493" s="19"/>
      <c r="Y493" s="19"/>
      <c r="Z493" s="19"/>
      <c r="AA493" s="19"/>
      <c r="AB493" s="19"/>
      <c r="AC493" s="19"/>
      <c r="AD493" s="19"/>
      <c r="AE493" s="19"/>
      <c r="AF493" s="200"/>
      <c r="AG493" s="29" t="s">
        <v>217</v>
      </c>
      <c r="AH493" s="176"/>
      <c r="AI493" s="168"/>
      <c r="AJ493" s="176"/>
      <c r="AK493" s="176"/>
      <c r="AL493" s="71">
        <f>MAX(AL$24:AL492)+1</f>
        <v>440</v>
      </c>
      <c r="AM493" s="71" t="s">
        <v>157</v>
      </c>
      <c r="AN493" s="71" t="str">
        <f t="shared" si="85"/>
        <v>440.</v>
      </c>
      <c r="AP493" s="71"/>
      <c r="AS493" s="114"/>
    </row>
    <row r="494" spans="1:45" ht="22.5" customHeight="1" x14ac:dyDescent="0.25">
      <c r="A494" s="94" t="str">
        <f t="shared" si="88"/>
        <v>441.</v>
      </c>
      <c r="B494" s="94">
        <v>1553</v>
      </c>
      <c r="C494" s="213" t="s">
        <v>504</v>
      </c>
      <c r="D494" s="8">
        <v>1959</v>
      </c>
      <c r="E494" s="8" t="s">
        <v>28</v>
      </c>
      <c r="F494" s="8" t="s">
        <v>29</v>
      </c>
      <c r="G494" s="8">
        <v>2</v>
      </c>
      <c r="H494" s="8">
        <v>1</v>
      </c>
      <c r="I494" s="13">
        <v>359.8</v>
      </c>
      <c r="J494" s="11">
        <v>326.39999999999998</v>
      </c>
      <c r="K494" s="13">
        <v>326.39999999999998</v>
      </c>
      <c r="L494" s="39">
        <v>24</v>
      </c>
      <c r="M494" s="19">
        <f t="shared" si="90"/>
        <v>1364987.11</v>
      </c>
      <c r="N494" s="19"/>
      <c r="O494" s="19"/>
      <c r="P494" s="19"/>
      <c r="Q494" s="11">
        <f t="shared" si="91"/>
        <v>1364987.11</v>
      </c>
      <c r="R494" s="19"/>
      <c r="S494" s="39"/>
      <c r="T494" s="19"/>
      <c r="U494" s="19">
        <v>285.3</v>
      </c>
      <c r="V494" s="19">
        <v>1364987.11</v>
      </c>
      <c r="W494" s="19"/>
      <c r="X494" s="19"/>
      <c r="Y494" s="19"/>
      <c r="Z494" s="19"/>
      <c r="AA494" s="19"/>
      <c r="AB494" s="19"/>
      <c r="AC494" s="19"/>
      <c r="AD494" s="19"/>
      <c r="AE494" s="19"/>
      <c r="AF494" s="200"/>
      <c r="AG494" s="29" t="s">
        <v>217</v>
      </c>
      <c r="AH494" s="176"/>
      <c r="AI494" s="168"/>
      <c r="AJ494" s="176"/>
      <c r="AK494" s="176"/>
      <c r="AL494" s="71">
        <f>MAX(AL$24:AL493)+1</f>
        <v>441</v>
      </c>
      <c r="AM494" s="71" t="s">
        <v>157</v>
      </c>
      <c r="AN494" s="71" t="str">
        <f t="shared" si="85"/>
        <v>441.</v>
      </c>
      <c r="AP494" s="71"/>
      <c r="AS494" s="114"/>
    </row>
    <row r="495" spans="1:45" ht="22.5" customHeight="1" x14ac:dyDescent="0.25">
      <c r="A495" s="94" t="str">
        <f t="shared" si="88"/>
        <v>442.</v>
      </c>
      <c r="B495" s="94">
        <v>1563</v>
      </c>
      <c r="C495" s="217" t="s">
        <v>494</v>
      </c>
      <c r="D495" s="8">
        <v>1969</v>
      </c>
      <c r="E495" s="8" t="s">
        <v>28</v>
      </c>
      <c r="F495" s="8" t="s">
        <v>30</v>
      </c>
      <c r="G495" s="14">
        <v>2</v>
      </c>
      <c r="H495" s="14">
        <v>1</v>
      </c>
      <c r="I495" s="13">
        <v>159.5</v>
      </c>
      <c r="J495" s="11">
        <v>116.6</v>
      </c>
      <c r="K495" s="13">
        <v>116.6</v>
      </c>
      <c r="L495" s="39">
        <v>13</v>
      </c>
      <c r="M495" s="19">
        <f t="shared" si="90"/>
        <v>776609.83</v>
      </c>
      <c r="N495" s="19"/>
      <c r="O495" s="19"/>
      <c r="P495" s="19"/>
      <c r="Q495" s="11">
        <f t="shared" si="91"/>
        <v>776609.83</v>
      </c>
      <c r="R495" s="13"/>
      <c r="S495" s="36"/>
      <c r="T495" s="13"/>
      <c r="U495" s="13">
        <v>185.1</v>
      </c>
      <c r="V495" s="13">
        <v>776609.83</v>
      </c>
      <c r="W495" s="13"/>
      <c r="X495" s="13"/>
      <c r="Y495" s="13"/>
      <c r="Z495" s="13"/>
      <c r="AA495" s="13"/>
      <c r="AB495" s="13"/>
      <c r="AC495" s="13"/>
      <c r="AD495" s="13"/>
      <c r="AE495" s="13"/>
      <c r="AF495" s="77"/>
      <c r="AG495" s="29" t="s">
        <v>217</v>
      </c>
      <c r="AH495" s="177"/>
      <c r="AI495" s="168"/>
      <c r="AJ495" s="177"/>
      <c r="AK495" s="177"/>
      <c r="AL495" s="71">
        <f>MAX(AL$24:AL494)+1</f>
        <v>442</v>
      </c>
      <c r="AM495" s="71" t="s">
        <v>157</v>
      </c>
      <c r="AN495" s="71" t="str">
        <f t="shared" si="85"/>
        <v>442.</v>
      </c>
      <c r="AP495" s="71"/>
      <c r="AS495" s="114"/>
    </row>
    <row r="496" spans="1:45" ht="22.5" customHeight="1" x14ac:dyDescent="0.25">
      <c r="A496" s="94" t="str">
        <f t="shared" si="88"/>
        <v>443.</v>
      </c>
      <c r="B496" s="94">
        <v>1564</v>
      </c>
      <c r="C496" s="213" t="s">
        <v>505</v>
      </c>
      <c r="D496" s="8">
        <v>1972</v>
      </c>
      <c r="E496" s="8" t="s">
        <v>28</v>
      </c>
      <c r="F496" s="8" t="s">
        <v>29</v>
      </c>
      <c r="G496" s="8">
        <v>2</v>
      </c>
      <c r="H496" s="8">
        <v>2</v>
      </c>
      <c r="I496" s="13">
        <v>612.20000000000005</v>
      </c>
      <c r="J496" s="11">
        <v>510.2</v>
      </c>
      <c r="K496" s="13">
        <v>510.2</v>
      </c>
      <c r="L496" s="39">
        <v>22</v>
      </c>
      <c r="M496" s="19">
        <f t="shared" si="90"/>
        <v>1765834.07</v>
      </c>
      <c r="N496" s="19"/>
      <c r="O496" s="19"/>
      <c r="P496" s="19"/>
      <c r="Q496" s="11">
        <f t="shared" si="91"/>
        <v>1765834.07</v>
      </c>
      <c r="R496" s="19"/>
      <c r="S496" s="39"/>
      <c r="T496" s="19"/>
      <c r="U496" s="19">
        <v>508.6</v>
      </c>
      <c r="V496" s="19">
        <v>1765834.07</v>
      </c>
      <c r="W496" s="19"/>
      <c r="X496" s="19"/>
      <c r="Y496" s="19"/>
      <c r="Z496" s="19"/>
      <c r="AA496" s="19"/>
      <c r="AB496" s="19"/>
      <c r="AC496" s="19"/>
      <c r="AD496" s="19"/>
      <c r="AE496" s="19"/>
      <c r="AF496" s="200"/>
      <c r="AG496" s="29" t="s">
        <v>217</v>
      </c>
      <c r="AH496" s="176"/>
      <c r="AI496" s="168"/>
      <c r="AJ496" s="176"/>
      <c r="AK496" s="176"/>
      <c r="AL496" s="71">
        <f>MAX(AL$24:AL495)+1</f>
        <v>443</v>
      </c>
      <c r="AM496" s="71" t="s">
        <v>157</v>
      </c>
      <c r="AN496" s="71" t="str">
        <f t="shared" si="85"/>
        <v>443.</v>
      </c>
      <c r="AP496" s="71"/>
      <c r="AS496" s="114"/>
    </row>
    <row r="497" spans="1:45" ht="22.5" customHeight="1" x14ac:dyDescent="0.25">
      <c r="A497" s="94" t="str">
        <f t="shared" si="88"/>
        <v>444.</v>
      </c>
      <c r="B497" s="94">
        <v>1596</v>
      </c>
      <c r="C497" s="213" t="s">
        <v>507</v>
      </c>
      <c r="D497" s="8">
        <v>1975</v>
      </c>
      <c r="E497" s="8" t="s">
        <v>28</v>
      </c>
      <c r="F497" s="8" t="s">
        <v>29</v>
      </c>
      <c r="G497" s="8">
        <v>2</v>
      </c>
      <c r="H497" s="8">
        <v>3</v>
      </c>
      <c r="I497" s="13">
        <v>994.86</v>
      </c>
      <c r="J497" s="11">
        <v>953.86</v>
      </c>
      <c r="K497" s="13">
        <v>953.86</v>
      </c>
      <c r="L497" s="39">
        <v>35</v>
      </c>
      <c r="M497" s="19">
        <f t="shared" si="90"/>
        <v>3272964.36</v>
      </c>
      <c r="N497" s="19"/>
      <c r="O497" s="19"/>
      <c r="P497" s="19"/>
      <c r="Q497" s="11">
        <f t="shared" si="91"/>
        <v>3272964.36</v>
      </c>
      <c r="R497" s="19"/>
      <c r="S497" s="39"/>
      <c r="T497" s="19"/>
      <c r="U497" s="19">
        <v>894</v>
      </c>
      <c r="V497" s="19">
        <v>3272964.36</v>
      </c>
      <c r="W497" s="19"/>
      <c r="X497" s="19"/>
      <c r="Y497" s="19"/>
      <c r="Z497" s="19"/>
      <c r="AA497" s="19"/>
      <c r="AB497" s="19"/>
      <c r="AC497" s="19"/>
      <c r="AD497" s="19"/>
      <c r="AE497" s="19"/>
      <c r="AF497" s="200"/>
      <c r="AG497" s="29" t="s">
        <v>217</v>
      </c>
      <c r="AH497" s="176"/>
      <c r="AI497" s="168"/>
      <c r="AJ497" s="176"/>
      <c r="AK497" s="176"/>
      <c r="AL497" s="71">
        <f>MAX(AL$24:AL496)+1</f>
        <v>444</v>
      </c>
      <c r="AM497" s="71" t="s">
        <v>157</v>
      </c>
      <c r="AN497" s="71" t="str">
        <f t="shared" si="85"/>
        <v>444.</v>
      </c>
      <c r="AP497" s="71"/>
      <c r="AS497" s="114"/>
    </row>
    <row r="498" spans="1:45" ht="22.5" customHeight="1" x14ac:dyDescent="0.25">
      <c r="A498" s="94" t="str">
        <f t="shared" si="88"/>
        <v>445.</v>
      </c>
      <c r="B498" s="94">
        <v>1612</v>
      </c>
      <c r="C498" s="214" t="s">
        <v>515</v>
      </c>
      <c r="D498" s="4">
        <v>1971</v>
      </c>
      <c r="E498" s="8" t="s">
        <v>28</v>
      </c>
      <c r="F498" s="4" t="s">
        <v>29</v>
      </c>
      <c r="G498" s="4">
        <v>2</v>
      </c>
      <c r="H498" s="4">
        <v>2</v>
      </c>
      <c r="I498" s="13">
        <v>751.8</v>
      </c>
      <c r="J498" s="11">
        <v>719.6</v>
      </c>
      <c r="K498" s="13">
        <v>719.6</v>
      </c>
      <c r="L498" s="39">
        <v>33</v>
      </c>
      <c r="M498" s="19">
        <f t="shared" si="90"/>
        <v>2187032.8199999998</v>
      </c>
      <c r="N498" s="19"/>
      <c r="O498" s="19"/>
      <c r="P498" s="19"/>
      <c r="Q498" s="11">
        <f t="shared" si="91"/>
        <v>2187032.8199999998</v>
      </c>
      <c r="R498" s="19"/>
      <c r="S498" s="39"/>
      <c r="T498" s="19"/>
      <c r="U498" s="19">
        <v>645.29999999999995</v>
      </c>
      <c r="V498" s="19">
        <v>2187032.8199999998</v>
      </c>
      <c r="W498" s="19"/>
      <c r="X498" s="19"/>
      <c r="Y498" s="19"/>
      <c r="Z498" s="19"/>
      <c r="AA498" s="19"/>
      <c r="AB498" s="19"/>
      <c r="AC498" s="19"/>
      <c r="AD498" s="19"/>
      <c r="AE498" s="19"/>
      <c r="AF498" s="200"/>
      <c r="AG498" s="29" t="s">
        <v>217</v>
      </c>
      <c r="AH498" s="180"/>
      <c r="AI498" s="168"/>
      <c r="AJ498" s="180"/>
      <c r="AK498" s="180"/>
      <c r="AL498" s="71">
        <f>MAX(AL$24:AL497)+1</f>
        <v>445</v>
      </c>
      <c r="AM498" s="71" t="s">
        <v>157</v>
      </c>
      <c r="AN498" s="71" t="str">
        <f t="shared" si="85"/>
        <v>445.</v>
      </c>
      <c r="AP498" s="71"/>
      <c r="AS498" s="114"/>
    </row>
    <row r="499" spans="1:45" ht="22.9" customHeight="1" x14ac:dyDescent="0.25">
      <c r="A499" s="94" t="str">
        <f t="shared" si="88"/>
        <v>446.</v>
      </c>
      <c r="B499" s="94">
        <v>1641</v>
      </c>
      <c r="C499" s="214" t="s">
        <v>497</v>
      </c>
      <c r="D499" s="4">
        <v>1974</v>
      </c>
      <c r="E499" s="8" t="s">
        <v>28</v>
      </c>
      <c r="F499" s="4" t="s">
        <v>31</v>
      </c>
      <c r="G499" s="4">
        <v>5</v>
      </c>
      <c r="H499" s="4">
        <v>4</v>
      </c>
      <c r="I499" s="13">
        <v>3830.3</v>
      </c>
      <c r="J499" s="11">
        <v>3275.4</v>
      </c>
      <c r="K499" s="13">
        <v>3275.4</v>
      </c>
      <c r="L499" s="39">
        <v>126</v>
      </c>
      <c r="M499" s="19">
        <f t="shared" si="90"/>
        <v>613971.86</v>
      </c>
      <c r="N499" s="19"/>
      <c r="O499" s="19"/>
      <c r="P499" s="19"/>
      <c r="Q499" s="11">
        <v>752649.70200000005</v>
      </c>
      <c r="R499" s="19"/>
      <c r="S499" s="39"/>
      <c r="T499" s="19"/>
      <c r="U499" s="19"/>
      <c r="V499" s="19"/>
      <c r="W499" s="19">
        <v>882.77</v>
      </c>
      <c r="X499" s="19">
        <v>613971.86</v>
      </c>
      <c r="Y499" s="19"/>
      <c r="Z499" s="19"/>
      <c r="AA499" s="19"/>
      <c r="AB499" s="19"/>
      <c r="AC499" s="19"/>
      <c r="AD499" s="19"/>
      <c r="AE499" s="19"/>
      <c r="AF499" s="200"/>
      <c r="AG499" s="29" t="s">
        <v>217</v>
      </c>
      <c r="AH499" s="180"/>
      <c r="AI499" s="168"/>
      <c r="AJ499" s="180"/>
      <c r="AK499" s="180"/>
      <c r="AL499" s="71">
        <f>MAX(AL$24:AL498)+1</f>
        <v>446</v>
      </c>
      <c r="AM499" s="71" t="s">
        <v>157</v>
      </c>
      <c r="AN499" s="71" t="str">
        <f t="shared" si="85"/>
        <v>446.</v>
      </c>
      <c r="AP499" s="71"/>
      <c r="AS499" s="114"/>
    </row>
    <row r="500" spans="1:45" ht="22.5" customHeight="1" x14ac:dyDescent="0.25">
      <c r="A500" s="94" t="str">
        <f t="shared" si="88"/>
        <v/>
      </c>
      <c r="B500" s="94"/>
      <c r="C500" s="233" t="s">
        <v>210</v>
      </c>
      <c r="D500" s="8"/>
      <c r="E500" s="9"/>
      <c r="F500" s="9"/>
      <c r="G500" s="12"/>
      <c r="H500" s="12"/>
      <c r="I500" s="6">
        <f>SUM(I501:I520)</f>
        <v>25106.159999999996</v>
      </c>
      <c r="J500" s="6">
        <f>SUM(J501:J520)</f>
        <v>22626.26</v>
      </c>
      <c r="K500" s="6">
        <f>SUM(K501:K520)</f>
        <v>21753.059999999998</v>
      </c>
      <c r="L500" s="119">
        <f>SUM(L501:L520)</f>
        <v>934</v>
      </c>
      <c r="M500" s="6">
        <f>SUM(M501:M520)</f>
        <v>33856071.711999997</v>
      </c>
      <c r="N500" s="6"/>
      <c r="O500" s="6"/>
      <c r="P500" s="6"/>
      <c r="Q500" s="6">
        <f t="shared" ref="Q500:AF500" si="92">SUM(Q501:Q520)</f>
        <v>33856071.711999997</v>
      </c>
      <c r="R500" s="6">
        <f t="shared" si="92"/>
        <v>1301845.6000000001</v>
      </c>
      <c r="S500" s="6"/>
      <c r="T500" s="6"/>
      <c r="U500" s="6">
        <f t="shared" si="92"/>
        <v>9548.44</v>
      </c>
      <c r="V500" s="6">
        <f t="shared" si="92"/>
        <v>31267482.682</v>
      </c>
      <c r="W500" s="6">
        <f t="shared" si="92"/>
        <v>1204.5</v>
      </c>
      <c r="X500" s="6">
        <f t="shared" si="92"/>
        <v>1026956.7000000001</v>
      </c>
      <c r="Y500" s="6"/>
      <c r="Z500" s="6"/>
      <c r="AA500" s="6"/>
      <c r="AB500" s="6"/>
      <c r="AC500" s="6"/>
      <c r="AD500" s="6"/>
      <c r="AE500" s="6"/>
      <c r="AF500" s="6">
        <f t="shared" si="92"/>
        <v>259786.73</v>
      </c>
      <c r="AG500" s="29"/>
      <c r="AH500" s="183"/>
      <c r="AI500" s="168"/>
      <c r="AJ500" s="183"/>
      <c r="AK500" s="183"/>
      <c r="AN500" s="71" t="str">
        <f t="shared" si="85"/>
        <v/>
      </c>
      <c r="AO500" s="71"/>
      <c r="AP500" s="71"/>
      <c r="AS500" s="114"/>
    </row>
    <row r="501" spans="1:45" ht="22.5" customHeight="1" x14ac:dyDescent="0.25">
      <c r="A501" s="94" t="str">
        <f t="shared" si="88"/>
        <v>447.</v>
      </c>
      <c r="B501" s="94">
        <v>1528</v>
      </c>
      <c r="C501" s="214" t="s">
        <v>512</v>
      </c>
      <c r="D501" s="4">
        <v>1976</v>
      </c>
      <c r="E501" s="8" t="s">
        <v>28</v>
      </c>
      <c r="F501" s="4" t="s">
        <v>29</v>
      </c>
      <c r="G501" s="4">
        <v>2</v>
      </c>
      <c r="H501" s="4">
        <v>2</v>
      </c>
      <c r="I501" s="13">
        <v>784.8</v>
      </c>
      <c r="J501" s="11">
        <v>715.6</v>
      </c>
      <c r="K501" s="13">
        <v>715.6</v>
      </c>
      <c r="L501" s="39">
        <v>32</v>
      </c>
      <c r="M501" s="19">
        <f t="shared" ref="M501:M510" si="93">R501+T501+V501+X501+Z501+AB501+AE501+AF501</f>
        <v>728728.8</v>
      </c>
      <c r="N501" s="19"/>
      <c r="O501" s="19"/>
      <c r="P501" s="19"/>
      <c r="Q501" s="11">
        <f t="shared" ref="Q501:Q510" si="94">M501</f>
        <v>728728.8</v>
      </c>
      <c r="R501" s="19">
        <v>728728.8</v>
      </c>
      <c r="S501" s="3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200"/>
      <c r="AG501" s="29" t="s">
        <v>217</v>
      </c>
      <c r="AH501" s="180" t="s">
        <v>1777</v>
      </c>
      <c r="AI501" s="168"/>
      <c r="AJ501" s="180"/>
      <c r="AK501" s="180"/>
      <c r="AL501" s="71">
        <f>MAX(AL$24:AL500)+1</f>
        <v>447</v>
      </c>
      <c r="AM501" s="71" t="s">
        <v>157</v>
      </c>
      <c r="AN501" s="71" t="str">
        <f t="shared" si="85"/>
        <v>447.</v>
      </c>
      <c r="AP501" s="71"/>
      <c r="AS501" s="114"/>
    </row>
    <row r="502" spans="1:45" ht="22.5" customHeight="1" x14ac:dyDescent="0.25">
      <c r="A502" s="94" t="str">
        <f t="shared" si="88"/>
        <v>448.</v>
      </c>
      <c r="B502" s="94">
        <v>1576</v>
      </c>
      <c r="C502" s="214" t="s">
        <v>513</v>
      </c>
      <c r="D502" s="4">
        <v>1985</v>
      </c>
      <c r="E502" s="8" t="s">
        <v>28</v>
      </c>
      <c r="F502" s="4" t="s">
        <v>31</v>
      </c>
      <c r="G502" s="4">
        <v>5</v>
      </c>
      <c r="H502" s="4">
        <v>4</v>
      </c>
      <c r="I502" s="13">
        <v>4917.3</v>
      </c>
      <c r="J502" s="11">
        <v>4256.3</v>
      </c>
      <c r="K502" s="13">
        <v>4256.3</v>
      </c>
      <c r="L502" s="39">
        <v>173</v>
      </c>
      <c r="M502" s="19">
        <f t="shared" si="93"/>
        <v>1286743.4300000002</v>
      </c>
      <c r="N502" s="19"/>
      <c r="O502" s="19"/>
      <c r="P502" s="19"/>
      <c r="Q502" s="11">
        <f t="shared" si="94"/>
        <v>1286743.4300000002</v>
      </c>
      <c r="R502" s="19"/>
      <c r="S502" s="39"/>
      <c r="T502" s="19"/>
      <c r="U502" s="19"/>
      <c r="V502" s="19"/>
      <c r="W502" s="19">
        <v>1204.5</v>
      </c>
      <c r="X502" s="19">
        <f>W502*852.6</f>
        <v>1026956.7000000001</v>
      </c>
      <c r="Y502" s="19"/>
      <c r="Z502" s="19"/>
      <c r="AA502" s="19"/>
      <c r="AB502" s="19"/>
      <c r="AC502" s="19"/>
      <c r="AD502" s="19"/>
      <c r="AE502" s="19"/>
      <c r="AF502" s="200">
        <v>259786.73</v>
      </c>
      <c r="AG502" s="29" t="s">
        <v>217</v>
      </c>
      <c r="AH502" s="180"/>
      <c r="AI502" s="168"/>
      <c r="AJ502" s="180"/>
      <c r="AK502" s="180"/>
      <c r="AL502" s="71">
        <f>MAX(AL$24:AL501)+1</f>
        <v>448</v>
      </c>
      <c r="AM502" s="71" t="s">
        <v>157</v>
      </c>
      <c r="AN502" s="71" t="str">
        <f t="shared" si="85"/>
        <v>448.</v>
      </c>
      <c r="AP502" s="71"/>
      <c r="AS502" s="114"/>
    </row>
    <row r="503" spans="1:45" ht="22.5" customHeight="1" x14ac:dyDescent="0.25">
      <c r="A503" s="94" t="str">
        <f t="shared" si="88"/>
        <v>449.</v>
      </c>
      <c r="B503" s="94">
        <v>1674</v>
      </c>
      <c r="C503" s="217" t="s">
        <v>499</v>
      </c>
      <c r="D503" s="8">
        <v>1988</v>
      </c>
      <c r="E503" s="8" t="s">
        <v>28</v>
      </c>
      <c r="F503" s="8" t="s">
        <v>29</v>
      </c>
      <c r="G503" s="14">
        <v>2</v>
      </c>
      <c r="H503" s="14">
        <v>3</v>
      </c>
      <c r="I503" s="13">
        <v>995.4</v>
      </c>
      <c r="J503" s="11">
        <v>839.4</v>
      </c>
      <c r="K503" s="13">
        <v>839.4</v>
      </c>
      <c r="L503" s="39">
        <v>49</v>
      </c>
      <c r="M503" s="19">
        <f t="shared" si="93"/>
        <v>2802705.5999999996</v>
      </c>
      <c r="N503" s="19"/>
      <c r="O503" s="19"/>
      <c r="P503" s="19"/>
      <c r="Q503" s="11">
        <f t="shared" si="94"/>
        <v>2802705.5999999996</v>
      </c>
      <c r="R503" s="13"/>
      <c r="S503" s="36"/>
      <c r="T503" s="13"/>
      <c r="U503" s="13">
        <v>763.68</v>
      </c>
      <c r="V503" s="13">
        <f>U503*3670</f>
        <v>2802705.5999999996</v>
      </c>
      <c r="W503" s="13"/>
      <c r="X503" s="13"/>
      <c r="Y503" s="13"/>
      <c r="Z503" s="13"/>
      <c r="AA503" s="13"/>
      <c r="AB503" s="13"/>
      <c r="AC503" s="13"/>
      <c r="AD503" s="13"/>
      <c r="AE503" s="13"/>
      <c r="AF503" s="77"/>
      <c r="AG503" s="29" t="s">
        <v>217</v>
      </c>
      <c r="AH503" s="177"/>
      <c r="AI503" s="168"/>
      <c r="AJ503" s="177"/>
      <c r="AK503" s="177"/>
      <c r="AL503" s="71">
        <f>MAX(AL$24:AL502)+1</f>
        <v>449</v>
      </c>
      <c r="AM503" s="71" t="s">
        <v>157</v>
      </c>
      <c r="AN503" s="71" t="str">
        <f t="shared" si="85"/>
        <v>449.</v>
      </c>
      <c r="AP503" s="71"/>
      <c r="AS503" s="114"/>
    </row>
    <row r="504" spans="1:45" ht="22.5" customHeight="1" x14ac:dyDescent="0.25">
      <c r="A504" s="94" t="str">
        <f t="shared" si="88"/>
        <v>450.</v>
      </c>
      <c r="B504" s="94">
        <v>1616</v>
      </c>
      <c r="C504" s="213" t="s">
        <v>509</v>
      </c>
      <c r="D504" s="8">
        <v>1959</v>
      </c>
      <c r="E504" s="8" t="s">
        <v>28</v>
      </c>
      <c r="F504" s="8" t="s">
        <v>29</v>
      </c>
      <c r="G504" s="8">
        <v>2</v>
      </c>
      <c r="H504" s="8">
        <v>2</v>
      </c>
      <c r="I504" s="13">
        <v>849.6</v>
      </c>
      <c r="J504" s="11">
        <v>786.2</v>
      </c>
      <c r="K504" s="13">
        <v>786.2</v>
      </c>
      <c r="L504" s="39">
        <v>28</v>
      </c>
      <c r="M504" s="19">
        <f t="shared" si="93"/>
        <v>1868030</v>
      </c>
      <c r="N504" s="19"/>
      <c r="O504" s="19"/>
      <c r="P504" s="19"/>
      <c r="Q504" s="11">
        <f t="shared" si="94"/>
        <v>1868030</v>
      </c>
      <c r="R504" s="19"/>
      <c r="S504" s="39"/>
      <c r="T504" s="19"/>
      <c r="U504" s="19">
        <v>509</v>
      </c>
      <c r="V504" s="19">
        <f>U504*3670</f>
        <v>1868030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200"/>
      <c r="AG504" s="29" t="s">
        <v>217</v>
      </c>
      <c r="AH504" s="176"/>
      <c r="AI504" s="168"/>
      <c r="AJ504" s="176"/>
      <c r="AK504" s="176"/>
      <c r="AL504" s="71">
        <f>MAX(AL$24:AL503)+1</f>
        <v>450</v>
      </c>
      <c r="AM504" s="71" t="s">
        <v>157</v>
      </c>
      <c r="AN504" s="71" t="str">
        <f t="shared" si="85"/>
        <v>450.</v>
      </c>
      <c r="AP504" s="71"/>
      <c r="AS504" s="114"/>
    </row>
    <row r="505" spans="1:45" ht="22.5" customHeight="1" x14ac:dyDescent="0.25">
      <c r="A505" s="94" t="str">
        <f t="shared" si="88"/>
        <v>451.</v>
      </c>
      <c r="B505" s="94">
        <v>1633</v>
      </c>
      <c r="C505" s="214" t="s">
        <v>518</v>
      </c>
      <c r="D505" s="4">
        <v>1960</v>
      </c>
      <c r="E505" s="8" t="s">
        <v>28</v>
      </c>
      <c r="F505" s="4" t="s">
        <v>29</v>
      </c>
      <c r="G505" s="4">
        <v>2</v>
      </c>
      <c r="H505" s="4">
        <v>2</v>
      </c>
      <c r="I505" s="18">
        <v>513.5</v>
      </c>
      <c r="J505" s="11">
        <v>453.3</v>
      </c>
      <c r="K505" s="18">
        <v>453.3</v>
      </c>
      <c r="L505" s="38">
        <v>18</v>
      </c>
      <c r="M505" s="19">
        <f t="shared" si="93"/>
        <v>1735910</v>
      </c>
      <c r="N505" s="19"/>
      <c r="O505" s="19"/>
      <c r="P505" s="19"/>
      <c r="Q505" s="11">
        <f t="shared" si="94"/>
        <v>1735910</v>
      </c>
      <c r="R505" s="19"/>
      <c r="S505" s="39"/>
      <c r="T505" s="19"/>
      <c r="U505" s="19">
        <v>473</v>
      </c>
      <c r="V505" s="19">
        <f>U505*3670</f>
        <v>1735910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200"/>
      <c r="AG505" s="29" t="s">
        <v>217</v>
      </c>
      <c r="AH505" s="180"/>
      <c r="AI505" s="168"/>
      <c r="AJ505" s="180"/>
      <c r="AK505" s="180"/>
      <c r="AL505" s="71">
        <f>MAX(AL$24:AL504)+1</f>
        <v>451</v>
      </c>
      <c r="AM505" s="71" t="s">
        <v>157</v>
      </c>
      <c r="AN505" s="71" t="str">
        <f t="shared" si="85"/>
        <v>451.</v>
      </c>
      <c r="AP505" s="71"/>
      <c r="AS505" s="114"/>
    </row>
    <row r="506" spans="1:45" ht="22.5" customHeight="1" x14ac:dyDescent="0.25">
      <c r="A506" s="94" t="str">
        <f t="shared" si="88"/>
        <v>452.</v>
      </c>
      <c r="B506" s="94">
        <v>1634</v>
      </c>
      <c r="C506" s="214" t="s">
        <v>519</v>
      </c>
      <c r="D506" s="4">
        <v>1960</v>
      </c>
      <c r="E506" s="8" t="s">
        <v>28</v>
      </c>
      <c r="F506" s="4" t="s">
        <v>29</v>
      </c>
      <c r="G506" s="4">
        <v>2</v>
      </c>
      <c r="H506" s="4">
        <v>2</v>
      </c>
      <c r="I506" s="18">
        <v>526.70000000000005</v>
      </c>
      <c r="J506" s="11">
        <v>466.5</v>
      </c>
      <c r="K506" s="18">
        <v>466.5</v>
      </c>
      <c r="L506" s="38">
        <v>14</v>
      </c>
      <c r="M506" s="19">
        <f t="shared" si="93"/>
        <v>1731506</v>
      </c>
      <c r="N506" s="19"/>
      <c r="O506" s="19"/>
      <c r="P506" s="19"/>
      <c r="Q506" s="11">
        <f t="shared" si="94"/>
        <v>1731506</v>
      </c>
      <c r="R506" s="19"/>
      <c r="S506" s="39"/>
      <c r="T506" s="19"/>
      <c r="U506" s="19">
        <v>471.8</v>
      </c>
      <c r="V506" s="19">
        <f>U506*3670</f>
        <v>1731506</v>
      </c>
      <c r="W506" s="19"/>
      <c r="X506" s="19"/>
      <c r="Y506" s="19"/>
      <c r="Z506" s="19"/>
      <c r="AA506" s="19"/>
      <c r="AB506" s="19"/>
      <c r="AC506" s="19"/>
      <c r="AD506" s="19"/>
      <c r="AE506" s="19"/>
      <c r="AF506" s="200"/>
      <c r="AG506" s="29" t="s">
        <v>217</v>
      </c>
      <c r="AH506" s="180"/>
      <c r="AI506" s="168"/>
      <c r="AJ506" s="180"/>
      <c r="AK506" s="180"/>
      <c r="AL506" s="71">
        <f>MAX(AL$24:AL505)+1</f>
        <v>452</v>
      </c>
      <c r="AM506" s="71" t="s">
        <v>157</v>
      </c>
      <c r="AN506" s="71" t="str">
        <f t="shared" si="85"/>
        <v>452.</v>
      </c>
      <c r="AP506" s="71"/>
      <c r="AS506" s="114"/>
    </row>
    <row r="507" spans="1:45" ht="22.5" customHeight="1" x14ac:dyDescent="0.25">
      <c r="A507" s="94" t="str">
        <f t="shared" si="88"/>
        <v>453.</v>
      </c>
      <c r="B507" s="94">
        <v>1635</v>
      </c>
      <c r="C507" s="214" t="s">
        <v>520</v>
      </c>
      <c r="D507" s="4">
        <v>1960</v>
      </c>
      <c r="E507" s="8" t="s">
        <v>28</v>
      </c>
      <c r="F507" s="4" t="s">
        <v>29</v>
      </c>
      <c r="G507" s="4">
        <v>2</v>
      </c>
      <c r="H507" s="4">
        <v>2</v>
      </c>
      <c r="I507" s="18">
        <v>541.79999999999995</v>
      </c>
      <c r="J507" s="11">
        <v>473.3</v>
      </c>
      <c r="K507" s="18">
        <v>473.3</v>
      </c>
      <c r="L507" s="38">
        <v>26</v>
      </c>
      <c r="M507" s="19">
        <f t="shared" si="93"/>
        <v>1923447</v>
      </c>
      <c r="N507" s="19"/>
      <c r="O507" s="19"/>
      <c r="P507" s="19"/>
      <c r="Q507" s="11">
        <f t="shared" si="94"/>
        <v>1923447</v>
      </c>
      <c r="R507" s="19"/>
      <c r="S507" s="39"/>
      <c r="T507" s="19"/>
      <c r="U507" s="19">
        <v>524.1</v>
      </c>
      <c r="V507" s="19">
        <f>U507*3670</f>
        <v>1923447</v>
      </c>
      <c r="W507" s="19"/>
      <c r="X507" s="19"/>
      <c r="Y507" s="19"/>
      <c r="Z507" s="19"/>
      <c r="AA507" s="19"/>
      <c r="AB507" s="19"/>
      <c r="AC507" s="19"/>
      <c r="AD507" s="19"/>
      <c r="AE507" s="19"/>
      <c r="AF507" s="200"/>
      <c r="AG507" s="29" t="s">
        <v>217</v>
      </c>
      <c r="AH507" s="180"/>
      <c r="AI507" s="168"/>
      <c r="AJ507" s="180"/>
      <c r="AK507" s="180"/>
      <c r="AL507" s="71">
        <f>MAX(AL$24:AL506)+1</f>
        <v>453</v>
      </c>
      <c r="AM507" s="71" t="s">
        <v>157</v>
      </c>
      <c r="AN507" s="71" t="str">
        <f t="shared" si="85"/>
        <v>453.</v>
      </c>
      <c r="AP507" s="71"/>
      <c r="AS507" s="114"/>
    </row>
    <row r="508" spans="1:45" ht="22.5" customHeight="1" x14ac:dyDescent="0.25">
      <c r="A508" s="94" t="str">
        <f t="shared" si="88"/>
        <v>454.</v>
      </c>
      <c r="B508" s="94">
        <v>1584</v>
      </c>
      <c r="C508" s="217" t="s">
        <v>97</v>
      </c>
      <c r="D508" s="8">
        <v>1967</v>
      </c>
      <c r="E508" s="8" t="s">
        <v>28</v>
      </c>
      <c r="F508" s="8" t="s">
        <v>29</v>
      </c>
      <c r="G508" s="14">
        <v>4</v>
      </c>
      <c r="H508" s="14">
        <v>3</v>
      </c>
      <c r="I508" s="13">
        <v>2124.5</v>
      </c>
      <c r="J508" s="11">
        <v>1982.5</v>
      </c>
      <c r="K508" s="13">
        <v>1982.5</v>
      </c>
      <c r="L508" s="39">
        <v>76</v>
      </c>
      <c r="M508" s="19">
        <f t="shared" si="93"/>
        <v>523289.8</v>
      </c>
      <c r="N508" s="19"/>
      <c r="O508" s="19"/>
      <c r="P508" s="19"/>
      <c r="Q508" s="11">
        <f t="shared" si="94"/>
        <v>523289.8</v>
      </c>
      <c r="R508" s="13">
        <f>327662.8+195627</f>
        <v>523289.8</v>
      </c>
      <c r="S508" s="36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1"/>
      <c r="AF508" s="77"/>
      <c r="AG508" s="29" t="s">
        <v>217</v>
      </c>
      <c r="AH508" s="177" t="s">
        <v>1796</v>
      </c>
      <c r="AI508" s="168"/>
      <c r="AJ508" s="177"/>
      <c r="AK508" s="177"/>
      <c r="AL508" s="71">
        <f>MAX(AL$24:AL507)+1</f>
        <v>454</v>
      </c>
      <c r="AM508" s="71" t="s">
        <v>157</v>
      </c>
      <c r="AN508" s="71" t="str">
        <f t="shared" si="85"/>
        <v>454.</v>
      </c>
      <c r="AP508" s="71"/>
      <c r="AS508" s="114"/>
    </row>
    <row r="509" spans="1:45" ht="22.5" customHeight="1" x14ac:dyDescent="0.25">
      <c r="A509" s="94" t="str">
        <f t="shared" si="88"/>
        <v>455.</v>
      </c>
      <c r="B509" s="94">
        <v>1624</v>
      </c>
      <c r="C509" s="214" t="s">
        <v>516</v>
      </c>
      <c r="D509" s="4">
        <v>1977</v>
      </c>
      <c r="E509" s="8" t="s">
        <v>28</v>
      </c>
      <c r="F509" s="4" t="s">
        <v>30</v>
      </c>
      <c r="G509" s="4">
        <v>2</v>
      </c>
      <c r="H509" s="4">
        <v>1</v>
      </c>
      <c r="I509" s="13">
        <v>496</v>
      </c>
      <c r="J509" s="11">
        <v>441.4</v>
      </c>
      <c r="K509" s="13">
        <v>441.4</v>
      </c>
      <c r="L509" s="39">
        <v>22</v>
      </c>
      <c r="M509" s="19">
        <f t="shared" si="93"/>
        <v>778774</v>
      </c>
      <c r="N509" s="19"/>
      <c r="O509" s="19"/>
      <c r="P509" s="19"/>
      <c r="Q509" s="11">
        <f t="shared" si="94"/>
        <v>778774</v>
      </c>
      <c r="R509" s="19"/>
      <c r="S509" s="39"/>
      <c r="T509" s="19"/>
      <c r="U509" s="19">
        <v>212.2</v>
      </c>
      <c r="V509" s="19">
        <f>U509*3670</f>
        <v>778774</v>
      </c>
      <c r="W509" s="19"/>
      <c r="X509" s="19"/>
      <c r="Y509" s="19"/>
      <c r="Z509" s="19"/>
      <c r="AA509" s="19"/>
      <c r="AB509" s="19"/>
      <c r="AC509" s="19"/>
      <c r="AD509" s="19"/>
      <c r="AE509" s="19"/>
      <c r="AF509" s="200"/>
      <c r="AG509" s="29" t="s">
        <v>217</v>
      </c>
      <c r="AH509" s="180"/>
      <c r="AI509" s="168"/>
      <c r="AJ509" s="180"/>
      <c r="AK509" s="180"/>
      <c r="AL509" s="71">
        <f>MAX(AL$24:AL508)+1</f>
        <v>455</v>
      </c>
      <c r="AM509" s="71" t="s">
        <v>157</v>
      </c>
      <c r="AN509" s="71" t="str">
        <f t="shared" si="85"/>
        <v>455.</v>
      </c>
      <c r="AP509" s="71"/>
      <c r="AS509" s="114"/>
    </row>
    <row r="510" spans="1:45" ht="22.5" customHeight="1" x14ac:dyDescent="0.25">
      <c r="A510" s="94" t="str">
        <f t="shared" si="88"/>
        <v>456.</v>
      </c>
      <c r="B510" s="94">
        <v>1526</v>
      </c>
      <c r="C510" s="213" t="s">
        <v>501</v>
      </c>
      <c r="D510" s="8">
        <v>1988</v>
      </c>
      <c r="E510" s="8" t="s">
        <v>28</v>
      </c>
      <c r="F510" s="8" t="s">
        <v>30</v>
      </c>
      <c r="G510" s="8">
        <v>2</v>
      </c>
      <c r="H510" s="8">
        <v>1</v>
      </c>
      <c r="I510" s="13">
        <v>594.20000000000005</v>
      </c>
      <c r="J510" s="11">
        <v>569.79999999999995</v>
      </c>
      <c r="K510" s="13">
        <v>569.79999999999995</v>
      </c>
      <c r="L510" s="39">
        <v>26</v>
      </c>
      <c r="M510" s="19">
        <f t="shared" si="93"/>
        <v>1658840</v>
      </c>
      <c r="N510" s="19"/>
      <c r="O510" s="19"/>
      <c r="P510" s="19"/>
      <c r="Q510" s="11">
        <f t="shared" si="94"/>
        <v>1658840</v>
      </c>
      <c r="R510" s="19"/>
      <c r="S510" s="39"/>
      <c r="T510" s="19"/>
      <c r="U510" s="19">
        <v>452</v>
      </c>
      <c r="V510" s="19">
        <f>U510*3670</f>
        <v>1658840</v>
      </c>
      <c r="W510" s="19"/>
      <c r="X510" s="19"/>
      <c r="Y510" s="19"/>
      <c r="Z510" s="19"/>
      <c r="AA510" s="19"/>
      <c r="AB510" s="19"/>
      <c r="AC510" s="19"/>
      <c r="AD510" s="19"/>
      <c r="AE510" s="19"/>
      <c r="AF510" s="200"/>
      <c r="AG510" s="29" t="s">
        <v>217</v>
      </c>
      <c r="AH510" s="176"/>
      <c r="AI510" s="168"/>
      <c r="AJ510" s="176"/>
      <c r="AK510" s="176"/>
      <c r="AL510" s="71">
        <f>MAX(AL$24:AL509)+1</f>
        <v>456</v>
      </c>
      <c r="AM510" s="71" t="s">
        <v>157</v>
      </c>
      <c r="AN510" s="71" t="str">
        <f t="shared" si="85"/>
        <v>456.</v>
      </c>
      <c r="AP510" s="71"/>
      <c r="AS510" s="114"/>
    </row>
    <row r="511" spans="1:45" ht="22.5" customHeight="1" x14ac:dyDescent="0.25">
      <c r="A511" s="94" t="str">
        <f t="shared" si="88"/>
        <v>457.</v>
      </c>
      <c r="B511" s="94">
        <v>1515</v>
      </c>
      <c r="C511" s="214" t="s">
        <v>510</v>
      </c>
      <c r="D511" s="8">
        <v>1963</v>
      </c>
      <c r="E511" s="8" t="s">
        <v>28</v>
      </c>
      <c r="F511" s="8" t="s">
        <v>29</v>
      </c>
      <c r="G511" s="8">
        <v>2</v>
      </c>
      <c r="H511" s="8">
        <v>1</v>
      </c>
      <c r="I511" s="13">
        <v>402</v>
      </c>
      <c r="J511" s="11">
        <v>355.9</v>
      </c>
      <c r="K511" s="13">
        <v>355.9</v>
      </c>
      <c r="L511" s="39">
        <v>17</v>
      </c>
      <c r="M511" s="19">
        <f t="shared" ref="M511:M520" si="95">R511+T511+V511+X511+Z511+AB511+AE511+AF511</f>
        <v>1179391.2</v>
      </c>
      <c r="N511" s="19"/>
      <c r="O511" s="19"/>
      <c r="P511" s="19"/>
      <c r="Q511" s="11">
        <f t="shared" ref="Q511:Q520" si="96">M511</f>
        <v>1179391.2</v>
      </c>
      <c r="R511" s="19"/>
      <c r="S511" s="39"/>
      <c r="T511" s="19"/>
      <c r="U511" s="19">
        <v>321.36</v>
      </c>
      <c r="V511" s="19">
        <f>U511*3670</f>
        <v>1179391.2</v>
      </c>
      <c r="W511" s="19"/>
      <c r="X511" s="19"/>
      <c r="Y511" s="19"/>
      <c r="Z511" s="19"/>
      <c r="AA511" s="19"/>
      <c r="AB511" s="19"/>
      <c r="AC511" s="19"/>
      <c r="AD511" s="19"/>
      <c r="AE511" s="19"/>
      <c r="AF511" s="200"/>
      <c r="AG511" s="29" t="s">
        <v>217</v>
      </c>
      <c r="AH511" s="180"/>
      <c r="AI511" s="168"/>
      <c r="AJ511" s="180"/>
      <c r="AK511" s="180"/>
      <c r="AL511" s="71">
        <f>MAX(AL$24:AL510)+1</f>
        <v>457</v>
      </c>
      <c r="AM511" s="71" t="s">
        <v>157</v>
      </c>
      <c r="AN511" s="71" t="str">
        <f t="shared" si="85"/>
        <v>457.</v>
      </c>
      <c r="AP511" s="71"/>
      <c r="AS511" s="114"/>
    </row>
    <row r="512" spans="1:45" ht="22.5" customHeight="1" x14ac:dyDescent="0.25">
      <c r="A512" s="94" t="str">
        <f t="shared" si="88"/>
        <v>458.</v>
      </c>
      <c r="B512" s="94">
        <v>1583</v>
      </c>
      <c r="C512" s="217" t="s">
        <v>495</v>
      </c>
      <c r="D512" s="8">
        <v>1987</v>
      </c>
      <c r="E512" s="8" t="s">
        <v>28</v>
      </c>
      <c r="F512" s="8" t="s">
        <v>29</v>
      </c>
      <c r="G512" s="14">
        <v>2</v>
      </c>
      <c r="H512" s="14">
        <v>3</v>
      </c>
      <c r="I512" s="13">
        <v>1044.5</v>
      </c>
      <c r="J512" s="11">
        <v>969.5</v>
      </c>
      <c r="K512" s="13">
        <v>969.5</v>
      </c>
      <c r="L512" s="39">
        <v>37</v>
      </c>
      <c r="M512" s="19">
        <f t="shared" si="95"/>
        <v>3020043</v>
      </c>
      <c r="N512" s="19"/>
      <c r="O512" s="19"/>
      <c r="P512" s="19"/>
      <c r="Q512" s="11">
        <f t="shared" si="96"/>
        <v>3020043</v>
      </c>
      <c r="R512" s="13"/>
      <c r="S512" s="36"/>
      <c r="T512" s="13"/>
      <c r="U512" s="13">
        <v>822.9</v>
      </c>
      <c r="V512" s="13">
        <f>U512*3670</f>
        <v>3020043</v>
      </c>
      <c r="W512" s="13"/>
      <c r="X512" s="13"/>
      <c r="Y512" s="13"/>
      <c r="Z512" s="13"/>
      <c r="AA512" s="13"/>
      <c r="AB512" s="13"/>
      <c r="AC512" s="13"/>
      <c r="AD512" s="13"/>
      <c r="AE512" s="13"/>
      <c r="AF512" s="77"/>
      <c r="AG512" s="29" t="s">
        <v>217</v>
      </c>
      <c r="AH512" s="177"/>
      <c r="AI512" s="168"/>
      <c r="AJ512" s="177"/>
      <c r="AK512" s="177"/>
      <c r="AL512" s="71">
        <f>MAX(AL$24:AL511)+1</f>
        <v>458</v>
      </c>
      <c r="AM512" s="71" t="s">
        <v>157</v>
      </c>
      <c r="AN512" s="71" t="str">
        <f t="shared" si="85"/>
        <v>458.</v>
      </c>
      <c r="AP512" s="71"/>
      <c r="AS512" s="114"/>
    </row>
    <row r="513" spans="1:45" ht="22.5" customHeight="1" x14ac:dyDescent="0.25">
      <c r="A513" s="94" t="str">
        <f t="shared" si="88"/>
        <v>459.</v>
      </c>
      <c r="B513" s="94">
        <v>1606</v>
      </c>
      <c r="C513" s="214" t="s">
        <v>514</v>
      </c>
      <c r="D513" s="4">
        <v>1987</v>
      </c>
      <c r="E513" s="8" t="s">
        <v>28</v>
      </c>
      <c r="F513" s="4" t="s">
        <v>31</v>
      </c>
      <c r="G513" s="4">
        <v>5</v>
      </c>
      <c r="H513" s="4">
        <v>10</v>
      </c>
      <c r="I513" s="13">
        <v>7786.06</v>
      </c>
      <c r="J513" s="11">
        <v>7109.06</v>
      </c>
      <c r="K513" s="13">
        <v>6235.86</v>
      </c>
      <c r="L513" s="39">
        <v>281</v>
      </c>
      <c r="M513" s="19">
        <f t="shared" si="95"/>
        <v>3824910.8820000002</v>
      </c>
      <c r="N513" s="19"/>
      <c r="O513" s="19"/>
      <c r="P513" s="19"/>
      <c r="Q513" s="11">
        <f t="shared" si="96"/>
        <v>3824910.8820000002</v>
      </c>
      <c r="R513" s="19"/>
      <c r="S513" s="39"/>
      <c r="T513" s="19"/>
      <c r="U513" s="19">
        <v>2070.9</v>
      </c>
      <c r="V513" s="19">
        <f>U513*1846.98</f>
        <v>3824910.8820000002</v>
      </c>
      <c r="W513" s="19"/>
      <c r="X513" s="19"/>
      <c r="Y513" s="19"/>
      <c r="Z513" s="19"/>
      <c r="AA513" s="19"/>
      <c r="AB513" s="19"/>
      <c r="AC513" s="19"/>
      <c r="AD513" s="19"/>
      <c r="AE513" s="19"/>
      <c r="AF513" s="200"/>
      <c r="AG513" s="29" t="s">
        <v>217</v>
      </c>
      <c r="AH513" s="180"/>
      <c r="AI513" s="168"/>
      <c r="AJ513" s="180"/>
      <c r="AK513" s="180"/>
      <c r="AL513" s="71">
        <f>MAX(AL$24:AL512)+1</f>
        <v>459</v>
      </c>
      <c r="AM513" s="71" t="s">
        <v>157</v>
      </c>
      <c r="AN513" s="71" t="str">
        <f t="shared" si="85"/>
        <v>459.</v>
      </c>
      <c r="AP513" s="71"/>
      <c r="AS513" s="114"/>
    </row>
    <row r="514" spans="1:45" ht="22.5" customHeight="1" x14ac:dyDescent="0.25">
      <c r="A514" s="94" t="str">
        <f t="shared" si="88"/>
        <v>460.</v>
      </c>
      <c r="B514" s="94">
        <v>1656</v>
      </c>
      <c r="C514" s="214" t="s">
        <v>521</v>
      </c>
      <c r="D514" s="4">
        <v>1960</v>
      </c>
      <c r="E514" s="8" t="s">
        <v>28</v>
      </c>
      <c r="F514" s="4" t="s">
        <v>29</v>
      </c>
      <c r="G514" s="4">
        <v>2</v>
      </c>
      <c r="H514" s="4">
        <v>2</v>
      </c>
      <c r="I514" s="18">
        <v>513.5</v>
      </c>
      <c r="J514" s="11">
        <v>472.3</v>
      </c>
      <c r="K514" s="18">
        <v>472.3</v>
      </c>
      <c r="L514" s="38">
        <v>14</v>
      </c>
      <c r="M514" s="19">
        <f t="shared" si="95"/>
        <v>1774812</v>
      </c>
      <c r="N514" s="19"/>
      <c r="O514" s="19"/>
      <c r="P514" s="19"/>
      <c r="Q514" s="11">
        <f t="shared" si="96"/>
        <v>1774812</v>
      </c>
      <c r="R514" s="19"/>
      <c r="S514" s="39"/>
      <c r="T514" s="19"/>
      <c r="U514" s="19">
        <v>483.6</v>
      </c>
      <c r="V514" s="19">
        <f t="shared" ref="V514:V518" si="97">U514*3670</f>
        <v>1774812</v>
      </c>
      <c r="W514" s="19"/>
      <c r="X514" s="19"/>
      <c r="Y514" s="19"/>
      <c r="Z514" s="19"/>
      <c r="AA514" s="19"/>
      <c r="AB514" s="19"/>
      <c r="AC514" s="19"/>
      <c r="AD514" s="19"/>
      <c r="AE514" s="19"/>
      <c r="AF514" s="200"/>
      <c r="AG514" s="29" t="s">
        <v>217</v>
      </c>
      <c r="AH514" s="180"/>
      <c r="AI514" s="168"/>
      <c r="AJ514" s="180"/>
      <c r="AK514" s="180"/>
      <c r="AL514" s="71">
        <f>MAX(AL$24:AL513)+1</f>
        <v>460</v>
      </c>
      <c r="AM514" s="71" t="s">
        <v>157</v>
      </c>
      <c r="AN514" s="71" t="str">
        <f t="shared" si="85"/>
        <v>460.</v>
      </c>
      <c r="AP514" s="71"/>
      <c r="AS514" s="114"/>
    </row>
    <row r="515" spans="1:45" ht="22.5" customHeight="1" x14ac:dyDescent="0.25">
      <c r="A515" s="94" t="str">
        <f t="shared" si="88"/>
        <v>461.</v>
      </c>
      <c r="B515" s="94">
        <v>1658</v>
      </c>
      <c r="C515" s="214" t="s">
        <v>522</v>
      </c>
      <c r="D515" s="4">
        <v>1960</v>
      </c>
      <c r="E515" s="8" t="s">
        <v>28</v>
      </c>
      <c r="F515" s="4" t="s">
        <v>29</v>
      </c>
      <c r="G515" s="4">
        <v>2</v>
      </c>
      <c r="H515" s="4">
        <v>2</v>
      </c>
      <c r="I515" s="18">
        <v>511.1</v>
      </c>
      <c r="J515" s="11">
        <v>469.9</v>
      </c>
      <c r="K515" s="18">
        <v>469.9</v>
      </c>
      <c r="L515" s="38">
        <v>28</v>
      </c>
      <c r="M515" s="19">
        <f t="shared" si="95"/>
        <v>1779950</v>
      </c>
      <c r="N515" s="19"/>
      <c r="O515" s="19"/>
      <c r="P515" s="19"/>
      <c r="Q515" s="11">
        <f t="shared" si="96"/>
        <v>1779950</v>
      </c>
      <c r="R515" s="19"/>
      <c r="S515" s="39"/>
      <c r="T515" s="19"/>
      <c r="U515" s="19">
        <v>485</v>
      </c>
      <c r="V515" s="19">
        <f t="shared" si="97"/>
        <v>1779950</v>
      </c>
      <c r="W515" s="19"/>
      <c r="X515" s="19"/>
      <c r="Y515" s="19"/>
      <c r="Z515" s="19"/>
      <c r="AA515" s="19"/>
      <c r="AB515" s="19"/>
      <c r="AC515" s="19"/>
      <c r="AD515" s="19"/>
      <c r="AE515" s="19"/>
      <c r="AF515" s="200"/>
      <c r="AG515" s="29" t="s">
        <v>217</v>
      </c>
      <c r="AH515" s="180"/>
      <c r="AI515" s="168"/>
      <c r="AJ515" s="180"/>
      <c r="AK515" s="180"/>
      <c r="AL515" s="71">
        <f>MAX(AL$24:AL514)+1</f>
        <v>461</v>
      </c>
      <c r="AM515" s="71" t="s">
        <v>157</v>
      </c>
      <c r="AN515" s="71" t="str">
        <f t="shared" si="85"/>
        <v>461.</v>
      </c>
      <c r="AP515" s="71"/>
      <c r="AS515" s="114"/>
    </row>
    <row r="516" spans="1:45" ht="22.5" customHeight="1" x14ac:dyDescent="0.25">
      <c r="A516" s="94" t="str">
        <f t="shared" si="88"/>
        <v>462.</v>
      </c>
      <c r="B516" s="94">
        <v>1659</v>
      </c>
      <c r="C516" s="214" t="s">
        <v>523</v>
      </c>
      <c r="D516" s="4">
        <v>1960</v>
      </c>
      <c r="E516" s="8" t="s">
        <v>28</v>
      </c>
      <c r="F516" s="4" t="s">
        <v>29</v>
      </c>
      <c r="G516" s="4">
        <v>2</v>
      </c>
      <c r="H516" s="4">
        <v>2</v>
      </c>
      <c r="I516" s="18">
        <v>530</v>
      </c>
      <c r="J516" s="11">
        <v>468</v>
      </c>
      <c r="K516" s="18">
        <v>468</v>
      </c>
      <c r="L516" s="38">
        <v>17</v>
      </c>
      <c r="M516" s="19">
        <f t="shared" si="95"/>
        <v>1773344</v>
      </c>
      <c r="N516" s="19"/>
      <c r="O516" s="19"/>
      <c r="P516" s="19"/>
      <c r="Q516" s="11">
        <f t="shared" si="96"/>
        <v>1773344</v>
      </c>
      <c r="R516" s="19"/>
      <c r="S516" s="39"/>
      <c r="T516" s="19"/>
      <c r="U516" s="19">
        <v>483.2</v>
      </c>
      <c r="V516" s="19">
        <f t="shared" si="97"/>
        <v>1773344</v>
      </c>
      <c r="W516" s="19"/>
      <c r="X516" s="19"/>
      <c r="Y516" s="19"/>
      <c r="Z516" s="19"/>
      <c r="AA516" s="19"/>
      <c r="AB516" s="19"/>
      <c r="AC516" s="19"/>
      <c r="AD516" s="19"/>
      <c r="AE516" s="19"/>
      <c r="AF516" s="200"/>
      <c r="AG516" s="29" t="s">
        <v>217</v>
      </c>
      <c r="AH516" s="180"/>
      <c r="AI516" s="168"/>
      <c r="AJ516" s="180"/>
      <c r="AK516" s="180"/>
      <c r="AL516" s="71">
        <f>MAX(AL$24:AL515)+1</f>
        <v>462</v>
      </c>
      <c r="AM516" s="71" t="s">
        <v>157</v>
      </c>
      <c r="AN516" s="71" t="str">
        <f t="shared" si="85"/>
        <v>462.</v>
      </c>
      <c r="AP516" s="71"/>
      <c r="AS516" s="114"/>
    </row>
    <row r="517" spans="1:45" ht="22.5" customHeight="1" x14ac:dyDescent="0.25">
      <c r="A517" s="94" t="str">
        <f t="shared" si="88"/>
        <v>463.</v>
      </c>
      <c r="B517" s="94">
        <v>1676</v>
      </c>
      <c r="C517" s="217" t="s">
        <v>500</v>
      </c>
      <c r="D517" s="8">
        <v>1953</v>
      </c>
      <c r="E517" s="8" t="s">
        <v>28</v>
      </c>
      <c r="F517" s="8" t="s">
        <v>31</v>
      </c>
      <c r="G517" s="14">
        <v>2</v>
      </c>
      <c r="H517" s="14">
        <v>1</v>
      </c>
      <c r="I517" s="13">
        <v>525.5</v>
      </c>
      <c r="J517" s="11">
        <v>474.5</v>
      </c>
      <c r="K517" s="13">
        <v>474.5</v>
      </c>
      <c r="L517" s="39">
        <v>19</v>
      </c>
      <c r="M517" s="19">
        <f t="shared" si="95"/>
        <v>1663978</v>
      </c>
      <c r="N517" s="19"/>
      <c r="O517" s="19"/>
      <c r="P517" s="19"/>
      <c r="Q517" s="11">
        <f t="shared" si="96"/>
        <v>1663978</v>
      </c>
      <c r="R517" s="13"/>
      <c r="S517" s="36"/>
      <c r="T517" s="13"/>
      <c r="U517" s="13">
        <v>453.4</v>
      </c>
      <c r="V517" s="13">
        <f t="shared" si="97"/>
        <v>1663978</v>
      </c>
      <c r="W517" s="13"/>
      <c r="X517" s="13"/>
      <c r="Y517" s="13"/>
      <c r="Z517" s="13"/>
      <c r="AA517" s="13"/>
      <c r="AB517" s="13"/>
      <c r="AC517" s="13"/>
      <c r="AD517" s="13"/>
      <c r="AE517" s="13"/>
      <c r="AF517" s="77"/>
      <c r="AG517" s="29" t="s">
        <v>217</v>
      </c>
      <c r="AH517" s="177"/>
      <c r="AI517" s="168"/>
      <c r="AJ517" s="177"/>
      <c r="AK517" s="177"/>
      <c r="AL517" s="71">
        <f>MAX(AL$24:AL516)+1</f>
        <v>463</v>
      </c>
      <c r="AM517" s="71" t="s">
        <v>157</v>
      </c>
      <c r="AN517" s="71" t="str">
        <f t="shared" si="85"/>
        <v>463.</v>
      </c>
      <c r="AP517" s="71"/>
      <c r="AS517" s="114"/>
    </row>
    <row r="518" spans="1:45" ht="22.5" customHeight="1" x14ac:dyDescent="0.25">
      <c r="A518" s="94" t="str">
        <f t="shared" si="88"/>
        <v>464.</v>
      </c>
      <c r="B518" s="94">
        <v>1615</v>
      </c>
      <c r="C518" s="213" t="s">
        <v>508</v>
      </c>
      <c r="D518" s="8">
        <v>1973</v>
      </c>
      <c r="E518" s="8" t="s">
        <v>28</v>
      </c>
      <c r="F518" s="8" t="s">
        <v>29</v>
      </c>
      <c r="G518" s="8">
        <v>2</v>
      </c>
      <c r="H518" s="8">
        <v>2</v>
      </c>
      <c r="I518" s="13">
        <v>573.1</v>
      </c>
      <c r="J518" s="11">
        <v>527.5</v>
      </c>
      <c r="K518" s="13">
        <v>527.5</v>
      </c>
      <c r="L518" s="39">
        <v>27</v>
      </c>
      <c r="M518" s="19">
        <f t="shared" si="95"/>
        <v>1805640</v>
      </c>
      <c r="N518" s="19"/>
      <c r="O518" s="19"/>
      <c r="P518" s="19"/>
      <c r="Q518" s="11">
        <f t="shared" si="96"/>
        <v>1805640</v>
      </c>
      <c r="R518" s="19"/>
      <c r="S518" s="39"/>
      <c r="T518" s="19"/>
      <c r="U518" s="19">
        <v>492</v>
      </c>
      <c r="V518" s="19">
        <f t="shared" si="97"/>
        <v>1805640</v>
      </c>
      <c r="W518" s="19"/>
      <c r="X518" s="19"/>
      <c r="Y518" s="19"/>
      <c r="Z518" s="19"/>
      <c r="AA518" s="19"/>
      <c r="AB518" s="19"/>
      <c r="AC518" s="19"/>
      <c r="AD518" s="19"/>
      <c r="AE518" s="19"/>
      <c r="AF518" s="200"/>
      <c r="AG518" s="29" t="s">
        <v>217</v>
      </c>
      <c r="AH518" s="176"/>
      <c r="AI518" s="168"/>
      <c r="AJ518" s="176"/>
      <c r="AK518" s="176"/>
      <c r="AL518" s="71">
        <f>MAX(AL$24:AL517)+1</f>
        <v>464</v>
      </c>
      <c r="AM518" s="71" t="s">
        <v>157</v>
      </c>
      <c r="AN518" s="71" t="str">
        <f t="shared" si="85"/>
        <v>464.</v>
      </c>
      <c r="AP518" s="71"/>
      <c r="AS518" s="114"/>
    </row>
    <row r="519" spans="1:45" ht="22.5" customHeight="1" x14ac:dyDescent="0.25">
      <c r="A519" s="94" t="str">
        <f t="shared" si="88"/>
        <v>465.</v>
      </c>
      <c r="B519" s="94">
        <v>1632</v>
      </c>
      <c r="C519" s="213" t="s">
        <v>517</v>
      </c>
      <c r="D519" s="8">
        <v>1965</v>
      </c>
      <c r="E519" s="8" t="s">
        <v>28</v>
      </c>
      <c r="F519" s="8" t="s">
        <v>29</v>
      </c>
      <c r="G519" s="8">
        <v>2</v>
      </c>
      <c r="H519" s="8">
        <v>2</v>
      </c>
      <c r="I519" s="13">
        <v>699.3</v>
      </c>
      <c r="J519" s="11">
        <v>640.29999999999995</v>
      </c>
      <c r="K519" s="13">
        <v>640.29999999999995</v>
      </c>
      <c r="L519" s="39">
        <v>21</v>
      </c>
      <c r="M519" s="19">
        <f t="shared" si="95"/>
        <v>1946200.9999999998</v>
      </c>
      <c r="N519" s="19"/>
      <c r="O519" s="19"/>
      <c r="P519" s="19"/>
      <c r="Q519" s="11">
        <f t="shared" si="96"/>
        <v>1946200.9999999998</v>
      </c>
      <c r="R519" s="19"/>
      <c r="S519" s="39"/>
      <c r="T519" s="19"/>
      <c r="U519" s="19">
        <v>530.29999999999995</v>
      </c>
      <c r="V519" s="19">
        <v>1946200.9999999998</v>
      </c>
      <c r="W519" s="19"/>
      <c r="X519" s="19"/>
      <c r="Y519" s="19"/>
      <c r="Z519" s="19"/>
      <c r="AA519" s="19"/>
      <c r="AB519" s="19"/>
      <c r="AC519" s="19"/>
      <c r="AD519" s="19"/>
      <c r="AE519" s="19"/>
      <c r="AF519" s="200"/>
      <c r="AG519" s="29" t="s">
        <v>217</v>
      </c>
      <c r="AH519" s="176"/>
      <c r="AI519" s="168"/>
      <c r="AJ519" s="176"/>
      <c r="AK519" s="176"/>
      <c r="AL519" s="71">
        <f>MAX(AL$24:AL518)+1</f>
        <v>465</v>
      </c>
      <c r="AM519" s="71" t="s">
        <v>157</v>
      </c>
      <c r="AN519" s="71" t="str">
        <f t="shared" si="85"/>
        <v>465.</v>
      </c>
      <c r="AP519" s="71"/>
      <c r="AS519" s="114"/>
    </row>
    <row r="520" spans="1:45" ht="22.5" customHeight="1" x14ac:dyDescent="0.25">
      <c r="A520" s="94" t="str">
        <f t="shared" si="88"/>
        <v>466.</v>
      </c>
      <c r="B520" s="94">
        <v>1654</v>
      </c>
      <c r="C520" s="214" t="s">
        <v>1727</v>
      </c>
      <c r="D520" s="4">
        <v>1917</v>
      </c>
      <c r="E520" s="8" t="s">
        <v>28</v>
      </c>
      <c r="F520" s="4" t="s">
        <v>29</v>
      </c>
      <c r="G520" s="4">
        <v>1</v>
      </c>
      <c r="H520" s="4">
        <v>1</v>
      </c>
      <c r="I520" s="18">
        <v>177.3</v>
      </c>
      <c r="J520" s="11">
        <v>155</v>
      </c>
      <c r="K520" s="18">
        <v>155</v>
      </c>
      <c r="L520" s="38">
        <v>9</v>
      </c>
      <c r="M520" s="19">
        <f t="shared" si="95"/>
        <v>49827</v>
      </c>
      <c r="N520" s="19"/>
      <c r="O520" s="19"/>
      <c r="P520" s="19"/>
      <c r="Q520" s="11">
        <f t="shared" si="96"/>
        <v>49827</v>
      </c>
      <c r="R520" s="19">
        <v>49827</v>
      </c>
      <c r="S520" s="3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200"/>
      <c r="AG520" s="29" t="s">
        <v>217</v>
      </c>
      <c r="AH520" s="180" t="s">
        <v>1774</v>
      </c>
      <c r="AI520" s="168"/>
      <c r="AJ520" s="180"/>
      <c r="AK520" s="180"/>
      <c r="AL520" s="71">
        <f>MAX(AL$24:AL519)+1</f>
        <v>466</v>
      </c>
      <c r="AM520" s="71" t="s">
        <v>157</v>
      </c>
      <c r="AN520" s="71" t="str">
        <f t="shared" si="85"/>
        <v>466.</v>
      </c>
      <c r="AS520" s="114"/>
    </row>
    <row r="521" spans="1:45" ht="24" customHeight="1" x14ac:dyDescent="0.25">
      <c r="A521" s="94" t="str">
        <f t="shared" si="88"/>
        <v/>
      </c>
      <c r="B521" s="94"/>
      <c r="C521" s="233" t="s">
        <v>1687</v>
      </c>
      <c r="D521" s="8"/>
      <c r="E521" s="9"/>
      <c r="F521" s="9"/>
      <c r="G521" s="12"/>
      <c r="H521" s="12"/>
      <c r="I521" s="6">
        <f>I522+I524+I526</f>
        <v>3446.1000000000004</v>
      </c>
      <c r="J521" s="11">
        <f>J522+J524+J526</f>
        <v>3160.6000000000004</v>
      </c>
      <c r="K521" s="6">
        <f>K522+K524+K526</f>
        <v>3102.2</v>
      </c>
      <c r="L521" s="34">
        <f>L522+L524+L526</f>
        <v>121</v>
      </c>
      <c r="M521" s="6">
        <f>M522+M524+M526</f>
        <v>5997699.29</v>
      </c>
      <c r="N521" s="6"/>
      <c r="O521" s="6"/>
      <c r="P521" s="6"/>
      <c r="Q521" s="6">
        <f>Q522+Q524+Q526</f>
        <v>5997699.29</v>
      </c>
      <c r="R521" s="6">
        <f>R522+R524+R526</f>
        <v>839644</v>
      </c>
      <c r="S521" s="6"/>
      <c r="T521" s="6"/>
      <c r="U521" s="6">
        <f>U522+U524+U526</f>
        <v>1392</v>
      </c>
      <c r="V521" s="6">
        <f>V522+V524+V526</f>
        <v>5158055.29</v>
      </c>
      <c r="W521" s="6"/>
      <c r="X521" s="6"/>
      <c r="Y521" s="6"/>
      <c r="Z521" s="6"/>
      <c r="AA521" s="6"/>
      <c r="AB521" s="6"/>
      <c r="AC521" s="6"/>
      <c r="AD521" s="6"/>
      <c r="AE521" s="6"/>
      <c r="AF521" s="195"/>
      <c r="AG521" s="29"/>
      <c r="AH521" s="176"/>
      <c r="AI521" s="168"/>
      <c r="AJ521" s="176"/>
      <c r="AK521" s="176"/>
      <c r="AN521" s="71" t="str">
        <f t="shared" si="85"/>
        <v/>
      </c>
      <c r="AO521" s="71"/>
      <c r="AP521" s="71"/>
      <c r="AS521" s="114"/>
    </row>
    <row r="522" spans="1:45" ht="22.5" customHeight="1" x14ac:dyDescent="0.25">
      <c r="A522" s="94" t="str">
        <f t="shared" si="88"/>
        <v/>
      </c>
      <c r="B522" s="94"/>
      <c r="C522" s="233" t="s">
        <v>208</v>
      </c>
      <c r="D522" s="8"/>
      <c r="E522" s="9"/>
      <c r="F522" s="9"/>
      <c r="G522" s="12"/>
      <c r="H522" s="12"/>
      <c r="I522" s="6">
        <f>SUM(I523)</f>
        <v>414</v>
      </c>
      <c r="J522" s="6">
        <f>SUM(J523)</f>
        <v>378.6</v>
      </c>
      <c r="K522" s="6">
        <f>SUM(K523)</f>
        <v>378.6</v>
      </c>
      <c r="L522" s="34">
        <f>SUM(L523)</f>
        <v>16</v>
      </c>
      <c r="M522" s="6">
        <f>SUM(M523)</f>
        <v>37807.199999999997</v>
      </c>
      <c r="N522" s="6"/>
      <c r="O522" s="6"/>
      <c r="P522" s="6"/>
      <c r="Q522" s="6">
        <f>SUM(Q523)</f>
        <v>37807.199999999997</v>
      </c>
      <c r="R522" s="6">
        <f>SUM(R523)</f>
        <v>37807.199999999997</v>
      </c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195"/>
      <c r="AG522" s="29"/>
      <c r="AH522" s="176"/>
      <c r="AI522" s="168"/>
      <c r="AJ522" s="176"/>
      <c r="AK522" s="176"/>
      <c r="AN522" s="71" t="str">
        <f t="shared" si="85"/>
        <v/>
      </c>
      <c r="AO522" s="71"/>
      <c r="AP522" s="71"/>
      <c r="AS522" s="114"/>
    </row>
    <row r="523" spans="1:45" ht="22.5" customHeight="1" x14ac:dyDescent="0.25">
      <c r="A523" s="94" t="str">
        <f t="shared" si="88"/>
        <v>467.</v>
      </c>
      <c r="B523" s="94">
        <v>1757</v>
      </c>
      <c r="C523" s="211" t="s">
        <v>524</v>
      </c>
      <c r="D523" s="4">
        <v>1979</v>
      </c>
      <c r="E523" s="9" t="s">
        <v>28</v>
      </c>
      <c r="F523" s="4" t="s">
        <v>29</v>
      </c>
      <c r="G523" s="10">
        <v>2</v>
      </c>
      <c r="H523" s="10">
        <v>1</v>
      </c>
      <c r="I523" s="11">
        <v>414</v>
      </c>
      <c r="J523" s="11">
        <v>378.6</v>
      </c>
      <c r="K523" s="11">
        <v>378.6</v>
      </c>
      <c r="L523" s="35">
        <v>16</v>
      </c>
      <c r="M523" s="11">
        <f>R523+T523+V523+X523+Z523+AB523+AE523+AF523</f>
        <v>37807.199999999997</v>
      </c>
      <c r="N523" s="11"/>
      <c r="O523" s="11"/>
      <c r="P523" s="11"/>
      <c r="Q523" s="11">
        <f>M523</f>
        <v>37807.199999999997</v>
      </c>
      <c r="R523" s="11">
        <v>37807.199999999997</v>
      </c>
      <c r="S523" s="3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75"/>
      <c r="AG523" s="29" t="s">
        <v>217</v>
      </c>
      <c r="AH523" s="176" t="s">
        <v>1778</v>
      </c>
      <c r="AI523" s="168"/>
      <c r="AJ523" s="176"/>
      <c r="AK523" s="176"/>
      <c r="AL523" s="71">
        <f>MAX(AL$24:AL522)+1</f>
        <v>467</v>
      </c>
      <c r="AM523" s="71" t="s">
        <v>157</v>
      </c>
      <c r="AN523" s="71" t="str">
        <f t="shared" si="85"/>
        <v>467.</v>
      </c>
      <c r="AP523" s="71"/>
      <c r="AS523" s="114"/>
    </row>
    <row r="524" spans="1:45" ht="22.5" customHeight="1" x14ac:dyDescent="0.25">
      <c r="A524" s="94" t="str">
        <f t="shared" si="88"/>
        <v/>
      </c>
      <c r="B524" s="94"/>
      <c r="C524" s="233" t="s">
        <v>209</v>
      </c>
      <c r="D524" s="8"/>
      <c r="E524" s="9"/>
      <c r="F524" s="9"/>
      <c r="G524" s="12"/>
      <c r="H524" s="12"/>
      <c r="I524" s="6">
        <f>SUM(I525)</f>
        <v>880.8</v>
      </c>
      <c r="J524" s="6">
        <f>SUM(J525)</f>
        <v>818.6</v>
      </c>
      <c r="K524" s="6">
        <f>SUM(K525)</f>
        <v>818.6</v>
      </c>
      <c r="L524" s="119">
        <f>SUM(L525)</f>
        <v>31</v>
      </c>
      <c r="M524" s="6">
        <f>SUM(M525)</f>
        <v>2420235.29</v>
      </c>
      <c r="N524" s="6"/>
      <c r="O524" s="6"/>
      <c r="P524" s="6"/>
      <c r="Q524" s="6">
        <f>SUM(Q525)</f>
        <v>2420235.29</v>
      </c>
      <c r="R524" s="6"/>
      <c r="S524" s="6"/>
      <c r="T524" s="6"/>
      <c r="U524" s="6">
        <f>SUM(U525)</f>
        <v>646</v>
      </c>
      <c r="V524" s="6">
        <f>SUM(V525)</f>
        <v>2420235.29</v>
      </c>
      <c r="W524" s="6"/>
      <c r="X524" s="6"/>
      <c r="Y524" s="6"/>
      <c r="Z524" s="6"/>
      <c r="AA524" s="6"/>
      <c r="AB524" s="6"/>
      <c r="AC524" s="6"/>
      <c r="AD524" s="6"/>
      <c r="AE524" s="6"/>
      <c r="AF524" s="195"/>
      <c r="AG524" s="29"/>
      <c r="AH524" s="176"/>
      <c r="AI524" s="168"/>
      <c r="AJ524" s="176"/>
      <c r="AK524" s="176"/>
      <c r="AN524" s="71" t="str">
        <f t="shared" si="85"/>
        <v/>
      </c>
      <c r="AO524" s="71"/>
      <c r="AP524" s="71"/>
      <c r="AS524" s="114"/>
    </row>
    <row r="525" spans="1:45" ht="22.5" customHeight="1" x14ac:dyDescent="0.25">
      <c r="A525" s="94" t="str">
        <f t="shared" si="88"/>
        <v>468.</v>
      </c>
      <c r="B525" s="94">
        <v>1732</v>
      </c>
      <c r="C525" s="211" t="s">
        <v>525</v>
      </c>
      <c r="D525" s="4">
        <v>1972</v>
      </c>
      <c r="E525" s="9" t="s">
        <v>28</v>
      </c>
      <c r="F525" s="4" t="s">
        <v>31</v>
      </c>
      <c r="G525" s="10">
        <v>2</v>
      </c>
      <c r="H525" s="10">
        <v>2</v>
      </c>
      <c r="I525" s="11">
        <v>880.8</v>
      </c>
      <c r="J525" s="11">
        <v>818.6</v>
      </c>
      <c r="K525" s="11">
        <v>818.6</v>
      </c>
      <c r="L525" s="35">
        <v>31</v>
      </c>
      <c r="M525" s="11">
        <f>R525+T525+V525+X525+Z525+AB525+AE525+AF525</f>
        <v>2420235.29</v>
      </c>
      <c r="N525" s="11"/>
      <c r="O525" s="11"/>
      <c r="P525" s="11"/>
      <c r="Q525" s="11">
        <f>M525</f>
        <v>2420235.29</v>
      </c>
      <c r="R525" s="11"/>
      <c r="S525" s="35"/>
      <c r="T525" s="11"/>
      <c r="U525" s="11">
        <v>646</v>
      </c>
      <c r="V525" s="11">
        <v>2420235.29</v>
      </c>
      <c r="W525" s="11"/>
      <c r="X525" s="11"/>
      <c r="Y525" s="11"/>
      <c r="Z525" s="11"/>
      <c r="AA525" s="11"/>
      <c r="AB525" s="11"/>
      <c r="AC525" s="11"/>
      <c r="AD525" s="11"/>
      <c r="AE525" s="11"/>
      <c r="AF525" s="75"/>
      <c r="AG525" s="29" t="s">
        <v>217</v>
      </c>
      <c r="AH525" s="176"/>
      <c r="AI525" s="168"/>
      <c r="AJ525" s="176"/>
      <c r="AK525" s="176"/>
      <c r="AL525" s="71">
        <f>MAX(AL$24:AL524)+1</f>
        <v>468</v>
      </c>
      <c r="AM525" s="71" t="s">
        <v>157</v>
      </c>
      <c r="AN525" s="71" t="str">
        <f t="shared" ref="AN525:AN588" si="98">CONCATENATE(AL525,AM525)</f>
        <v>468.</v>
      </c>
      <c r="AP525" s="71"/>
      <c r="AS525" s="114"/>
    </row>
    <row r="526" spans="1:45" ht="22.5" customHeight="1" x14ac:dyDescent="0.25">
      <c r="A526" s="94" t="str">
        <f t="shared" si="88"/>
        <v/>
      </c>
      <c r="B526" s="94"/>
      <c r="C526" s="233" t="s">
        <v>210</v>
      </c>
      <c r="D526" s="8"/>
      <c r="E526" s="9"/>
      <c r="F526" s="9"/>
      <c r="G526" s="12"/>
      <c r="H526" s="12"/>
      <c r="I526" s="6">
        <f>SUM(I527:I530)</f>
        <v>2151.3000000000002</v>
      </c>
      <c r="J526" s="6">
        <f>SUM(J527:J530)</f>
        <v>1963.4</v>
      </c>
      <c r="K526" s="6">
        <f>SUM(K527:K530)</f>
        <v>1905</v>
      </c>
      <c r="L526" s="34">
        <f>SUM(L527:L530)</f>
        <v>74</v>
      </c>
      <c r="M526" s="6">
        <f>SUM(M527:M530)</f>
        <v>3539656.8</v>
      </c>
      <c r="N526" s="6"/>
      <c r="O526" s="6"/>
      <c r="P526" s="6"/>
      <c r="Q526" s="6">
        <f>SUM(Q527:Q530)</f>
        <v>3539656.8</v>
      </c>
      <c r="R526" s="6">
        <f>SUM(R527:R530)</f>
        <v>801836.8</v>
      </c>
      <c r="S526" s="6"/>
      <c r="T526" s="6"/>
      <c r="U526" s="6">
        <f>SUM(U527:U530)</f>
        <v>746</v>
      </c>
      <c r="V526" s="6">
        <f>SUM(V527:V530)</f>
        <v>2737820</v>
      </c>
      <c r="W526" s="6"/>
      <c r="X526" s="6"/>
      <c r="Y526" s="6"/>
      <c r="Z526" s="6"/>
      <c r="AA526" s="6"/>
      <c r="AB526" s="6"/>
      <c r="AC526" s="6"/>
      <c r="AD526" s="6"/>
      <c r="AE526" s="6"/>
      <c r="AF526" s="195"/>
      <c r="AG526" s="29"/>
      <c r="AH526" s="177"/>
      <c r="AI526" s="168"/>
      <c r="AJ526" s="177"/>
      <c r="AK526" s="177"/>
      <c r="AN526" s="71" t="str">
        <f t="shared" si="98"/>
        <v/>
      </c>
      <c r="AO526" s="71"/>
      <c r="AP526" s="71"/>
      <c r="AS526" s="114"/>
    </row>
    <row r="527" spans="1:45" ht="22.5" customHeight="1" x14ac:dyDescent="0.25">
      <c r="A527" s="94" t="str">
        <f t="shared" si="88"/>
        <v>469.</v>
      </c>
      <c r="B527" s="94">
        <v>1758</v>
      </c>
      <c r="C527" s="211" t="s">
        <v>526</v>
      </c>
      <c r="D527" s="4">
        <v>1984</v>
      </c>
      <c r="E527" s="9" t="s">
        <v>28</v>
      </c>
      <c r="F527" s="4" t="s">
        <v>30</v>
      </c>
      <c r="G527" s="4">
        <v>2</v>
      </c>
      <c r="H527" s="4">
        <v>1</v>
      </c>
      <c r="I527" s="11">
        <v>325.2</v>
      </c>
      <c r="J527" s="11">
        <v>289.2</v>
      </c>
      <c r="K527" s="11">
        <v>289.2</v>
      </c>
      <c r="L527" s="35">
        <v>6</v>
      </c>
      <c r="M527" s="11">
        <f t="shared" ref="M527:M530" si="99">R527+T527+V527+X527+Z527+AB527+AE527+AF527</f>
        <v>82972.800000000003</v>
      </c>
      <c r="N527" s="11"/>
      <c r="O527" s="11"/>
      <c r="P527" s="11"/>
      <c r="Q527" s="11">
        <f t="shared" ref="Q527:Q530" si="100">M527</f>
        <v>82972.800000000003</v>
      </c>
      <c r="R527" s="11">
        <v>82972.800000000003</v>
      </c>
      <c r="S527" s="3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75"/>
      <c r="AG527" s="29" t="s">
        <v>217</v>
      </c>
      <c r="AH527" s="176" t="s">
        <v>1788</v>
      </c>
      <c r="AI527" s="168"/>
      <c r="AJ527" s="176"/>
      <c r="AK527" s="176"/>
      <c r="AL527" s="71">
        <f>MAX(AL$24:AL526)+1</f>
        <v>469</v>
      </c>
      <c r="AM527" s="71" t="s">
        <v>157</v>
      </c>
      <c r="AN527" s="71" t="str">
        <f t="shared" si="98"/>
        <v>469.</v>
      </c>
      <c r="AP527" s="71"/>
      <c r="AS527" s="114"/>
    </row>
    <row r="528" spans="1:45" ht="22.5" customHeight="1" x14ac:dyDescent="0.25">
      <c r="A528" s="94" t="str">
        <f t="shared" si="88"/>
        <v>470.</v>
      </c>
      <c r="B528" s="94">
        <v>1741</v>
      </c>
      <c r="C528" s="211" t="s">
        <v>527</v>
      </c>
      <c r="D528" s="4">
        <v>1981</v>
      </c>
      <c r="E528" s="9" t="s">
        <v>28</v>
      </c>
      <c r="F528" s="4" t="s">
        <v>29</v>
      </c>
      <c r="G528" s="4">
        <v>2</v>
      </c>
      <c r="H528" s="4">
        <v>3</v>
      </c>
      <c r="I528" s="11">
        <v>899.2</v>
      </c>
      <c r="J528" s="11">
        <v>822.7</v>
      </c>
      <c r="K528" s="11">
        <v>822.7</v>
      </c>
      <c r="L528" s="35">
        <v>33</v>
      </c>
      <c r="M528" s="11">
        <f t="shared" si="99"/>
        <v>483936</v>
      </c>
      <c r="N528" s="11"/>
      <c r="O528" s="11"/>
      <c r="P528" s="11"/>
      <c r="Q528" s="11">
        <f t="shared" si="100"/>
        <v>483936</v>
      </c>
      <c r="R528" s="11">
        <v>483936</v>
      </c>
      <c r="S528" s="3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75"/>
      <c r="AG528" s="29" t="s">
        <v>217</v>
      </c>
      <c r="AH528" s="176" t="s">
        <v>1788</v>
      </c>
      <c r="AI528" s="168"/>
      <c r="AJ528" s="176"/>
      <c r="AK528" s="176"/>
      <c r="AL528" s="71">
        <f>MAX(AL$24:AL527)+1</f>
        <v>470</v>
      </c>
      <c r="AM528" s="71" t="s">
        <v>157</v>
      </c>
      <c r="AN528" s="71" t="str">
        <f t="shared" si="98"/>
        <v>470.</v>
      </c>
      <c r="AP528" s="71"/>
      <c r="AS528" s="114"/>
    </row>
    <row r="529" spans="1:45" ht="22.5" customHeight="1" x14ac:dyDescent="0.25">
      <c r="A529" s="94" t="str">
        <f t="shared" si="88"/>
        <v>471.</v>
      </c>
      <c r="B529" s="94">
        <v>1748</v>
      </c>
      <c r="C529" s="211" t="s">
        <v>151</v>
      </c>
      <c r="D529" s="4">
        <v>1968</v>
      </c>
      <c r="E529" s="9" t="s">
        <v>28</v>
      </c>
      <c r="F529" s="4" t="s">
        <v>29</v>
      </c>
      <c r="G529" s="4">
        <v>2</v>
      </c>
      <c r="H529" s="4">
        <v>1</v>
      </c>
      <c r="I529" s="11">
        <v>384.9</v>
      </c>
      <c r="J529" s="11">
        <v>352.3</v>
      </c>
      <c r="K529" s="11">
        <v>352.3</v>
      </c>
      <c r="L529" s="35">
        <v>15</v>
      </c>
      <c r="M529" s="11">
        <f t="shared" si="99"/>
        <v>156768</v>
      </c>
      <c r="N529" s="11"/>
      <c r="O529" s="11"/>
      <c r="P529" s="11"/>
      <c r="Q529" s="11">
        <f t="shared" si="100"/>
        <v>156768</v>
      </c>
      <c r="R529" s="11">
        <v>156768</v>
      </c>
      <c r="S529" s="35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75"/>
      <c r="AG529" s="29" t="s">
        <v>217</v>
      </c>
      <c r="AH529" s="176" t="s">
        <v>1788</v>
      </c>
      <c r="AI529" s="168"/>
      <c r="AJ529" s="176"/>
      <c r="AK529" s="176"/>
      <c r="AL529" s="71">
        <f>MAX(AL$24:AL528)+1</f>
        <v>471</v>
      </c>
      <c r="AM529" s="71" t="s">
        <v>157</v>
      </c>
      <c r="AN529" s="71" t="str">
        <f t="shared" si="98"/>
        <v>471.</v>
      </c>
      <c r="AP529" s="71"/>
      <c r="AS529" s="114"/>
    </row>
    <row r="530" spans="1:45" ht="22.5" customHeight="1" x14ac:dyDescent="0.25">
      <c r="A530" s="94" t="str">
        <f t="shared" si="88"/>
        <v>472.</v>
      </c>
      <c r="B530" s="94">
        <v>1729</v>
      </c>
      <c r="C530" s="211" t="s">
        <v>1732</v>
      </c>
      <c r="D530" s="4">
        <v>1973</v>
      </c>
      <c r="E530" s="9" t="s">
        <v>28</v>
      </c>
      <c r="F530" s="8" t="s">
        <v>29</v>
      </c>
      <c r="G530" s="4">
        <v>2</v>
      </c>
      <c r="H530" s="4">
        <v>2</v>
      </c>
      <c r="I530" s="11">
        <v>542</v>
      </c>
      <c r="J530" s="11">
        <v>499.2</v>
      </c>
      <c r="K530" s="11">
        <v>440.8</v>
      </c>
      <c r="L530" s="35">
        <v>20</v>
      </c>
      <c r="M530" s="11">
        <f t="shared" si="99"/>
        <v>2815980</v>
      </c>
      <c r="N530" s="11"/>
      <c r="O530" s="11"/>
      <c r="P530" s="11"/>
      <c r="Q530" s="11">
        <f t="shared" si="100"/>
        <v>2815980</v>
      </c>
      <c r="R530" s="11">
        <v>78160</v>
      </c>
      <c r="S530" s="35"/>
      <c r="T530" s="11"/>
      <c r="U530" s="11">
        <v>746</v>
      </c>
      <c r="V530" s="11">
        <f>U530*3670</f>
        <v>2737820</v>
      </c>
      <c r="W530" s="11"/>
      <c r="X530" s="11"/>
      <c r="Y530" s="11"/>
      <c r="Z530" s="11"/>
      <c r="AA530" s="11"/>
      <c r="AB530" s="11"/>
      <c r="AC530" s="11"/>
      <c r="AD530" s="11"/>
      <c r="AE530" s="11"/>
      <c r="AF530" s="75"/>
      <c r="AG530" s="29" t="s">
        <v>217</v>
      </c>
      <c r="AH530" s="177" t="s">
        <v>1774</v>
      </c>
      <c r="AI530" s="168"/>
      <c r="AJ530" s="177"/>
      <c r="AK530" s="177"/>
      <c r="AL530" s="71">
        <f>MAX(AL$24:AL529)+1</f>
        <v>472</v>
      </c>
      <c r="AM530" s="71" t="s">
        <v>157</v>
      </c>
      <c r="AN530" s="71" t="str">
        <f t="shared" si="98"/>
        <v>472.</v>
      </c>
      <c r="AS530" s="114"/>
    </row>
    <row r="531" spans="1:45" ht="22.5" customHeight="1" x14ac:dyDescent="0.25">
      <c r="A531" s="94" t="str">
        <f t="shared" si="88"/>
        <v/>
      </c>
      <c r="B531" s="94"/>
      <c r="C531" s="233" t="s">
        <v>98</v>
      </c>
      <c r="D531" s="8"/>
      <c r="E531" s="9"/>
      <c r="F531" s="9"/>
      <c r="G531" s="12"/>
      <c r="H531" s="12"/>
      <c r="I531" s="6">
        <f>I532+I534+I537</f>
        <v>7228.7000000000007</v>
      </c>
      <c r="J531" s="6">
        <f>J532+J534+J537</f>
        <v>6219.2</v>
      </c>
      <c r="K531" s="6">
        <f>K532+K534+K537</f>
        <v>5717.7999999999993</v>
      </c>
      <c r="L531" s="34">
        <f>L532+L534+L537</f>
        <v>297</v>
      </c>
      <c r="M531" s="6">
        <f>M532+M534+M537</f>
        <v>6460999.8800000008</v>
      </c>
      <c r="N531" s="6"/>
      <c r="O531" s="6"/>
      <c r="P531" s="6"/>
      <c r="Q531" s="6">
        <f>Q532+Q534+Q537</f>
        <v>6460999.8800000008</v>
      </c>
      <c r="R531" s="6">
        <f>R532+R534+R537</f>
        <v>2515860.6599999997</v>
      </c>
      <c r="S531" s="6"/>
      <c r="T531" s="6"/>
      <c r="U531" s="6">
        <f>U532+U534+U537</f>
        <v>863.3</v>
      </c>
      <c r="V531" s="6">
        <f>V532+V534+V537</f>
        <v>3734020.33</v>
      </c>
      <c r="W531" s="6"/>
      <c r="X531" s="6"/>
      <c r="Y531" s="6"/>
      <c r="Z531" s="6"/>
      <c r="AA531" s="6">
        <f>AA532+AA534+AA537</f>
        <v>51.91</v>
      </c>
      <c r="AB531" s="6">
        <f>AB532+AB534+AB537</f>
        <v>153991.93</v>
      </c>
      <c r="AC531" s="6"/>
      <c r="AD531" s="6"/>
      <c r="AE531" s="6"/>
      <c r="AF531" s="195">
        <f>AF532+AF534+AF537</f>
        <v>57126.96</v>
      </c>
      <c r="AG531" s="29"/>
      <c r="AH531" s="176"/>
      <c r="AI531" s="168"/>
      <c r="AJ531" s="176"/>
      <c r="AK531" s="176"/>
      <c r="AN531" s="71" t="str">
        <f t="shared" si="98"/>
        <v/>
      </c>
      <c r="AO531" s="71"/>
      <c r="AP531" s="71"/>
      <c r="AS531" s="114"/>
    </row>
    <row r="532" spans="1:45" ht="22.5" customHeight="1" x14ac:dyDescent="0.25">
      <c r="A532" s="94" t="str">
        <f t="shared" si="88"/>
        <v/>
      </c>
      <c r="B532" s="94"/>
      <c r="C532" s="233" t="s">
        <v>208</v>
      </c>
      <c r="D532" s="8"/>
      <c r="E532" s="9"/>
      <c r="F532" s="9"/>
      <c r="G532" s="12"/>
      <c r="H532" s="12"/>
      <c r="I532" s="6">
        <f>SUM(I533:I533)</f>
        <v>790.8</v>
      </c>
      <c r="J532" s="6">
        <f>SUM(J533:J533)</f>
        <v>747.1</v>
      </c>
      <c r="K532" s="6">
        <f>SUM(K533:K533)</f>
        <v>747.1</v>
      </c>
      <c r="L532" s="119">
        <f>SUM(L533:L533)</f>
        <v>39</v>
      </c>
      <c r="M532" s="6">
        <f>SUM(M533:M533)</f>
        <v>57126.96</v>
      </c>
      <c r="N532" s="6"/>
      <c r="O532" s="6"/>
      <c r="P532" s="6"/>
      <c r="Q532" s="6">
        <f>SUM(Q533:Q533)</f>
        <v>57126.96</v>
      </c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195">
        <f>SUM(AF533:AF533)</f>
        <v>57126.96</v>
      </c>
      <c r="AG532" s="29"/>
      <c r="AH532" s="176"/>
      <c r="AI532" s="168"/>
      <c r="AJ532" s="176"/>
      <c r="AK532" s="176"/>
      <c r="AN532" s="71" t="str">
        <f t="shared" si="98"/>
        <v/>
      </c>
      <c r="AO532" s="71"/>
      <c r="AP532" s="71"/>
      <c r="AS532" s="114"/>
    </row>
    <row r="533" spans="1:45" ht="22.5" customHeight="1" x14ac:dyDescent="0.25">
      <c r="A533" s="94" t="str">
        <f t="shared" si="88"/>
        <v>473.</v>
      </c>
      <c r="B533" s="94">
        <v>1779</v>
      </c>
      <c r="C533" s="211" t="s">
        <v>528</v>
      </c>
      <c r="D533" s="4">
        <v>1985</v>
      </c>
      <c r="E533" s="9" t="s">
        <v>28</v>
      </c>
      <c r="F533" s="4" t="s">
        <v>29</v>
      </c>
      <c r="G533" s="10">
        <v>2</v>
      </c>
      <c r="H533" s="10">
        <v>2</v>
      </c>
      <c r="I533" s="11">
        <v>790.8</v>
      </c>
      <c r="J533" s="11">
        <v>747.1</v>
      </c>
      <c r="K533" s="11">
        <v>747.1</v>
      </c>
      <c r="L533" s="35">
        <v>39</v>
      </c>
      <c r="M533" s="11">
        <f>R533+T533+V533+X533+Z533+AB533+AE533+AF533</f>
        <v>57126.96</v>
      </c>
      <c r="N533" s="11"/>
      <c r="O533" s="11"/>
      <c r="P533" s="11"/>
      <c r="Q533" s="11">
        <f>M533</f>
        <v>57126.96</v>
      </c>
      <c r="R533" s="11"/>
      <c r="S533" s="3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75">
        <v>57126.96</v>
      </c>
      <c r="AG533" s="29" t="s">
        <v>217</v>
      </c>
      <c r="AH533" s="176"/>
      <c r="AI533" s="168"/>
      <c r="AJ533" s="176"/>
      <c r="AK533" s="176"/>
      <c r="AL533" s="71">
        <f>MAX(AL$24:AL532)+1</f>
        <v>473</v>
      </c>
      <c r="AM533" s="71" t="s">
        <v>157</v>
      </c>
      <c r="AN533" s="71" t="str">
        <f t="shared" si="98"/>
        <v>473.</v>
      </c>
      <c r="AP533" s="88"/>
      <c r="AS533" s="114"/>
    </row>
    <row r="534" spans="1:45" ht="22.5" customHeight="1" x14ac:dyDescent="0.25">
      <c r="A534" s="94" t="str">
        <f t="shared" si="88"/>
        <v/>
      </c>
      <c r="B534" s="94"/>
      <c r="C534" s="233" t="s">
        <v>209</v>
      </c>
      <c r="D534" s="8"/>
      <c r="E534" s="9"/>
      <c r="F534" s="9"/>
      <c r="G534" s="12"/>
      <c r="H534" s="12"/>
      <c r="I534" s="6">
        <f>SUM(I535:I536)</f>
        <v>1170.8000000000002</v>
      </c>
      <c r="J534" s="6">
        <f>SUM(J535:J536)</f>
        <v>1165.4000000000001</v>
      </c>
      <c r="K534" s="6">
        <f>SUM(K535:K536)</f>
        <v>1063.0999999999999</v>
      </c>
      <c r="L534" s="34">
        <f>SUM(L535:L536)</f>
        <v>39</v>
      </c>
      <c r="M534" s="6">
        <f>SUM(M535:M536)</f>
        <v>527521.77</v>
      </c>
      <c r="N534" s="6"/>
      <c r="O534" s="6"/>
      <c r="P534" s="6"/>
      <c r="Q534" s="6">
        <f>SUM(Q535:Q536)</f>
        <v>527521.77</v>
      </c>
      <c r="R534" s="6">
        <f>SUM(R535:R536)</f>
        <v>373529.84</v>
      </c>
      <c r="S534" s="6"/>
      <c r="T534" s="6"/>
      <c r="U534" s="6"/>
      <c r="V534" s="6"/>
      <c r="W534" s="6"/>
      <c r="X534" s="6"/>
      <c r="Y534" s="6"/>
      <c r="Z534" s="6"/>
      <c r="AA534" s="6">
        <f>SUM(AA535:AA536)</f>
        <v>51.91</v>
      </c>
      <c r="AB534" s="6">
        <f>SUM(AB535:AB536)</f>
        <v>153991.93</v>
      </c>
      <c r="AC534" s="6"/>
      <c r="AD534" s="6"/>
      <c r="AE534" s="6"/>
      <c r="AF534" s="195"/>
      <c r="AG534" s="29"/>
      <c r="AH534" s="176"/>
      <c r="AI534" s="168"/>
      <c r="AJ534" s="176"/>
      <c r="AK534" s="176"/>
      <c r="AN534" s="71" t="str">
        <f t="shared" si="98"/>
        <v/>
      </c>
      <c r="AO534" s="71"/>
      <c r="AP534" s="71"/>
      <c r="AS534" s="114"/>
    </row>
    <row r="535" spans="1:45" ht="22.5" customHeight="1" x14ac:dyDescent="0.25">
      <c r="A535" s="94" t="str">
        <f t="shared" si="88"/>
        <v>474.</v>
      </c>
      <c r="B535" s="94">
        <v>1816</v>
      </c>
      <c r="C535" s="211" t="s">
        <v>529</v>
      </c>
      <c r="D535" s="4">
        <v>1974</v>
      </c>
      <c r="E535" s="9" t="s">
        <v>28</v>
      </c>
      <c r="F535" s="4" t="s">
        <v>29</v>
      </c>
      <c r="G535" s="10">
        <v>2</v>
      </c>
      <c r="H535" s="10">
        <v>2</v>
      </c>
      <c r="I535" s="11">
        <v>768.2</v>
      </c>
      <c r="J535" s="11">
        <v>762.8</v>
      </c>
      <c r="K535" s="11">
        <v>660.5</v>
      </c>
      <c r="L535" s="35">
        <v>27</v>
      </c>
      <c r="M535" s="11">
        <f>R535+T535+V535+X535+Z535+AB535+AE535+AF535</f>
        <v>373529.84</v>
      </c>
      <c r="N535" s="11"/>
      <c r="O535" s="11"/>
      <c r="P535" s="11"/>
      <c r="Q535" s="11">
        <f>M535</f>
        <v>373529.84</v>
      </c>
      <c r="R535" s="11">
        <v>373529.84</v>
      </c>
      <c r="S535" s="35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75"/>
      <c r="AG535" s="29" t="s">
        <v>217</v>
      </c>
      <c r="AH535" s="180" t="s">
        <v>1774</v>
      </c>
      <c r="AI535" s="168"/>
      <c r="AJ535" s="180"/>
      <c r="AK535" s="180"/>
      <c r="AL535" s="71">
        <f>MAX(AL$24:AL534)+1</f>
        <v>474</v>
      </c>
      <c r="AM535" s="71" t="s">
        <v>157</v>
      </c>
      <c r="AN535" s="71" t="str">
        <f t="shared" si="98"/>
        <v>474.</v>
      </c>
      <c r="AP535" s="88"/>
      <c r="AS535" s="114"/>
    </row>
    <row r="536" spans="1:45" ht="22.5" customHeight="1" x14ac:dyDescent="0.25">
      <c r="A536" s="94" t="str">
        <f t="shared" si="88"/>
        <v>475.</v>
      </c>
      <c r="B536" s="94">
        <v>5615</v>
      </c>
      <c r="C536" s="211" t="s">
        <v>532</v>
      </c>
      <c r="D536" s="4">
        <v>1971</v>
      </c>
      <c r="E536" s="9" t="s">
        <v>28</v>
      </c>
      <c r="F536" s="4" t="s">
        <v>29</v>
      </c>
      <c r="G536" s="4">
        <v>2</v>
      </c>
      <c r="H536" s="4">
        <v>2</v>
      </c>
      <c r="I536" s="11">
        <v>402.6</v>
      </c>
      <c r="J536" s="11">
        <v>402.6</v>
      </c>
      <c r="K536" s="11">
        <v>402.6</v>
      </c>
      <c r="L536" s="35">
        <v>12</v>
      </c>
      <c r="M536" s="11">
        <f>R536+T536+V536+X536+Z536+AB536+AE536+AF536</f>
        <v>153991.93</v>
      </c>
      <c r="N536" s="11"/>
      <c r="O536" s="11"/>
      <c r="P536" s="11"/>
      <c r="Q536" s="11">
        <f>M536</f>
        <v>153991.93</v>
      </c>
      <c r="R536" s="11"/>
      <c r="S536" s="35"/>
      <c r="T536" s="11"/>
      <c r="U536" s="11"/>
      <c r="V536" s="11"/>
      <c r="W536" s="11"/>
      <c r="X536" s="11"/>
      <c r="Y536" s="11"/>
      <c r="Z536" s="11"/>
      <c r="AA536" s="11">
        <v>51.91</v>
      </c>
      <c r="AB536" s="11">
        <v>153991.93</v>
      </c>
      <c r="AC536" s="11"/>
      <c r="AD536" s="11"/>
      <c r="AE536" s="11"/>
      <c r="AF536" s="75"/>
      <c r="AG536" s="29" t="s">
        <v>217</v>
      </c>
      <c r="AH536" s="176"/>
      <c r="AI536" s="168"/>
      <c r="AJ536" s="176"/>
      <c r="AK536" s="176"/>
      <c r="AL536" s="71">
        <f>MAX(AL$24:AL535)+1</f>
        <v>475</v>
      </c>
      <c r="AM536" s="71" t="s">
        <v>157</v>
      </c>
      <c r="AN536" s="71" t="str">
        <f t="shared" si="98"/>
        <v>475.</v>
      </c>
      <c r="AS536" s="114"/>
    </row>
    <row r="537" spans="1:45" ht="22.5" customHeight="1" x14ac:dyDescent="0.25">
      <c r="A537" s="94" t="str">
        <f t="shared" si="88"/>
        <v/>
      </c>
      <c r="B537" s="94"/>
      <c r="C537" s="233" t="s">
        <v>210</v>
      </c>
      <c r="D537" s="8"/>
      <c r="E537" s="9"/>
      <c r="F537" s="9"/>
      <c r="G537" s="12"/>
      <c r="H537" s="12"/>
      <c r="I537" s="6">
        <f>SUM(I538:I544)</f>
        <v>5267.1</v>
      </c>
      <c r="J537" s="6">
        <f>SUM(J538:J544)</f>
        <v>4306.7</v>
      </c>
      <c r="K537" s="6">
        <f>SUM(K538:K544)</f>
        <v>3907.6</v>
      </c>
      <c r="L537" s="119">
        <f>SUM(L538:L544)</f>
        <v>219</v>
      </c>
      <c r="M537" s="6">
        <f>SUM(M538:M544)</f>
        <v>5876351.1500000004</v>
      </c>
      <c r="N537" s="6"/>
      <c r="O537" s="6"/>
      <c r="P537" s="6"/>
      <c r="Q537" s="6">
        <f>SUM(Q538:Q544)</f>
        <v>5876351.1500000004</v>
      </c>
      <c r="R537" s="6">
        <f>SUM(R538:R544)</f>
        <v>2142330.8199999998</v>
      </c>
      <c r="S537" s="6"/>
      <c r="T537" s="6"/>
      <c r="U537" s="6">
        <f>SUM(U538:U544)</f>
        <v>863.3</v>
      </c>
      <c r="V537" s="6">
        <f>SUM(V538:V544)</f>
        <v>3734020.33</v>
      </c>
      <c r="W537" s="6"/>
      <c r="X537" s="6"/>
      <c r="Y537" s="6"/>
      <c r="Z537" s="6"/>
      <c r="AA537" s="6"/>
      <c r="AB537" s="6"/>
      <c r="AC537" s="6"/>
      <c r="AD537" s="6"/>
      <c r="AE537" s="6"/>
      <c r="AF537" s="195"/>
      <c r="AG537" s="29"/>
      <c r="AH537" s="176"/>
      <c r="AI537" s="168"/>
      <c r="AJ537" s="176"/>
      <c r="AK537" s="176"/>
      <c r="AN537" s="71" t="str">
        <f t="shared" si="98"/>
        <v/>
      </c>
      <c r="AO537" s="71"/>
      <c r="AP537" s="71"/>
      <c r="AS537" s="114"/>
    </row>
    <row r="538" spans="1:45" ht="22.5" customHeight="1" x14ac:dyDescent="0.25">
      <c r="A538" s="94" t="str">
        <f t="shared" ref="A538:A601" si="101">AN538</f>
        <v>476.</v>
      </c>
      <c r="B538" s="94">
        <v>1779</v>
      </c>
      <c r="C538" s="211" t="s">
        <v>528</v>
      </c>
      <c r="D538" s="4">
        <v>1985</v>
      </c>
      <c r="E538" s="9" t="s">
        <v>28</v>
      </c>
      <c r="F538" s="4" t="s">
        <v>29</v>
      </c>
      <c r="G538" s="4">
        <v>2</v>
      </c>
      <c r="H538" s="4">
        <v>2</v>
      </c>
      <c r="I538" s="11">
        <v>790.8</v>
      </c>
      <c r="J538" s="11">
        <v>747.1</v>
      </c>
      <c r="K538" s="11">
        <v>747.1</v>
      </c>
      <c r="L538" s="35">
        <v>39</v>
      </c>
      <c r="M538" s="11">
        <f t="shared" ref="M538:M544" si="102">R538+T538+V538+X538+Z538+AB538+AE538+AF538</f>
        <v>309765.12</v>
      </c>
      <c r="N538" s="11"/>
      <c r="O538" s="11"/>
      <c r="P538" s="11"/>
      <c r="Q538" s="11">
        <f t="shared" ref="Q538:Q544" si="103">M538</f>
        <v>309765.12</v>
      </c>
      <c r="R538" s="11">
        <v>309765.12</v>
      </c>
      <c r="S538" s="35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75"/>
      <c r="AG538" s="29" t="s">
        <v>217</v>
      </c>
      <c r="AH538" s="176" t="s">
        <v>1788</v>
      </c>
      <c r="AI538" s="168"/>
      <c r="AJ538" s="176"/>
      <c r="AK538" s="176"/>
      <c r="AL538" s="71">
        <f>MAX(AL$24:AL537)+1</f>
        <v>476</v>
      </c>
      <c r="AM538" s="71" t="s">
        <v>157</v>
      </c>
      <c r="AN538" s="71" t="str">
        <f t="shared" si="98"/>
        <v>476.</v>
      </c>
      <c r="AS538" s="114"/>
    </row>
    <row r="539" spans="1:45" ht="22.5" customHeight="1" x14ac:dyDescent="0.25">
      <c r="A539" s="94" t="str">
        <f t="shared" si="101"/>
        <v>477.</v>
      </c>
      <c r="B539" s="94">
        <v>1851</v>
      </c>
      <c r="C539" s="211" t="s">
        <v>530</v>
      </c>
      <c r="D539" s="4">
        <v>1968</v>
      </c>
      <c r="E539" s="9" t="s">
        <v>28</v>
      </c>
      <c r="F539" s="4" t="s">
        <v>29</v>
      </c>
      <c r="G539" s="10">
        <v>2</v>
      </c>
      <c r="H539" s="10">
        <v>1</v>
      </c>
      <c r="I539" s="11">
        <v>339.6</v>
      </c>
      <c r="J539" s="11">
        <v>303</v>
      </c>
      <c r="K539" s="11">
        <v>303</v>
      </c>
      <c r="L539" s="35">
        <v>16</v>
      </c>
      <c r="M539" s="11">
        <f t="shared" si="102"/>
        <v>1026132.0000000001</v>
      </c>
      <c r="N539" s="11"/>
      <c r="O539" s="11"/>
      <c r="P539" s="11"/>
      <c r="Q539" s="11">
        <f t="shared" si="103"/>
        <v>1026132.0000000001</v>
      </c>
      <c r="R539" s="11"/>
      <c r="S539" s="35"/>
      <c r="T539" s="11"/>
      <c r="U539" s="11">
        <v>279.60000000000002</v>
      </c>
      <c r="V539" s="11">
        <f>U539*3670</f>
        <v>1026132.0000000001</v>
      </c>
      <c r="W539" s="11"/>
      <c r="X539" s="11"/>
      <c r="Y539" s="11"/>
      <c r="Z539" s="11"/>
      <c r="AA539" s="11"/>
      <c r="AB539" s="11"/>
      <c r="AC539" s="11"/>
      <c r="AD539" s="11"/>
      <c r="AE539" s="11"/>
      <c r="AF539" s="75"/>
      <c r="AG539" s="29" t="s">
        <v>217</v>
      </c>
      <c r="AH539" s="176"/>
      <c r="AI539" s="168"/>
      <c r="AJ539" s="176"/>
      <c r="AK539" s="176"/>
      <c r="AL539" s="71">
        <f>MAX(AL$24:AL538)+1</f>
        <v>477</v>
      </c>
      <c r="AM539" s="71" t="s">
        <v>157</v>
      </c>
      <c r="AN539" s="71" t="str">
        <f t="shared" si="98"/>
        <v>477.</v>
      </c>
      <c r="AP539" s="88"/>
      <c r="AS539" s="114"/>
    </row>
    <row r="540" spans="1:45" ht="22.5" customHeight="1" x14ac:dyDescent="0.25">
      <c r="A540" s="94" t="str">
        <f t="shared" si="101"/>
        <v>478.</v>
      </c>
      <c r="B540" s="94">
        <v>1845</v>
      </c>
      <c r="C540" s="211" t="s">
        <v>531</v>
      </c>
      <c r="D540" s="4">
        <v>1985</v>
      </c>
      <c r="E540" s="9" t="s">
        <v>28</v>
      </c>
      <c r="F540" s="4" t="s">
        <v>29</v>
      </c>
      <c r="G540" s="4">
        <v>2</v>
      </c>
      <c r="H540" s="4">
        <v>2</v>
      </c>
      <c r="I540" s="11">
        <v>1545</v>
      </c>
      <c r="J540" s="11">
        <v>1505.4</v>
      </c>
      <c r="K540" s="11">
        <v>1145.4000000000001</v>
      </c>
      <c r="L540" s="35">
        <v>41</v>
      </c>
      <c r="M540" s="11">
        <f t="shared" si="102"/>
        <v>399076</v>
      </c>
      <c r="N540" s="11"/>
      <c r="O540" s="11"/>
      <c r="P540" s="11"/>
      <c r="Q540" s="11">
        <f t="shared" si="103"/>
        <v>399076</v>
      </c>
      <c r="R540" s="11">
        <v>399076</v>
      </c>
      <c r="S540" s="35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75"/>
      <c r="AG540" s="29" t="s">
        <v>217</v>
      </c>
      <c r="AH540" s="176" t="s">
        <v>1778</v>
      </c>
      <c r="AI540" s="168"/>
      <c r="AJ540" s="176"/>
      <c r="AK540" s="176"/>
      <c r="AL540" s="71">
        <f>MAX(AL$24:AL539)+1</f>
        <v>478</v>
      </c>
      <c r="AM540" s="71" t="s">
        <v>157</v>
      </c>
      <c r="AN540" s="71" t="str">
        <f t="shared" si="98"/>
        <v>478.</v>
      </c>
      <c r="AS540" s="114"/>
    </row>
    <row r="541" spans="1:45" ht="22.5" customHeight="1" x14ac:dyDescent="0.25">
      <c r="A541" s="94" t="str">
        <f t="shared" si="101"/>
        <v>479.</v>
      </c>
      <c r="B541" s="94">
        <v>1777</v>
      </c>
      <c r="C541" s="217" t="s">
        <v>533</v>
      </c>
      <c r="D541" s="4">
        <v>1976</v>
      </c>
      <c r="E541" s="9" t="s">
        <v>28</v>
      </c>
      <c r="F541" s="4" t="s">
        <v>29</v>
      </c>
      <c r="G541" s="4">
        <v>2</v>
      </c>
      <c r="H541" s="4">
        <v>1</v>
      </c>
      <c r="I541" s="11">
        <v>346.7</v>
      </c>
      <c r="J541" s="11">
        <v>321</v>
      </c>
      <c r="K541" s="11">
        <v>321</v>
      </c>
      <c r="L541" s="35">
        <v>17</v>
      </c>
      <c r="M541" s="11">
        <f t="shared" si="102"/>
        <v>1088155</v>
      </c>
      <c r="N541" s="11"/>
      <c r="O541" s="11"/>
      <c r="P541" s="11"/>
      <c r="Q541" s="11">
        <f t="shared" si="103"/>
        <v>1088155</v>
      </c>
      <c r="R541" s="11"/>
      <c r="S541" s="35"/>
      <c r="T541" s="11"/>
      <c r="U541" s="11">
        <v>296.5</v>
      </c>
      <c r="V541" s="11">
        <f>U541*3670</f>
        <v>1088155</v>
      </c>
      <c r="W541" s="11"/>
      <c r="X541" s="11"/>
      <c r="Y541" s="11"/>
      <c r="Z541" s="11"/>
      <c r="AA541" s="11"/>
      <c r="AB541" s="11"/>
      <c r="AC541" s="11"/>
      <c r="AD541" s="11"/>
      <c r="AE541" s="11"/>
      <c r="AF541" s="75"/>
      <c r="AG541" s="29" t="s">
        <v>217</v>
      </c>
      <c r="AH541" s="176"/>
      <c r="AI541" s="168"/>
      <c r="AJ541" s="176"/>
      <c r="AK541" s="176"/>
      <c r="AL541" s="71">
        <f>MAX(AL$24:AL540)+1</f>
        <v>479</v>
      </c>
      <c r="AM541" s="71" t="s">
        <v>157</v>
      </c>
      <c r="AN541" s="71" t="str">
        <f t="shared" si="98"/>
        <v>479.</v>
      </c>
      <c r="AP541" s="71"/>
      <c r="AS541" s="114"/>
    </row>
    <row r="542" spans="1:45" ht="22.5" customHeight="1" x14ac:dyDescent="0.25">
      <c r="A542" s="94" t="str">
        <f t="shared" si="101"/>
        <v>480.</v>
      </c>
      <c r="B542" s="94">
        <v>1831</v>
      </c>
      <c r="C542" s="211" t="s">
        <v>534</v>
      </c>
      <c r="D542" s="4">
        <v>1969</v>
      </c>
      <c r="E542" s="9" t="s">
        <v>28</v>
      </c>
      <c r="F542" s="4" t="s">
        <v>29</v>
      </c>
      <c r="G542" s="4">
        <v>2</v>
      </c>
      <c r="H542" s="4">
        <v>2</v>
      </c>
      <c r="I542" s="11">
        <v>553.20000000000005</v>
      </c>
      <c r="J542" s="11">
        <v>430.3</v>
      </c>
      <c r="K542" s="11">
        <v>430.3</v>
      </c>
      <c r="L542" s="35">
        <v>11</v>
      </c>
      <c r="M542" s="11">
        <f t="shared" si="102"/>
        <v>32254.5</v>
      </c>
      <c r="N542" s="11"/>
      <c r="O542" s="11"/>
      <c r="P542" s="11"/>
      <c r="Q542" s="11">
        <f t="shared" si="103"/>
        <v>32254.5</v>
      </c>
      <c r="R542" s="11">
        <v>32254.5</v>
      </c>
      <c r="S542" s="3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75"/>
      <c r="AG542" s="29" t="s">
        <v>217</v>
      </c>
      <c r="AH542" s="176" t="s">
        <v>1774</v>
      </c>
      <c r="AI542" s="168"/>
      <c r="AJ542" s="176"/>
      <c r="AK542" s="176"/>
      <c r="AL542" s="71">
        <f>MAX(AL$24:AL541)+1</f>
        <v>480</v>
      </c>
      <c r="AM542" s="71" t="s">
        <v>157</v>
      </c>
      <c r="AN542" s="71" t="str">
        <f t="shared" si="98"/>
        <v>480.</v>
      </c>
      <c r="AS542" s="114"/>
    </row>
    <row r="543" spans="1:45" ht="22.5" customHeight="1" x14ac:dyDescent="0.25">
      <c r="A543" s="94" t="str">
        <f t="shared" si="101"/>
        <v>481.</v>
      </c>
      <c r="B543" s="94">
        <v>1849</v>
      </c>
      <c r="C543" s="211" t="s">
        <v>1739</v>
      </c>
      <c r="D543" s="4">
        <v>1962</v>
      </c>
      <c r="E543" s="9" t="s">
        <v>28</v>
      </c>
      <c r="F543" s="4" t="s">
        <v>29</v>
      </c>
      <c r="G543" s="4">
        <v>2</v>
      </c>
      <c r="H543" s="4">
        <v>2</v>
      </c>
      <c r="I543" s="11">
        <v>330.1</v>
      </c>
      <c r="J543" s="11">
        <v>301.2</v>
      </c>
      <c r="K543" s="11">
        <v>301.2</v>
      </c>
      <c r="L543" s="35">
        <v>23</v>
      </c>
      <c r="M543" s="11">
        <f t="shared" si="102"/>
        <v>1619733.33</v>
      </c>
      <c r="N543" s="11"/>
      <c r="O543" s="11"/>
      <c r="P543" s="11"/>
      <c r="Q543" s="11">
        <f t="shared" si="103"/>
        <v>1619733.33</v>
      </c>
      <c r="R543" s="11"/>
      <c r="S543" s="35"/>
      <c r="T543" s="11"/>
      <c r="U543" s="11">
        <v>287.2</v>
      </c>
      <c r="V543" s="11">
        <v>1619733.33</v>
      </c>
      <c r="W543" s="11"/>
      <c r="X543" s="11"/>
      <c r="Y543" s="11"/>
      <c r="Z543" s="11"/>
      <c r="AA543" s="11"/>
      <c r="AB543" s="11"/>
      <c r="AC543" s="11"/>
      <c r="AD543" s="11"/>
      <c r="AE543" s="11"/>
      <c r="AF543" s="75"/>
      <c r="AG543" s="29" t="s">
        <v>217</v>
      </c>
      <c r="AH543" s="176"/>
      <c r="AI543" s="168"/>
      <c r="AJ543" s="176"/>
      <c r="AK543" s="176"/>
      <c r="AL543" s="71">
        <f>MAX(AL$24:AL542)+1</f>
        <v>481</v>
      </c>
      <c r="AM543" s="71" t="s">
        <v>157</v>
      </c>
      <c r="AN543" s="71" t="str">
        <f t="shared" si="98"/>
        <v>481.</v>
      </c>
      <c r="AS543" s="114"/>
    </row>
    <row r="544" spans="1:45" ht="22.5" customHeight="1" x14ac:dyDescent="0.25">
      <c r="A544" s="94" t="str">
        <f t="shared" si="101"/>
        <v>482.</v>
      </c>
      <c r="B544" s="94">
        <v>5687</v>
      </c>
      <c r="C544" s="211" t="s">
        <v>1509</v>
      </c>
      <c r="D544" s="4">
        <v>1988</v>
      </c>
      <c r="E544" s="9" t="s">
        <v>28</v>
      </c>
      <c r="F544" s="4" t="s">
        <v>29</v>
      </c>
      <c r="G544" s="4">
        <v>3</v>
      </c>
      <c r="H544" s="4">
        <v>3</v>
      </c>
      <c r="I544" s="11">
        <v>1361.7</v>
      </c>
      <c r="J544" s="11">
        <v>698.7</v>
      </c>
      <c r="K544" s="11">
        <v>659.6</v>
      </c>
      <c r="L544" s="35">
        <v>72</v>
      </c>
      <c r="M544" s="11">
        <f t="shared" si="102"/>
        <v>1401235.2</v>
      </c>
      <c r="N544" s="11"/>
      <c r="O544" s="11"/>
      <c r="P544" s="11"/>
      <c r="Q544" s="11">
        <f t="shared" si="103"/>
        <v>1401235.2</v>
      </c>
      <c r="R544" s="11">
        <v>1401235.2</v>
      </c>
      <c r="S544" s="35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75"/>
      <c r="AG544" s="29" t="s">
        <v>217</v>
      </c>
      <c r="AH544" s="176" t="s">
        <v>1777</v>
      </c>
      <c r="AI544" s="168"/>
      <c r="AJ544" s="176"/>
      <c r="AK544" s="176"/>
      <c r="AL544" s="71">
        <f>MAX(AL$24:AL543)+1</f>
        <v>482</v>
      </c>
      <c r="AM544" s="71" t="s">
        <v>157</v>
      </c>
      <c r="AN544" s="71" t="str">
        <f t="shared" si="98"/>
        <v>482.</v>
      </c>
      <c r="AP544" s="71"/>
      <c r="AS544" s="114"/>
    </row>
    <row r="545" spans="1:45" ht="22.5" customHeight="1" x14ac:dyDescent="0.25">
      <c r="A545" s="94" t="str">
        <f t="shared" si="101"/>
        <v/>
      </c>
      <c r="B545" s="94"/>
      <c r="C545" s="233" t="s">
        <v>99</v>
      </c>
      <c r="D545" s="8"/>
      <c r="E545" s="9"/>
      <c r="F545" s="9"/>
      <c r="G545" s="12"/>
      <c r="H545" s="12"/>
      <c r="I545" s="6">
        <f>I546+I571+I618</f>
        <v>349478.1</v>
      </c>
      <c r="J545" s="11">
        <f>J546+J571+J618</f>
        <v>284756.82</v>
      </c>
      <c r="K545" s="6">
        <f>K546+K571+K618</f>
        <v>279827.62</v>
      </c>
      <c r="L545" s="34">
        <f>L546+L571+L618</f>
        <v>16830</v>
      </c>
      <c r="M545" s="6">
        <f>M546+M571+M618</f>
        <v>164713926.06200001</v>
      </c>
      <c r="N545" s="6"/>
      <c r="O545" s="6"/>
      <c r="P545" s="6"/>
      <c r="Q545" s="6">
        <f>Q546+Q571+Q618</f>
        <v>164713926.06200001</v>
      </c>
      <c r="R545" s="6">
        <f>R546+R571+R618</f>
        <v>54639966.380000003</v>
      </c>
      <c r="S545" s="6"/>
      <c r="T545" s="6"/>
      <c r="U545" s="6">
        <f t="shared" ref="U545:AB545" si="104">U546+U571+U618</f>
        <v>44728.369999999995</v>
      </c>
      <c r="V545" s="6">
        <f t="shared" si="104"/>
        <v>81092506.574000001</v>
      </c>
      <c r="W545" s="6">
        <f t="shared" si="104"/>
        <v>410</v>
      </c>
      <c r="X545" s="6">
        <f t="shared" si="104"/>
        <v>349566</v>
      </c>
      <c r="Y545" s="6">
        <f t="shared" si="104"/>
        <v>25835.32</v>
      </c>
      <c r="Z545" s="6">
        <f t="shared" si="104"/>
        <v>25533767.897999998</v>
      </c>
      <c r="AA545" s="6">
        <f t="shared" si="104"/>
        <v>736.4</v>
      </c>
      <c r="AB545" s="6">
        <f t="shared" si="104"/>
        <v>1877753.79</v>
      </c>
      <c r="AC545" s="6"/>
      <c r="AD545" s="6"/>
      <c r="AE545" s="6">
        <f>AE546+AE571+AE618</f>
        <v>439264</v>
      </c>
      <c r="AF545" s="195">
        <f>AF546+AF571+AF618</f>
        <v>781101.42</v>
      </c>
      <c r="AG545" s="29"/>
      <c r="AH545" s="176"/>
      <c r="AI545" s="168"/>
      <c r="AJ545" s="176"/>
      <c r="AK545" s="176"/>
      <c r="AN545" s="71" t="str">
        <f t="shared" si="98"/>
        <v/>
      </c>
      <c r="AO545" s="71"/>
      <c r="AP545" s="71"/>
      <c r="AS545" s="114"/>
    </row>
    <row r="546" spans="1:45" ht="22.5" customHeight="1" x14ac:dyDescent="0.25">
      <c r="A546" s="94" t="str">
        <f t="shared" si="101"/>
        <v/>
      </c>
      <c r="B546" s="94"/>
      <c r="C546" s="233" t="s">
        <v>208</v>
      </c>
      <c r="D546" s="8"/>
      <c r="E546" s="9"/>
      <c r="F546" s="9"/>
      <c r="G546" s="12"/>
      <c r="H546" s="12"/>
      <c r="I546" s="6">
        <f>SUM(I547:I570)</f>
        <v>68620.5</v>
      </c>
      <c r="J546" s="6">
        <f>SUM(J547:J570)</f>
        <v>59602.759999999995</v>
      </c>
      <c r="K546" s="6">
        <f>SUM(K547:K570)</f>
        <v>59453.36</v>
      </c>
      <c r="L546" s="34">
        <f>SUM(L547:L570)</f>
        <v>3702</v>
      </c>
      <c r="M546" s="6">
        <f>SUM(M547:M570)</f>
        <v>26440974.910000004</v>
      </c>
      <c r="N546" s="6"/>
      <c r="O546" s="6"/>
      <c r="P546" s="6"/>
      <c r="Q546" s="6">
        <f>SUM(Q547:Q570)</f>
        <v>26440974.910000004</v>
      </c>
      <c r="R546" s="6">
        <f>SUM(R547:R570)</f>
        <v>2532472.37</v>
      </c>
      <c r="S546" s="6"/>
      <c r="T546" s="6"/>
      <c r="U546" s="6">
        <f>SUM(U547:U570)</f>
        <v>11811.699999999999</v>
      </c>
      <c r="V546" s="6">
        <f>SUM(V547:V570)</f>
        <v>21276832.539999999</v>
      </c>
      <c r="W546" s="6"/>
      <c r="X546" s="6"/>
      <c r="Y546" s="6">
        <f t="shared" ref="Y546:AE546" si="105">SUM(Y547:Y570)</f>
        <v>1300</v>
      </c>
      <c r="Z546" s="6">
        <f t="shared" si="105"/>
        <v>1625570</v>
      </c>
      <c r="AA546" s="6">
        <f t="shared" si="105"/>
        <v>296</v>
      </c>
      <c r="AB546" s="6">
        <f t="shared" si="105"/>
        <v>566836</v>
      </c>
      <c r="AC546" s="6"/>
      <c r="AD546" s="6"/>
      <c r="AE546" s="6">
        <f t="shared" si="105"/>
        <v>439264</v>
      </c>
      <c r="AF546" s="195"/>
      <c r="AG546" s="29"/>
      <c r="AH546" s="176"/>
      <c r="AI546" s="168"/>
      <c r="AJ546" s="176"/>
      <c r="AK546" s="176"/>
      <c r="AN546" s="71" t="str">
        <f t="shared" si="98"/>
        <v/>
      </c>
      <c r="AO546" s="71"/>
      <c r="AP546" s="71"/>
      <c r="AS546" s="114"/>
    </row>
    <row r="547" spans="1:45" ht="22.5" customHeight="1" x14ac:dyDescent="0.25">
      <c r="A547" s="94" t="str">
        <f t="shared" si="101"/>
        <v>483.</v>
      </c>
      <c r="B547" s="94">
        <v>2246</v>
      </c>
      <c r="C547" s="212" t="s">
        <v>576</v>
      </c>
      <c r="D547" s="8">
        <v>1958</v>
      </c>
      <c r="E547" s="9" t="s">
        <v>28</v>
      </c>
      <c r="F547" s="9" t="s">
        <v>29</v>
      </c>
      <c r="G547" s="12">
        <v>2</v>
      </c>
      <c r="H547" s="12">
        <v>1</v>
      </c>
      <c r="I547" s="11">
        <v>521.4</v>
      </c>
      <c r="J547" s="11">
        <v>477.9</v>
      </c>
      <c r="K547" s="11">
        <v>477.9</v>
      </c>
      <c r="L547" s="35">
        <v>17</v>
      </c>
      <c r="M547" s="11">
        <f t="shared" ref="M547:M570" si="106">R547+T547+V547+X547+Z547+AB547+AE547+AF547</f>
        <v>133630.67000000001</v>
      </c>
      <c r="N547" s="11"/>
      <c r="O547" s="11"/>
      <c r="P547" s="11"/>
      <c r="Q547" s="11">
        <f t="shared" ref="Q547:Q570" si="107">M547</f>
        <v>133630.67000000001</v>
      </c>
      <c r="R547" s="11">
        <v>133630.67000000001</v>
      </c>
      <c r="S547" s="35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75"/>
      <c r="AG547" s="29" t="s">
        <v>217</v>
      </c>
      <c r="AH547" s="176" t="s">
        <v>1774</v>
      </c>
      <c r="AI547" s="168"/>
      <c r="AJ547" s="176"/>
      <c r="AK547" s="176"/>
      <c r="AL547" s="71">
        <f>MAX(AL$24:AL546)+1</f>
        <v>483</v>
      </c>
      <c r="AM547" s="71" t="s">
        <v>157</v>
      </c>
      <c r="AN547" s="71" t="str">
        <f t="shared" si="98"/>
        <v>483.</v>
      </c>
      <c r="AP547" s="88"/>
      <c r="AS547" s="114"/>
    </row>
    <row r="548" spans="1:45" ht="22.5" customHeight="1" x14ac:dyDescent="0.25">
      <c r="A548" s="94" t="str">
        <f t="shared" si="101"/>
        <v>484.</v>
      </c>
      <c r="B548" s="94">
        <v>1986</v>
      </c>
      <c r="C548" s="212" t="s">
        <v>548</v>
      </c>
      <c r="D548" s="8">
        <v>1961</v>
      </c>
      <c r="E548" s="9" t="s">
        <v>28</v>
      </c>
      <c r="F548" s="9" t="s">
        <v>31</v>
      </c>
      <c r="G548" s="12">
        <v>5</v>
      </c>
      <c r="H548" s="12">
        <v>3</v>
      </c>
      <c r="I548" s="11">
        <v>2285.1999999999998</v>
      </c>
      <c r="J548" s="11">
        <v>2056.9</v>
      </c>
      <c r="K548" s="11">
        <v>2056.9</v>
      </c>
      <c r="L548" s="35">
        <v>115</v>
      </c>
      <c r="M548" s="11">
        <f t="shared" si="106"/>
        <v>1134433.8700000001</v>
      </c>
      <c r="N548" s="11"/>
      <c r="O548" s="11"/>
      <c r="P548" s="11"/>
      <c r="Q548" s="11">
        <f t="shared" si="107"/>
        <v>1134433.8700000001</v>
      </c>
      <c r="R548" s="11"/>
      <c r="S548" s="35"/>
      <c r="T548" s="11"/>
      <c r="U548" s="11">
        <v>570.20000000000005</v>
      </c>
      <c r="V548" s="11">
        <v>1134433.8700000001</v>
      </c>
      <c r="W548" s="11"/>
      <c r="X548" s="11"/>
      <c r="Y548" s="11"/>
      <c r="Z548" s="11"/>
      <c r="AA548" s="11"/>
      <c r="AB548" s="11"/>
      <c r="AC548" s="11"/>
      <c r="AD548" s="11"/>
      <c r="AE548" s="11"/>
      <c r="AF548" s="75"/>
      <c r="AG548" s="29" t="s">
        <v>217</v>
      </c>
      <c r="AH548" s="176"/>
      <c r="AI548" s="168"/>
      <c r="AJ548" s="176"/>
      <c r="AK548" s="176"/>
      <c r="AL548" s="71">
        <f>MAX(AL$24:AL547)+1</f>
        <v>484</v>
      </c>
      <c r="AM548" s="71" t="s">
        <v>157</v>
      </c>
      <c r="AN548" s="71" t="str">
        <f t="shared" si="98"/>
        <v>484.</v>
      </c>
      <c r="AP548" s="88"/>
      <c r="AS548" s="114"/>
    </row>
    <row r="549" spans="1:45" ht="22.5" customHeight="1" x14ac:dyDescent="0.25">
      <c r="A549" s="94" t="str">
        <f t="shared" si="101"/>
        <v>485.</v>
      </c>
      <c r="B549" s="94">
        <v>1987</v>
      </c>
      <c r="C549" s="212" t="s">
        <v>549</v>
      </c>
      <c r="D549" s="8">
        <v>1974</v>
      </c>
      <c r="E549" s="9" t="s">
        <v>28</v>
      </c>
      <c r="F549" s="9" t="s">
        <v>31</v>
      </c>
      <c r="G549" s="12">
        <v>5</v>
      </c>
      <c r="H549" s="12">
        <v>4</v>
      </c>
      <c r="I549" s="11">
        <v>3634.4</v>
      </c>
      <c r="J549" s="11">
        <v>3359.1</v>
      </c>
      <c r="K549" s="11">
        <v>3359.1</v>
      </c>
      <c r="L549" s="35">
        <v>186</v>
      </c>
      <c r="M549" s="11">
        <f t="shared" si="106"/>
        <v>959885.72</v>
      </c>
      <c r="N549" s="11"/>
      <c r="O549" s="11"/>
      <c r="P549" s="11"/>
      <c r="Q549" s="11">
        <f t="shared" si="107"/>
        <v>959885.72</v>
      </c>
      <c r="R549" s="11">
        <v>959885.72</v>
      </c>
      <c r="S549" s="3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75"/>
      <c r="AG549" s="29" t="s">
        <v>217</v>
      </c>
      <c r="AH549" s="176" t="s">
        <v>1781</v>
      </c>
      <c r="AI549" s="168"/>
      <c r="AJ549" s="176"/>
      <c r="AK549" s="176"/>
      <c r="AL549" s="71">
        <f>MAX(AL$24:AL548)+1</f>
        <v>485</v>
      </c>
      <c r="AM549" s="71" t="s">
        <v>157</v>
      </c>
      <c r="AN549" s="71" t="str">
        <f t="shared" si="98"/>
        <v>485.</v>
      </c>
      <c r="AP549" s="88"/>
      <c r="AS549" s="114"/>
    </row>
    <row r="550" spans="1:45" ht="22.5" customHeight="1" x14ac:dyDescent="0.25">
      <c r="A550" s="94" t="str">
        <f t="shared" si="101"/>
        <v>486.</v>
      </c>
      <c r="B550" s="94">
        <v>2125</v>
      </c>
      <c r="C550" s="212" t="s">
        <v>571</v>
      </c>
      <c r="D550" s="8">
        <v>1977</v>
      </c>
      <c r="E550" s="9" t="s">
        <v>28</v>
      </c>
      <c r="F550" s="9" t="s">
        <v>31</v>
      </c>
      <c r="G550" s="12">
        <v>2</v>
      </c>
      <c r="H550" s="12">
        <v>2</v>
      </c>
      <c r="I550" s="11">
        <v>693.8</v>
      </c>
      <c r="J550" s="11">
        <v>634.5</v>
      </c>
      <c r="K550" s="11">
        <v>634.5</v>
      </c>
      <c r="L550" s="35">
        <v>31</v>
      </c>
      <c r="M550" s="11">
        <f t="shared" si="106"/>
        <v>1784652.3</v>
      </c>
      <c r="N550" s="11"/>
      <c r="O550" s="11"/>
      <c r="P550" s="11"/>
      <c r="Q550" s="11">
        <f t="shared" si="107"/>
        <v>1784652.3</v>
      </c>
      <c r="R550" s="11"/>
      <c r="S550" s="35"/>
      <c r="T550" s="11"/>
      <c r="U550" s="11">
        <v>540.6</v>
      </c>
      <c r="V550" s="11">
        <v>1784652.3</v>
      </c>
      <c r="W550" s="11"/>
      <c r="X550" s="11"/>
      <c r="Y550" s="11"/>
      <c r="Z550" s="11"/>
      <c r="AA550" s="11"/>
      <c r="AB550" s="11"/>
      <c r="AC550" s="11"/>
      <c r="AD550" s="11"/>
      <c r="AE550" s="11"/>
      <c r="AF550" s="75"/>
      <c r="AG550" s="29" t="s">
        <v>217</v>
      </c>
      <c r="AH550" s="176"/>
      <c r="AI550" s="168"/>
      <c r="AJ550" s="176"/>
      <c r="AK550" s="176"/>
      <c r="AL550" s="71">
        <f>MAX(AL$24:AL549)+1</f>
        <v>486</v>
      </c>
      <c r="AM550" s="71" t="s">
        <v>157</v>
      </c>
      <c r="AN550" s="71" t="str">
        <f t="shared" si="98"/>
        <v>486.</v>
      </c>
      <c r="AP550" s="88"/>
      <c r="AS550" s="114"/>
    </row>
    <row r="551" spans="1:45" ht="22.5" customHeight="1" x14ac:dyDescent="0.25">
      <c r="A551" s="94" t="str">
        <f t="shared" si="101"/>
        <v>487.</v>
      </c>
      <c r="B551" s="94">
        <v>2142</v>
      </c>
      <c r="C551" s="212" t="s">
        <v>1545</v>
      </c>
      <c r="D551" s="8">
        <v>1981</v>
      </c>
      <c r="E551" s="9" t="s">
        <v>28</v>
      </c>
      <c r="F551" s="9" t="s">
        <v>29</v>
      </c>
      <c r="G551" s="12">
        <v>2</v>
      </c>
      <c r="H551" s="12">
        <v>1</v>
      </c>
      <c r="I551" s="11">
        <v>353.3</v>
      </c>
      <c r="J551" s="11">
        <v>216.9</v>
      </c>
      <c r="K551" s="11">
        <v>216.9</v>
      </c>
      <c r="L551" s="35">
        <v>20</v>
      </c>
      <c r="M551" s="11">
        <f t="shared" si="106"/>
        <v>703699.38</v>
      </c>
      <c r="N551" s="11"/>
      <c r="O551" s="11"/>
      <c r="P551" s="11"/>
      <c r="Q551" s="11">
        <f t="shared" si="107"/>
        <v>703699.38</v>
      </c>
      <c r="R551" s="11"/>
      <c r="S551" s="35"/>
      <c r="T551" s="11"/>
      <c r="U551" s="11">
        <v>381</v>
      </c>
      <c r="V551" s="11">
        <v>703699.38</v>
      </c>
      <c r="W551" s="11"/>
      <c r="X551" s="11"/>
      <c r="Y551" s="11"/>
      <c r="Z551" s="11"/>
      <c r="AA551" s="11"/>
      <c r="AB551" s="11"/>
      <c r="AC551" s="11"/>
      <c r="AD551" s="11"/>
      <c r="AE551" s="11"/>
      <c r="AF551" s="75"/>
      <c r="AG551" s="29" t="s">
        <v>217</v>
      </c>
      <c r="AH551" s="176"/>
      <c r="AI551" s="168"/>
      <c r="AJ551" s="176"/>
      <c r="AK551" s="176"/>
      <c r="AL551" s="71">
        <f>MAX(AL$24:AL550)+1</f>
        <v>487</v>
      </c>
      <c r="AM551" s="71" t="s">
        <v>157</v>
      </c>
      <c r="AN551" s="71" t="str">
        <f t="shared" si="98"/>
        <v>487.</v>
      </c>
      <c r="AP551" s="88"/>
      <c r="AS551" s="114"/>
    </row>
    <row r="552" spans="1:45" ht="22.5" customHeight="1" x14ac:dyDescent="0.25">
      <c r="A552" s="94" t="str">
        <f t="shared" si="101"/>
        <v>488.</v>
      </c>
      <c r="B552" s="94">
        <v>2099</v>
      </c>
      <c r="C552" s="238" t="s">
        <v>643</v>
      </c>
      <c r="D552" s="4">
        <v>1983</v>
      </c>
      <c r="E552" s="4" t="s">
        <v>28</v>
      </c>
      <c r="F552" s="4" t="s">
        <v>29</v>
      </c>
      <c r="G552" s="4">
        <v>5</v>
      </c>
      <c r="H552" s="4">
        <v>2</v>
      </c>
      <c r="I552" s="18">
        <v>1514.6</v>
      </c>
      <c r="J552" s="11">
        <v>1364.8</v>
      </c>
      <c r="K552" s="18">
        <v>1364.8</v>
      </c>
      <c r="L552" s="38">
        <v>71</v>
      </c>
      <c r="M552" s="18">
        <f t="shared" si="106"/>
        <v>766616.32</v>
      </c>
      <c r="N552" s="18"/>
      <c r="O552" s="18"/>
      <c r="P552" s="18"/>
      <c r="Q552" s="11">
        <f t="shared" si="107"/>
        <v>766616.32</v>
      </c>
      <c r="R552" s="18"/>
      <c r="S552" s="38"/>
      <c r="T552" s="18"/>
      <c r="U552" s="18">
        <v>421.7</v>
      </c>
      <c r="V552" s="18">
        <v>766616.32</v>
      </c>
      <c r="W552" s="18"/>
      <c r="X552" s="18"/>
      <c r="Y552" s="18"/>
      <c r="Z552" s="18"/>
      <c r="AA552" s="18"/>
      <c r="AB552" s="18"/>
      <c r="AC552" s="18"/>
      <c r="AD552" s="18"/>
      <c r="AE552" s="18"/>
      <c r="AF552" s="75"/>
      <c r="AG552" s="29" t="s">
        <v>217</v>
      </c>
      <c r="AH552" s="176"/>
      <c r="AI552" s="168"/>
      <c r="AJ552" s="176"/>
      <c r="AK552" s="176"/>
      <c r="AL552" s="71">
        <f>MAX(AL$24:AL551)+1</f>
        <v>488</v>
      </c>
      <c r="AM552" s="71" t="s">
        <v>157</v>
      </c>
      <c r="AN552" s="71" t="str">
        <f t="shared" si="98"/>
        <v>488.</v>
      </c>
      <c r="AP552" s="88"/>
      <c r="AS552" s="114"/>
    </row>
    <row r="553" spans="1:45" ht="22.5" customHeight="1" x14ac:dyDescent="0.25">
      <c r="A553" s="94" t="str">
        <f t="shared" si="101"/>
        <v>489.</v>
      </c>
      <c r="B553" s="94">
        <v>2103</v>
      </c>
      <c r="C553" s="217" t="s">
        <v>613</v>
      </c>
      <c r="D553" s="4">
        <v>1982</v>
      </c>
      <c r="E553" s="4" t="s">
        <v>28</v>
      </c>
      <c r="F553" s="4" t="s">
        <v>29</v>
      </c>
      <c r="G553" s="4">
        <v>5</v>
      </c>
      <c r="H553" s="4">
        <v>3</v>
      </c>
      <c r="I553" s="18">
        <v>2263</v>
      </c>
      <c r="J553" s="11">
        <v>2040.7</v>
      </c>
      <c r="K553" s="18">
        <v>2040.7</v>
      </c>
      <c r="L553" s="38">
        <v>100</v>
      </c>
      <c r="M553" s="18">
        <f t="shared" si="106"/>
        <v>1450005</v>
      </c>
      <c r="N553" s="18"/>
      <c r="O553" s="18"/>
      <c r="P553" s="18"/>
      <c r="Q553" s="11">
        <f t="shared" si="107"/>
        <v>1450005</v>
      </c>
      <c r="R553" s="18"/>
      <c r="S553" s="38"/>
      <c r="T553" s="18"/>
      <c r="U553" s="18">
        <v>690</v>
      </c>
      <c r="V553" s="18">
        <v>1450005</v>
      </c>
      <c r="W553" s="18"/>
      <c r="X553" s="18"/>
      <c r="Y553" s="18"/>
      <c r="Z553" s="18"/>
      <c r="AA553" s="18"/>
      <c r="AB553" s="18"/>
      <c r="AC553" s="18"/>
      <c r="AD553" s="18"/>
      <c r="AE553" s="18"/>
      <c r="AF553" s="201"/>
      <c r="AG553" s="29" t="s">
        <v>217</v>
      </c>
      <c r="AH553" s="176"/>
      <c r="AI553" s="168"/>
      <c r="AJ553" s="176"/>
      <c r="AK553" s="176"/>
      <c r="AL553" s="71">
        <f>MAX(AL$24:AL552)+1</f>
        <v>489</v>
      </c>
      <c r="AM553" s="71" t="s">
        <v>157</v>
      </c>
      <c r="AN553" s="71" t="str">
        <f t="shared" si="98"/>
        <v>489.</v>
      </c>
      <c r="AP553" s="71"/>
      <c r="AS553" s="114"/>
    </row>
    <row r="554" spans="1:45" ht="22.5" customHeight="1" x14ac:dyDescent="0.25">
      <c r="A554" s="94" t="str">
        <f t="shared" si="101"/>
        <v>490.</v>
      </c>
      <c r="B554" s="94">
        <v>2206</v>
      </c>
      <c r="C554" s="217" t="s">
        <v>601</v>
      </c>
      <c r="D554" s="4">
        <v>1985</v>
      </c>
      <c r="E554" s="4" t="s">
        <v>28</v>
      </c>
      <c r="F554" s="4" t="s">
        <v>29</v>
      </c>
      <c r="G554" s="4">
        <v>2</v>
      </c>
      <c r="H554" s="4">
        <v>2</v>
      </c>
      <c r="I554" s="18">
        <v>597.70000000000005</v>
      </c>
      <c r="J554" s="11">
        <v>542.20000000000005</v>
      </c>
      <c r="K554" s="18">
        <v>542.20000000000005</v>
      </c>
      <c r="L554" s="38">
        <v>24</v>
      </c>
      <c r="M554" s="18">
        <f t="shared" si="106"/>
        <v>1454049.02</v>
      </c>
      <c r="N554" s="18"/>
      <c r="O554" s="18"/>
      <c r="P554" s="18"/>
      <c r="Q554" s="11">
        <f t="shared" si="107"/>
        <v>1454049.02</v>
      </c>
      <c r="R554" s="18"/>
      <c r="S554" s="38"/>
      <c r="T554" s="18"/>
      <c r="U554" s="18">
        <v>545</v>
      </c>
      <c r="V554" s="18">
        <v>1454049.02</v>
      </c>
      <c r="W554" s="18"/>
      <c r="X554" s="18"/>
      <c r="Y554" s="18"/>
      <c r="Z554" s="18"/>
      <c r="AA554" s="18"/>
      <c r="AB554" s="18"/>
      <c r="AC554" s="18"/>
      <c r="AD554" s="18"/>
      <c r="AE554" s="18"/>
      <c r="AF554" s="201"/>
      <c r="AG554" s="29" t="s">
        <v>217</v>
      </c>
      <c r="AH554" s="176"/>
      <c r="AI554" s="168"/>
      <c r="AJ554" s="176"/>
      <c r="AK554" s="176"/>
      <c r="AL554" s="71">
        <f>MAX(AL$24:AL553)+1</f>
        <v>490</v>
      </c>
      <c r="AM554" s="71" t="s">
        <v>157</v>
      </c>
      <c r="AN554" s="71" t="str">
        <f t="shared" si="98"/>
        <v>490.</v>
      </c>
      <c r="AP554" s="71"/>
      <c r="AS554" s="114"/>
    </row>
    <row r="555" spans="1:45" ht="22.5" customHeight="1" x14ac:dyDescent="0.25">
      <c r="A555" s="94" t="str">
        <f t="shared" si="101"/>
        <v>491.</v>
      </c>
      <c r="B555" s="94">
        <v>2262</v>
      </c>
      <c r="C555" s="238" t="s">
        <v>647</v>
      </c>
      <c r="D555" s="4">
        <v>1987</v>
      </c>
      <c r="E555" s="4" t="s">
        <v>28</v>
      </c>
      <c r="F555" s="4" t="s">
        <v>29</v>
      </c>
      <c r="G555" s="4">
        <v>3</v>
      </c>
      <c r="H555" s="4">
        <v>2</v>
      </c>
      <c r="I555" s="18">
        <v>1362.6</v>
      </c>
      <c r="J555" s="11">
        <v>1259.0999999999999</v>
      </c>
      <c r="K555" s="18">
        <v>1259.0999999999999</v>
      </c>
      <c r="L555" s="38">
        <v>76</v>
      </c>
      <c r="M555" s="18">
        <f t="shared" si="106"/>
        <v>565794.98</v>
      </c>
      <c r="N555" s="18"/>
      <c r="O555" s="18"/>
      <c r="P555" s="18"/>
      <c r="Q555" s="11">
        <f t="shared" si="107"/>
        <v>565794.98</v>
      </c>
      <c r="R555" s="18">
        <v>565794.98</v>
      </c>
      <c r="S555" s="3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1"/>
      <c r="AF555" s="75"/>
      <c r="AG555" s="29" t="s">
        <v>217</v>
      </c>
      <c r="AH555" s="176" t="s">
        <v>1781</v>
      </c>
      <c r="AI555" s="168"/>
      <c r="AJ555" s="176"/>
      <c r="AK555" s="176"/>
      <c r="AL555" s="71">
        <f>MAX(AL$24:AL554)+1</f>
        <v>491</v>
      </c>
      <c r="AM555" s="71" t="s">
        <v>157</v>
      </c>
      <c r="AN555" s="71" t="str">
        <f t="shared" si="98"/>
        <v>491.</v>
      </c>
      <c r="AP555" s="88"/>
      <c r="AS555" s="114"/>
    </row>
    <row r="556" spans="1:45" ht="22.5" customHeight="1" x14ac:dyDescent="0.25">
      <c r="A556" s="94" t="str">
        <f t="shared" si="101"/>
        <v>492.</v>
      </c>
      <c r="B556" s="94">
        <v>1978</v>
      </c>
      <c r="C556" s="220" t="s">
        <v>633</v>
      </c>
      <c r="D556" s="4">
        <v>1987</v>
      </c>
      <c r="E556" s="4" t="s">
        <v>28</v>
      </c>
      <c r="F556" s="4" t="s">
        <v>29</v>
      </c>
      <c r="G556" s="4">
        <v>2</v>
      </c>
      <c r="H556" s="4">
        <v>2</v>
      </c>
      <c r="I556" s="18">
        <v>792.5</v>
      </c>
      <c r="J556" s="11">
        <v>704.2</v>
      </c>
      <c r="K556" s="18">
        <v>616.6</v>
      </c>
      <c r="L556" s="38">
        <v>22</v>
      </c>
      <c r="M556" s="18">
        <f t="shared" si="106"/>
        <v>2010832.54</v>
      </c>
      <c r="N556" s="18"/>
      <c r="O556" s="18"/>
      <c r="P556" s="18"/>
      <c r="Q556" s="11">
        <f t="shared" si="107"/>
        <v>2010832.54</v>
      </c>
      <c r="R556" s="18"/>
      <c r="S556" s="38"/>
      <c r="T556" s="18"/>
      <c r="U556" s="18">
        <v>633</v>
      </c>
      <c r="V556" s="18">
        <v>2010832.54</v>
      </c>
      <c r="W556" s="18"/>
      <c r="X556" s="18"/>
      <c r="Y556" s="18"/>
      <c r="Z556" s="18"/>
      <c r="AA556" s="18"/>
      <c r="AB556" s="18"/>
      <c r="AC556" s="18"/>
      <c r="AD556" s="18"/>
      <c r="AE556" s="18"/>
      <c r="AF556" s="75"/>
      <c r="AG556" s="29" t="s">
        <v>217</v>
      </c>
      <c r="AH556" s="176"/>
      <c r="AI556" s="168"/>
      <c r="AJ556" s="176"/>
      <c r="AK556" s="176"/>
      <c r="AL556" s="71">
        <f>MAX(AL$24:AL555)+1</f>
        <v>492</v>
      </c>
      <c r="AM556" s="71" t="s">
        <v>157</v>
      </c>
      <c r="AN556" s="71" t="str">
        <f t="shared" si="98"/>
        <v>492.</v>
      </c>
      <c r="AP556" s="88"/>
      <c r="AS556" s="114"/>
    </row>
    <row r="557" spans="1:45" ht="22.5" customHeight="1" x14ac:dyDescent="0.25">
      <c r="A557" s="94" t="str">
        <f t="shared" si="101"/>
        <v>493.</v>
      </c>
      <c r="B557" s="94">
        <v>1979</v>
      </c>
      <c r="C557" s="220" t="s">
        <v>634</v>
      </c>
      <c r="D557" s="4">
        <v>1987</v>
      </c>
      <c r="E557" s="4" t="s">
        <v>28</v>
      </c>
      <c r="F557" s="4" t="s">
        <v>29</v>
      </c>
      <c r="G557" s="4">
        <v>2</v>
      </c>
      <c r="H557" s="4">
        <v>1</v>
      </c>
      <c r="I557" s="18">
        <v>771.3</v>
      </c>
      <c r="J557" s="11">
        <v>707.1</v>
      </c>
      <c r="K557" s="18">
        <v>707.1</v>
      </c>
      <c r="L557" s="38">
        <v>30</v>
      </c>
      <c r="M557" s="18">
        <f t="shared" si="106"/>
        <v>2060469.16</v>
      </c>
      <c r="N557" s="18"/>
      <c r="O557" s="18"/>
      <c r="P557" s="18"/>
      <c r="Q557" s="11">
        <f t="shared" si="107"/>
        <v>2060469.16</v>
      </c>
      <c r="R557" s="18"/>
      <c r="S557" s="38"/>
      <c r="T557" s="18"/>
      <c r="U557" s="18">
        <v>642</v>
      </c>
      <c r="V557" s="18">
        <v>2060469.16</v>
      </c>
      <c r="W557" s="18"/>
      <c r="X557" s="18"/>
      <c r="Y557" s="18"/>
      <c r="Z557" s="18"/>
      <c r="AA557" s="18"/>
      <c r="AB557" s="18"/>
      <c r="AC557" s="18"/>
      <c r="AD557" s="18"/>
      <c r="AE557" s="18"/>
      <c r="AF557" s="75"/>
      <c r="AG557" s="29" t="s">
        <v>217</v>
      </c>
      <c r="AH557" s="176"/>
      <c r="AI557" s="168"/>
      <c r="AJ557" s="176"/>
      <c r="AK557" s="176"/>
      <c r="AL557" s="71">
        <f>MAX(AL$24:AL556)+1</f>
        <v>493</v>
      </c>
      <c r="AM557" s="71" t="s">
        <v>157</v>
      </c>
      <c r="AN557" s="71" t="str">
        <f t="shared" si="98"/>
        <v>493.</v>
      </c>
      <c r="AP557" s="88"/>
      <c r="AS557" s="114"/>
    </row>
    <row r="558" spans="1:45" ht="22.5" customHeight="1" x14ac:dyDescent="0.25">
      <c r="A558" s="94" t="str">
        <f t="shared" si="101"/>
        <v>494.</v>
      </c>
      <c r="B558" s="94">
        <v>2037</v>
      </c>
      <c r="C558" s="220" t="s">
        <v>638</v>
      </c>
      <c r="D558" s="4">
        <v>1984</v>
      </c>
      <c r="E558" s="4" t="s">
        <v>28</v>
      </c>
      <c r="F558" s="4" t="s">
        <v>31</v>
      </c>
      <c r="G558" s="4">
        <v>5</v>
      </c>
      <c r="H558" s="4">
        <v>3</v>
      </c>
      <c r="I558" s="18">
        <v>3542.7</v>
      </c>
      <c r="J558" s="11">
        <v>3157</v>
      </c>
      <c r="K558" s="18">
        <v>3157</v>
      </c>
      <c r="L558" s="38">
        <v>364</v>
      </c>
      <c r="M558" s="18">
        <f t="shared" si="106"/>
        <v>1532097</v>
      </c>
      <c r="N558" s="18"/>
      <c r="O558" s="18"/>
      <c r="P558" s="18"/>
      <c r="Q558" s="11">
        <f t="shared" si="107"/>
        <v>1532097</v>
      </c>
      <c r="R558" s="18"/>
      <c r="S558" s="38"/>
      <c r="T558" s="18"/>
      <c r="U558" s="18">
        <v>863</v>
      </c>
      <c r="V558" s="18">
        <v>1532097</v>
      </c>
      <c r="W558" s="18"/>
      <c r="X558" s="18"/>
      <c r="Y558" s="18"/>
      <c r="Z558" s="18"/>
      <c r="AA558" s="18"/>
      <c r="AB558" s="18"/>
      <c r="AC558" s="18"/>
      <c r="AD558" s="18"/>
      <c r="AE558" s="18"/>
      <c r="AF558" s="75"/>
      <c r="AG558" s="29" t="s">
        <v>217</v>
      </c>
      <c r="AH558" s="176"/>
      <c r="AI558" s="168"/>
      <c r="AJ558" s="176"/>
      <c r="AK558" s="176"/>
      <c r="AL558" s="71">
        <f>MAX(AL$24:AL557)+1</f>
        <v>494</v>
      </c>
      <c r="AM558" s="71" t="s">
        <v>157</v>
      </c>
      <c r="AN558" s="71" t="str">
        <f t="shared" si="98"/>
        <v>494.</v>
      </c>
      <c r="AP558" s="88"/>
      <c r="AS558" s="114"/>
    </row>
    <row r="559" spans="1:45" ht="22.5" customHeight="1" x14ac:dyDescent="0.25">
      <c r="A559" s="94" t="str">
        <f t="shared" si="101"/>
        <v>495.</v>
      </c>
      <c r="B559" s="94">
        <v>2039</v>
      </c>
      <c r="C559" s="238" t="s">
        <v>1594</v>
      </c>
      <c r="D559" s="4">
        <v>1989</v>
      </c>
      <c r="E559" s="4" t="s">
        <v>28</v>
      </c>
      <c r="F559" s="4" t="s">
        <v>31</v>
      </c>
      <c r="G559" s="4">
        <v>5</v>
      </c>
      <c r="H559" s="4">
        <v>3</v>
      </c>
      <c r="I559" s="18">
        <v>3629.2</v>
      </c>
      <c r="J559" s="11">
        <v>3245.5</v>
      </c>
      <c r="K559" s="18">
        <v>3245.5</v>
      </c>
      <c r="L559" s="38">
        <v>332</v>
      </c>
      <c r="M559" s="18">
        <f t="shared" si="106"/>
        <v>1532097</v>
      </c>
      <c r="N559" s="18"/>
      <c r="O559" s="18"/>
      <c r="P559" s="18"/>
      <c r="Q559" s="11">
        <f t="shared" si="107"/>
        <v>1532097</v>
      </c>
      <c r="R559" s="18"/>
      <c r="S559" s="38"/>
      <c r="T559" s="18"/>
      <c r="U559" s="18">
        <v>863</v>
      </c>
      <c r="V559" s="18">
        <v>1532097</v>
      </c>
      <c r="W559" s="18"/>
      <c r="X559" s="18"/>
      <c r="Y559" s="18"/>
      <c r="Z559" s="18"/>
      <c r="AA559" s="18"/>
      <c r="AB559" s="18"/>
      <c r="AC559" s="18"/>
      <c r="AD559" s="18"/>
      <c r="AE559" s="18"/>
      <c r="AF559" s="201"/>
      <c r="AG559" s="29" t="s">
        <v>217</v>
      </c>
      <c r="AH559" s="176"/>
      <c r="AI559" s="168"/>
      <c r="AJ559" s="176"/>
      <c r="AK559" s="176"/>
      <c r="AL559" s="71">
        <f>MAX(AL$24:AL558)+1</f>
        <v>495</v>
      </c>
      <c r="AM559" s="71" t="s">
        <v>157</v>
      </c>
      <c r="AN559" s="71" t="str">
        <f t="shared" si="98"/>
        <v>495.</v>
      </c>
      <c r="AP559" s="88"/>
      <c r="AS559" s="114"/>
    </row>
    <row r="560" spans="1:45" ht="22.5" customHeight="1" x14ac:dyDescent="0.25">
      <c r="A560" s="94" t="str">
        <f t="shared" si="101"/>
        <v>496.</v>
      </c>
      <c r="B560" s="94">
        <v>2040</v>
      </c>
      <c r="C560" s="217" t="s">
        <v>597</v>
      </c>
      <c r="D560" s="4">
        <v>1989</v>
      </c>
      <c r="E560" s="4" t="s">
        <v>28</v>
      </c>
      <c r="F560" s="4" t="s">
        <v>31</v>
      </c>
      <c r="G560" s="4">
        <v>5</v>
      </c>
      <c r="H560" s="4">
        <v>3</v>
      </c>
      <c r="I560" s="18">
        <v>3609.2</v>
      </c>
      <c r="J560" s="11">
        <v>3225.5</v>
      </c>
      <c r="K560" s="18">
        <v>3225.5</v>
      </c>
      <c r="L560" s="38">
        <v>162</v>
      </c>
      <c r="M560" s="11">
        <f t="shared" si="106"/>
        <v>1505561.17</v>
      </c>
      <c r="N560" s="18"/>
      <c r="O560" s="18"/>
      <c r="P560" s="18"/>
      <c r="Q560" s="11">
        <f t="shared" si="107"/>
        <v>1505561.17</v>
      </c>
      <c r="R560" s="18"/>
      <c r="S560" s="38"/>
      <c r="T560" s="18"/>
      <c r="U560" s="18">
        <v>927.4</v>
      </c>
      <c r="V560" s="18">
        <v>1505561.17</v>
      </c>
      <c r="W560" s="18"/>
      <c r="X560" s="18"/>
      <c r="Y560" s="18"/>
      <c r="Z560" s="18"/>
      <c r="AA560" s="18"/>
      <c r="AB560" s="18"/>
      <c r="AC560" s="18"/>
      <c r="AD560" s="18"/>
      <c r="AE560" s="18"/>
      <c r="AF560" s="201"/>
      <c r="AG560" s="29" t="s">
        <v>217</v>
      </c>
      <c r="AH560" s="176"/>
      <c r="AI560" s="168"/>
      <c r="AJ560" s="176"/>
      <c r="AK560" s="176"/>
      <c r="AL560" s="71">
        <f>MAX(AL$24:AL559)+1</f>
        <v>496</v>
      </c>
      <c r="AM560" s="71" t="s">
        <v>157</v>
      </c>
      <c r="AN560" s="71" t="str">
        <f t="shared" si="98"/>
        <v>496.</v>
      </c>
      <c r="AP560" s="88"/>
      <c r="AS560" s="114"/>
    </row>
    <row r="561" spans="1:45" ht="22.5" customHeight="1" x14ac:dyDescent="0.25">
      <c r="A561" s="94" t="str">
        <f t="shared" si="101"/>
        <v>497.</v>
      </c>
      <c r="B561" s="94">
        <v>1975</v>
      </c>
      <c r="C561" s="217" t="s">
        <v>591</v>
      </c>
      <c r="D561" s="4">
        <v>1981</v>
      </c>
      <c r="E561" s="4" t="s">
        <v>28</v>
      </c>
      <c r="F561" s="4" t="s">
        <v>31</v>
      </c>
      <c r="G561" s="4">
        <v>5</v>
      </c>
      <c r="H561" s="4">
        <v>4</v>
      </c>
      <c r="I561" s="18">
        <v>3674.2</v>
      </c>
      <c r="J561" s="11">
        <v>3344.6</v>
      </c>
      <c r="K561" s="18">
        <v>3344.6</v>
      </c>
      <c r="L561" s="38">
        <v>171</v>
      </c>
      <c r="M561" s="11">
        <f t="shared" si="106"/>
        <v>965325.17</v>
      </c>
      <c r="N561" s="18"/>
      <c r="O561" s="18"/>
      <c r="P561" s="18"/>
      <c r="Q561" s="11">
        <f t="shared" si="107"/>
        <v>965325.17</v>
      </c>
      <c r="R561" s="18"/>
      <c r="S561" s="38"/>
      <c r="T561" s="18"/>
      <c r="U561" s="18">
        <v>1099</v>
      </c>
      <c r="V561" s="18">
        <v>965325.17</v>
      </c>
      <c r="W561" s="18"/>
      <c r="X561" s="18"/>
      <c r="Y561" s="18"/>
      <c r="Z561" s="18"/>
      <c r="AA561" s="18"/>
      <c r="AB561" s="18"/>
      <c r="AC561" s="18"/>
      <c r="AD561" s="18"/>
      <c r="AE561" s="18"/>
      <c r="AF561" s="201"/>
      <c r="AG561" s="29" t="s">
        <v>217</v>
      </c>
      <c r="AH561" s="176"/>
      <c r="AI561" s="168"/>
      <c r="AJ561" s="176"/>
      <c r="AK561" s="176"/>
      <c r="AL561" s="71">
        <f>MAX(AL$24:AL560)+1</f>
        <v>497</v>
      </c>
      <c r="AM561" s="71" t="s">
        <v>157</v>
      </c>
      <c r="AN561" s="71" t="str">
        <f t="shared" si="98"/>
        <v>497.</v>
      </c>
      <c r="AP561" s="88"/>
      <c r="AS561" s="114"/>
    </row>
    <row r="562" spans="1:45" ht="22.5" customHeight="1" x14ac:dyDescent="0.25">
      <c r="A562" s="94" t="str">
        <f t="shared" si="101"/>
        <v>498.</v>
      </c>
      <c r="B562" s="94">
        <v>1973</v>
      </c>
      <c r="C562" s="217" t="s">
        <v>1588</v>
      </c>
      <c r="D562" s="4">
        <v>1984</v>
      </c>
      <c r="E562" s="4" t="s">
        <v>28</v>
      </c>
      <c r="F562" s="4" t="s">
        <v>31</v>
      </c>
      <c r="G562" s="4">
        <v>5</v>
      </c>
      <c r="H562" s="4">
        <v>2</v>
      </c>
      <c r="I562" s="18">
        <v>2413.1</v>
      </c>
      <c r="J562" s="11">
        <v>2144.56</v>
      </c>
      <c r="K562" s="18">
        <v>2144.56</v>
      </c>
      <c r="L562" s="38">
        <v>128</v>
      </c>
      <c r="M562" s="11">
        <f t="shared" si="106"/>
        <v>219264</v>
      </c>
      <c r="N562" s="18"/>
      <c r="O562" s="18"/>
      <c r="P562" s="18"/>
      <c r="Q562" s="11">
        <f t="shared" si="107"/>
        <v>219264</v>
      </c>
      <c r="R562" s="18"/>
      <c r="S562" s="3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>
        <v>219264</v>
      </c>
      <c r="AF562" s="201"/>
      <c r="AG562" s="29" t="s">
        <v>217</v>
      </c>
      <c r="AH562" s="176"/>
      <c r="AI562" s="168"/>
      <c r="AJ562" s="176"/>
      <c r="AK562" s="176"/>
      <c r="AL562" s="71">
        <f>MAX(AL$24:AL561)+1</f>
        <v>498</v>
      </c>
      <c r="AM562" s="71" t="s">
        <v>157</v>
      </c>
      <c r="AN562" s="71" t="str">
        <f t="shared" si="98"/>
        <v>498.</v>
      </c>
      <c r="AP562" s="88"/>
      <c r="AS562" s="114"/>
    </row>
    <row r="563" spans="1:45" ht="22.5" customHeight="1" x14ac:dyDescent="0.25">
      <c r="A563" s="94" t="str">
        <f t="shared" si="101"/>
        <v>499.</v>
      </c>
      <c r="B563" s="94">
        <v>1984</v>
      </c>
      <c r="C563" s="217" t="s">
        <v>1589</v>
      </c>
      <c r="D563" s="4">
        <v>1996</v>
      </c>
      <c r="E563" s="4" t="s">
        <v>28</v>
      </c>
      <c r="F563" s="4" t="s">
        <v>31</v>
      </c>
      <c r="G563" s="4">
        <v>5</v>
      </c>
      <c r="H563" s="4">
        <v>4</v>
      </c>
      <c r="I563" s="18">
        <v>4903.8999999999996</v>
      </c>
      <c r="J563" s="11">
        <v>4325.8</v>
      </c>
      <c r="K563" s="18">
        <v>4325.8</v>
      </c>
      <c r="L563" s="38">
        <v>228</v>
      </c>
      <c r="M563" s="11">
        <f t="shared" si="106"/>
        <v>305364</v>
      </c>
      <c r="N563" s="18"/>
      <c r="O563" s="18"/>
      <c r="P563" s="18"/>
      <c r="Q563" s="11">
        <f t="shared" si="107"/>
        <v>305364</v>
      </c>
      <c r="R563" s="18">
        <v>85364</v>
      </c>
      <c r="S563" s="3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>
        <v>220000</v>
      </c>
      <c r="AF563" s="201"/>
      <c r="AG563" s="29" t="s">
        <v>217</v>
      </c>
      <c r="AH563" s="176" t="s">
        <v>1777</v>
      </c>
      <c r="AI563" s="168"/>
      <c r="AJ563" s="176"/>
      <c r="AK563" s="176"/>
      <c r="AL563" s="71">
        <f>MAX(AL$24:AL562)+1</f>
        <v>499</v>
      </c>
      <c r="AM563" s="71" t="s">
        <v>157</v>
      </c>
      <c r="AN563" s="71" t="str">
        <f t="shared" si="98"/>
        <v>499.</v>
      </c>
      <c r="AP563" s="88"/>
      <c r="AS563" s="114"/>
    </row>
    <row r="564" spans="1:45" ht="22.5" customHeight="1" x14ac:dyDescent="0.25">
      <c r="A564" s="94" t="str">
        <f t="shared" si="101"/>
        <v>500.</v>
      </c>
      <c r="B564" s="94">
        <v>1971</v>
      </c>
      <c r="C564" s="217" t="s">
        <v>1591</v>
      </c>
      <c r="D564" s="4">
        <v>1987</v>
      </c>
      <c r="E564" s="4" t="s">
        <v>28</v>
      </c>
      <c r="F564" s="4" t="s">
        <v>31</v>
      </c>
      <c r="G564" s="4">
        <v>5</v>
      </c>
      <c r="H564" s="4">
        <v>3</v>
      </c>
      <c r="I564" s="18">
        <v>3841.8</v>
      </c>
      <c r="J564" s="11">
        <v>3257.5</v>
      </c>
      <c r="K564" s="18">
        <v>3257.5</v>
      </c>
      <c r="L564" s="38">
        <v>179</v>
      </c>
      <c r="M564" s="11">
        <f t="shared" si="106"/>
        <v>297713</v>
      </c>
      <c r="N564" s="18"/>
      <c r="O564" s="18"/>
      <c r="P564" s="18"/>
      <c r="Q564" s="11">
        <f t="shared" si="107"/>
        <v>297713</v>
      </c>
      <c r="R564" s="18">
        <v>297713</v>
      </c>
      <c r="S564" s="3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201"/>
      <c r="AG564" s="29" t="s">
        <v>217</v>
      </c>
      <c r="AH564" s="176" t="s">
        <v>1778</v>
      </c>
      <c r="AI564" s="168"/>
      <c r="AJ564" s="176"/>
      <c r="AK564" s="176"/>
      <c r="AL564" s="71">
        <f>MAX(AL$24:AL563)+1</f>
        <v>500</v>
      </c>
      <c r="AM564" s="71" t="s">
        <v>157</v>
      </c>
      <c r="AN564" s="71" t="str">
        <f t="shared" si="98"/>
        <v>500.</v>
      </c>
      <c r="AP564" s="88"/>
      <c r="AS564" s="114"/>
    </row>
    <row r="565" spans="1:45" ht="22.5" customHeight="1" x14ac:dyDescent="0.25">
      <c r="A565" s="94" t="str">
        <f t="shared" si="101"/>
        <v>501.</v>
      </c>
      <c r="B565" s="94">
        <v>1970</v>
      </c>
      <c r="C565" s="217" t="s">
        <v>1592</v>
      </c>
      <c r="D565" s="4">
        <v>1982</v>
      </c>
      <c r="E565" s="4" t="s">
        <v>28</v>
      </c>
      <c r="F565" s="4" t="s">
        <v>31</v>
      </c>
      <c r="G565" s="4">
        <v>5</v>
      </c>
      <c r="H565" s="4">
        <v>1</v>
      </c>
      <c r="I565" s="18">
        <v>4835.8999999999996</v>
      </c>
      <c r="J565" s="11">
        <v>4298.7</v>
      </c>
      <c r="K565" s="18">
        <v>4298.7</v>
      </c>
      <c r="L565" s="38">
        <v>173</v>
      </c>
      <c r="M565" s="11">
        <f t="shared" si="106"/>
        <v>320014</v>
      </c>
      <c r="N565" s="18"/>
      <c r="O565" s="18"/>
      <c r="P565" s="18"/>
      <c r="Q565" s="11">
        <f t="shared" si="107"/>
        <v>320014</v>
      </c>
      <c r="R565" s="18">
        <v>320014</v>
      </c>
      <c r="S565" s="3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201"/>
      <c r="AG565" s="29" t="s">
        <v>217</v>
      </c>
      <c r="AH565" s="176" t="s">
        <v>1778</v>
      </c>
      <c r="AI565" s="168"/>
      <c r="AJ565" s="176"/>
      <c r="AK565" s="176"/>
      <c r="AL565" s="71">
        <f>MAX(AL$24:AL564)+1</f>
        <v>501</v>
      </c>
      <c r="AM565" s="71" t="s">
        <v>157</v>
      </c>
      <c r="AN565" s="71" t="str">
        <f t="shared" si="98"/>
        <v>501.</v>
      </c>
      <c r="AP565" s="88"/>
      <c r="AS565" s="114"/>
    </row>
    <row r="566" spans="1:45" ht="22.5" customHeight="1" x14ac:dyDescent="0.25">
      <c r="A566" s="94" t="str">
        <f t="shared" si="101"/>
        <v>502.</v>
      </c>
      <c r="B566" s="94">
        <v>1976</v>
      </c>
      <c r="C566" s="217" t="s">
        <v>1593</v>
      </c>
      <c r="D566" s="4">
        <v>1986</v>
      </c>
      <c r="E566" s="4" t="s">
        <v>28</v>
      </c>
      <c r="F566" s="4" t="s">
        <v>29</v>
      </c>
      <c r="G566" s="4">
        <v>5</v>
      </c>
      <c r="H566" s="4">
        <v>6</v>
      </c>
      <c r="I566" s="18">
        <v>4661.5</v>
      </c>
      <c r="J566" s="11">
        <v>4227.7</v>
      </c>
      <c r="K566" s="18">
        <v>4165.8999999999996</v>
      </c>
      <c r="L566" s="38">
        <v>210</v>
      </c>
      <c r="M566" s="11">
        <f t="shared" si="106"/>
        <v>1375271.58</v>
      </c>
      <c r="N566" s="18"/>
      <c r="O566" s="18"/>
      <c r="P566" s="18"/>
      <c r="Q566" s="11">
        <f t="shared" si="107"/>
        <v>1375271.58</v>
      </c>
      <c r="R566" s="18"/>
      <c r="S566" s="38"/>
      <c r="T566" s="18"/>
      <c r="U566" s="18">
        <v>1142.8</v>
      </c>
      <c r="V566" s="18">
        <v>1375271.58</v>
      </c>
      <c r="W566" s="18"/>
      <c r="X566" s="18"/>
      <c r="Y566" s="18"/>
      <c r="Z566" s="18"/>
      <c r="AA566" s="18"/>
      <c r="AB566" s="18"/>
      <c r="AC566" s="18"/>
      <c r="AD566" s="18"/>
      <c r="AE566" s="18"/>
      <c r="AF566" s="201"/>
      <c r="AG566" s="29" t="s">
        <v>217</v>
      </c>
      <c r="AH566" s="176"/>
      <c r="AI566" s="168"/>
      <c r="AJ566" s="176"/>
      <c r="AK566" s="176"/>
      <c r="AL566" s="71">
        <f>MAX(AL$24:AL565)+1</f>
        <v>502</v>
      </c>
      <c r="AM566" s="71" t="s">
        <v>157</v>
      </c>
      <c r="AN566" s="71" t="str">
        <f t="shared" si="98"/>
        <v>502.</v>
      </c>
      <c r="AP566" s="88"/>
      <c r="AS566" s="114"/>
    </row>
    <row r="567" spans="1:45" ht="22.5" customHeight="1" x14ac:dyDescent="0.25">
      <c r="A567" s="94" t="str">
        <f t="shared" si="101"/>
        <v>503.</v>
      </c>
      <c r="B567" s="94">
        <v>2115</v>
      </c>
      <c r="C567" s="217" t="s">
        <v>1595</v>
      </c>
      <c r="D567" s="4">
        <v>1988</v>
      </c>
      <c r="E567" s="4" t="s">
        <v>28</v>
      </c>
      <c r="F567" s="4" t="s">
        <v>29</v>
      </c>
      <c r="G567" s="4">
        <v>5</v>
      </c>
      <c r="H567" s="4">
        <v>4</v>
      </c>
      <c r="I567" s="18">
        <v>4931.1000000000004</v>
      </c>
      <c r="J567" s="11">
        <v>4406.8999999999996</v>
      </c>
      <c r="K567" s="18">
        <v>4406.8999999999996</v>
      </c>
      <c r="L567" s="38">
        <v>233</v>
      </c>
      <c r="M567" s="11">
        <f t="shared" si="106"/>
        <v>1766314.37</v>
      </c>
      <c r="N567" s="18"/>
      <c r="O567" s="18"/>
      <c r="P567" s="18"/>
      <c r="Q567" s="11">
        <f t="shared" si="107"/>
        <v>1766314.37</v>
      </c>
      <c r="R567" s="18">
        <v>170070</v>
      </c>
      <c r="S567" s="38"/>
      <c r="T567" s="18"/>
      <c r="U567" s="18">
        <v>1193</v>
      </c>
      <c r="V567" s="18">
        <v>1596244.37</v>
      </c>
      <c r="W567" s="18"/>
      <c r="X567" s="18"/>
      <c r="Y567" s="18"/>
      <c r="Z567" s="18"/>
      <c r="AA567" s="18"/>
      <c r="AB567" s="18"/>
      <c r="AC567" s="18"/>
      <c r="AD567" s="18"/>
      <c r="AE567" s="18"/>
      <c r="AF567" s="201"/>
      <c r="AG567" s="29" t="s">
        <v>217</v>
      </c>
      <c r="AH567" s="176" t="s">
        <v>1788</v>
      </c>
      <c r="AI567" s="168"/>
      <c r="AJ567" s="176"/>
      <c r="AK567" s="176"/>
      <c r="AL567" s="71">
        <f>MAX(AL$24:AL566)+1</f>
        <v>503</v>
      </c>
      <c r="AM567" s="71" t="s">
        <v>157</v>
      </c>
      <c r="AN567" s="71" t="str">
        <f t="shared" si="98"/>
        <v>503.</v>
      </c>
      <c r="AP567" s="88"/>
      <c r="AS567" s="114"/>
    </row>
    <row r="568" spans="1:45" ht="22.5" customHeight="1" x14ac:dyDescent="0.25">
      <c r="A568" s="94" t="str">
        <f t="shared" si="101"/>
        <v>504.</v>
      </c>
      <c r="B568" s="94">
        <v>2038</v>
      </c>
      <c r="C568" s="217" t="s">
        <v>639</v>
      </c>
      <c r="D568" s="4">
        <v>1983</v>
      </c>
      <c r="E568" s="4" t="s">
        <v>28</v>
      </c>
      <c r="F568" s="4" t="s">
        <v>31</v>
      </c>
      <c r="G568" s="4">
        <v>5</v>
      </c>
      <c r="H568" s="4">
        <v>3</v>
      </c>
      <c r="I568" s="18">
        <v>3523.6</v>
      </c>
      <c r="J568" s="11">
        <v>3139.5</v>
      </c>
      <c r="K568" s="18">
        <v>3139.5</v>
      </c>
      <c r="L568" s="38">
        <v>318</v>
      </c>
      <c r="M568" s="11">
        <f t="shared" si="106"/>
        <v>566836</v>
      </c>
      <c r="N568" s="18"/>
      <c r="O568" s="18"/>
      <c r="P568" s="18"/>
      <c r="Q568" s="11">
        <f t="shared" si="107"/>
        <v>566836</v>
      </c>
      <c r="R568" s="18"/>
      <c r="S568" s="38"/>
      <c r="T568" s="18"/>
      <c r="U568" s="18"/>
      <c r="V568" s="18"/>
      <c r="W568" s="18"/>
      <c r="X568" s="18"/>
      <c r="Y568" s="18"/>
      <c r="Z568" s="18"/>
      <c r="AA568" s="18">
        <v>296</v>
      </c>
      <c r="AB568" s="18">
        <v>566836</v>
      </c>
      <c r="AC568" s="18"/>
      <c r="AD568" s="18"/>
      <c r="AE568" s="18"/>
      <c r="AF568" s="201"/>
      <c r="AG568" s="29" t="s">
        <v>217</v>
      </c>
      <c r="AH568" s="176"/>
      <c r="AI568" s="168"/>
      <c r="AJ568" s="176"/>
      <c r="AK568" s="176"/>
      <c r="AL568" s="71">
        <f>MAX(AL$24:AL567)+1</f>
        <v>504</v>
      </c>
      <c r="AM568" s="71" t="s">
        <v>157</v>
      </c>
      <c r="AN568" s="71" t="str">
        <f t="shared" si="98"/>
        <v>504.</v>
      </c>
      <c r="AP568" s="88"/>
      <c r="AS568" s="114"/>
    </row>
    <row r="569" spans="1:45" ht="22.5" customHeight="1" x14ac:dyDescent="0.25">
      <c r="A569" s="94" t="str">
        <f t="shared" si="101"/>
        <v>505.</v>
      </c>
      <c r="B569" s="94">
        <v>2119</v>
      </c>
      <c r="C569" s="217" t="s">
        <v>1625</v>
      </c>
      <c r="D569" s="4">
        <v>1983</v>
      </c>
      <c r="E569" s="4" t="s">
        <v>28</v>
      </c>
      <c r="F569" s="4" t="s">
        <v>31</v>
      </c>
      <c r="G569" s="4">
        <v>5</v>
      </c>
      <c r="H569" s="4">
        <v>8</v>
      </c>
      <c r="I569" s="18">
        <v>4827.8</v>
      </c>
      <c r="J569" s="11">
        <v>4206.2</v>
      </c>
      <c r="K569" s="18">
        <v>4206.2</v>
      </c>
      <c r="L569" s="38">
        <v>206</v>
      </c>
      <c r="M569" s="11">
        <f t="shared" si="106"/>
        <v>1405478.66</v>
      </c>
      <c r="N569" s="18"/>
      <c r="O569" s="18"/>
      <c r="P569" s="18"/>
      <c r="Q569" s="11">
        <f t="shared" si="107"/>
        <v>1405478.66</v>
      </c>
      <c r="R569" s="18"/>
      <c r="S569" s="38"/>
      <c r="T569" s="18"/>
      <c r="U569" s="18">
        <v>1300</v>
      </c>
      <c r="V569" s="18">
        <v>1405478.66</v>
      </c>
      <c r="W569" s="18"/>
      <c r="X569" s="18"/>
      <c r="Y569" s="18"/>
      <c r="Z569" s="18"/>
      <c r="AA569" s="18"/>
      <c r="AB569" s="18"/>
      <c r="AC569" s="18"/>
      <c r="AD569" s="18"/>
      <c r="AE569" s="18"/>
      <c r="AF569" s="201"/>
      <c r="AG569" s="29" t="s">
        <v>217</v>
      </c>
      <c r="AH569" s="176"/>
      <c r="AI569" s="168"/>
      <c r="AJ569" s="176"/>
      <c r="AK569" s="176"/>
      <c r="AL569" s="71">
        <f>MAX(AL$24:AL568)+1</f>
        <v>505</v>
      </c>
      <c r="AM569" s="71" t="s">
        <v>157</v>
      </c>
      <c r="AN569" s="71" t="str">
        <f t="shared" si="98"/>
        <v>505.</v>
      </c>
      <c r="AP569" s="88"/>
      <c r="AS569" s="114"/>
    </row>
    <row r="570" spans="1:45" ht="22.5" customHeight="1" x14ac:dyDescent="0.25">
      <c r="A570" s="94" t="str">
        <f t="shared" si="101"/>
        <v>506.</v>
      </c>
      <c r="B570" s="94">
        <v>1891</v>
      </c>
      <c r="C570" s="217" t="s">
        <v>1630</v>
      </c>
      <c r="D570" s="4">
        <v>1993</v>
      </c>
      <c r="E570" s="4" t="s">
        <v>28</v>
      </c>
      <c r="F570" s="4" t="s">
        <v>31</v>
      </c>
      <c r="G570" s="4">
        <v>5</v>
      </c>
      <c r="H570" s="4">
        <v>5</v>
      </c>
      <c r="I570" s="18">
        <v>5436.7</v>
      </c>
      <c r="J570" s="11">
        <v>3259.9</v>
      </c>
      <c r="K570" s="18">
        <v>3259.9</v>
      </c>
      <c r="L570" s="38">
        <v>306</v>
      </c>
      <c r="M570" s="11">
        <f t="shared" si="106"/>
        <v>1625570</v>
      </c>
      <c r="N570" s="18"/>
      <c r="O570" s="18"/>
      <c r="P570" s="18"/>
      <c r="Q570" s="11">
        <f t="shared" si="107"/>
        <v>1625570</v>
      </c>
      <c r="R570" s="18"/>
      <c r="S570" s="38"/>
      <c r="T570" s="18"/>
      <c r="U570" s="18"/>
      <c r="V570" s="18"/>
      <c r="W570" s="18"/>
      <c r="X570" s="18"/>
      <c r="Y570" s="18">
        <v>1300</v>
      </c>
      <c r="Z570" s="18">
        <v>1625570</v>
      </c>
      <c r="AA570" s="18"/>
      <c r="AB570" s="18"/>
      <c r="AC570" s="18"/>
      <c r="AD570" s="18"/>
      <c r="AE570" s="18"/>
      <c r="AF570" s="201"/>
      <c r="AG570" s="29" t="s">
        <v>217</v>
      </c>
      <c r="AH570" s="176"/>
      <c r="AI570" s="168"/>
      <c r="AJ570" s="176"/>
      <c r="AK570" s="176"/>
      <c r="AL570" s="71">
        <f>MAX(AL$24:AL569)+1</f>
        <v>506</v>
      </c>
      <c r="AM570" s="71" t="s">
        <v>157</v>
      </c>
      <c r="AN570" s="71" t="str">
        <f t="shared" si="98"/>
        <v>506.</v>
      </c>
      <c r="AP570" s="88"/>
      <c r="AS570" s="114"/>
    </row>
    <row r="571" spans="1:45" ht="22.5" customHeight="1" x14ac:dyDescent="0.25">
      <c r="A571" s="94" t="str">
        <f t="shared" si="101"/>
        <v/>
      </c>
      <c r="B571" s="94"/>
      <c r="C571" s="233" t="s">
        <v>209</v>
      </c>
      <c r="D571" s="8"/>
      <c r="E571" s="9"/>
      <c r="F571" s="9"/>
      <c r="G571" s="12"/>
      <c r="H571" s="12"/>
      <c r="I571" s="6">
        <f>SUM(I572:I617)</f>
        <v>65130.2</v>
      </c>
      <c r="J571" s="6">
        <f>SUM(J572:J617)</f>
        <v>55003.099999999991</v>
      </c>
      <c r="K571" s="6">
        <f>SUM(K572:K617)</f>
        <v>54724</v>
      </c>
      <c r="L571" s="34">
        <f>SUM(L572:L617)</f>
        <v>3307</v>
      </c>
      <c r="M571" s="6">
        <f>SUM(M572:M617)</f>
        <v>39382104.670000002</v>
      </c>
      <c r="N571" s="6"/>
      <c r="O571" s="6"/>
      <c r="P571" s="6"/>
      <c r="Q571" s="6">
        <f>SUM(Q572:Q617)</f>
        <v>39382104.670000002</v>
      </c>
      <c r="R571" s="6">
        <f>SUM(R572:R617)</f>
        <v>15652371.789999997</v>
      </c>
      <c r="S571" s="6"/>
      <c r="T571" s="6"/>
      <c r="U571" s="6">
        <f>SUM(U572:U617)</f>
        <v>9959.4</v>
      </c>
      <c r="V571" s="6">
        <f>SUM(V572:V617)</f>
        <v>18162285.260000002</v>
      </c>
      <c r="W571" s="6"/>
      <c r="X571" s="6"/>
      <c r="Y571" s="6">
        <f>SUM(Y572:Y617)</f>
        <v>4030.5200000000004</v>
      </c>
      <c r="Z571" s="6">
        <f>SUM(Z572:Z617)</f>
        <v>4513621.3599999994</v>
      </c>
      <c r="AA571" s="6">
        <f>SUM(AA572:AA617)</f>
        <v>128.4</v>
      </c>
      <c r="AB571" s="6">
        <f>SUM(AB572:AB617)</f>
        <v>332236.43</v>
      </c>
      <c r="AC571" s="6"/>
      <c r="AD571" s="6"/>
      <c r="AE571" s="6"/>
      <c r="AF571" s="195">
        <f>SUM(AF572:AF617)</f>
        <v>721589.83000000007</v>
      </c>
      <c r="AG571" s="29"/>
      <c r="AH571" s="176"/>
      <c r="AI571" s="168"/>
      <c r="AJ571" s="176"/>
      <c r="AK571" s="176"/>
      <c r="AN571" s="71" t="str">
        <f t="shared" si="98"/>
        <v/>
      </c>
      <c r="AO571" s="71"/>
      <c r="AP571" s="71"/>
      <c r="AS571" s="114"/>
    </row>
    <row r="572" spans="1:45" ht="22.5" customHeight="1" x14ac:dyDescent="0.25">
      <c r="A572" s="94" t="str">
        <f t="shared" si="101"/>
        <v>507.</v>
      </c>
      <c r="B572" s="94">
        <v>2049</v>
      </c>
      <c r="C572" s="217" t="s">
        <v>598</v>
      </c>
      <c r="D572" s="4">
        <v>1990</v>
      </c>
      <c r="E572" s="4" t="s">
        <v>28</v>
      </c>
      <c r="F572" s="4" t="s">
        <v>31</v>
      </c>
      <c r="G572" s="4">
        <v>3</v>
      </c>
      <c r="H572" s="4">
        <v>2</v>
      </c>
      <c r="I572" s="18">
        <v>1325</v>
      </c>
      <c r="J572" s="11">
        <v>849</v>
      </c>
      <c r="K572" s="18">
        <v>849</v>
      </c>
      <c r="L572" s="38">
        <v>47</v>
      </c>
      <c r="M572" s="18">
        <f t="shared" ref="M572:M599" si="108">R572+T572+V572+X572+Z572+AB572+AE572+AF572</f>
        <v>939763.33</v>
      </c>
      <c r="N572" s="18"/>
      <c r="O572" s="18"/>
      <c r="P572" s="18"/>
      <c r="Q572" s="11">
        <f t="shared" ref="Q572:Q599" si="109">M572</f>
        <v>939763.33</v>
      </c>
      <c r="R572" s="18"/>
      <c r="S572" s="38"/>
      <c r="T572" s="18"/>
      <c r="U572" s="18">
        <v>423</v>
      </c>
      <c r="V572" s="18">
        <v>939763.33</v>
      </c>
      <c r="W572" s="18"/>
      <c r="X572" s="18"/>
      <c r="Y572" s="18"/>
      <c r="Z572" s="18"/>
      <c r="AA572" s="18"/>
      <c r="AB572" s="18"/>
      <c r="AC572" s="18"/>
      <c r="AD572" s="18"/>
      <c r="AE572" s="18"/>
      <c r="AF572" s="201"/>
      <c r="AG572" s="29" t="s">
        <v>217</v>
      </c>
      <c r="AH572" s="176"/>
      <c r="AI572" s="168"/>
      <c r="AJ572" s="176"/>
      <c r="AK572" s="176"/>
      <c r="AL572" s="71">
        <f>MAX(AL$24:AL571)+1</f>
        <v>507</v>
      </c>
      <c r="AM572" s="71" t="s">
        <v>157</v>
      </c>
      <c r="AN572" s="71" t="str">
        <f t="shared" si="98"/>
        <v>507.</v>
      </c>
      <c r="AP572" s="71"/>
      <c r="AS572" s="114"/>
    </row>
    <row r="573" spans="1:45" ht="22.5" customHeight="1" x14ac:dyDescent="0.25">
      <c r="A573" s="94" t="str">
        <f t="shared" si="101"/>
        <v>508.</v>
      </c>
      <c r="B573" s="94">
        <v>2124</v>
      </c>
      <c r="C573" s="217" t="s">
        <v>615</v>
      </c>
      <c r="D573" s="4">
        <v>1980</v>
      </c>
      <c r="E573" s="4" t="s">
        <v>28</v>
      </c>
      <c r="F573" s="4" t="s">
        <v>29</v>
      </c>
      <c r="G573" s="4">
        <v>5</v>
      </c>
      <c r="H573" s="4">
        <v>2</v>
      </c>
      <c r="I573" s="18">
        <v>1578.9</v>
      </c>
      <c r="J573" s="11">
        <v>1407.3</v>
      </c>
      <c r="K573" s="18">
        <v>1407.3</v>
      </c>
      <c r="L573" s="38">
        <v>62</v>
      </c>
      <c r="M573" s="18">
        <f>R573+T573+V573+X573+Z573+AB573+AE573+AF573</f>
        <v>187047.65</v>
      </c>
      <c r="N573" s="18"/>
      <c r="O573" s="18"/>
      <c r="P573" s="18"/>
      <c r="Q573" s="11">
        <f>M573</f>
        <v>187047.65</v>
      </c>
      <c r="R573" s="18"/>
      <c r="S573" s="3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201">
        <v>187047.65</v>
      </c>
      <c r="AG573" s="29" t="s">
        <v>217</v>
      </c>
      <c r="AH573" s="176"/>
      <c r="AI573" s="168"/>
      <c r="AJ573" s="176"/>
      <c r="AK573" s="176"/>
      <c r="AL573" s="71">
        <f>MAX(AL$24:AL572)+1</f>
        <v>508</v>
      </c>
      <c r="AM573" s="71" t="s">
        <v>157</v>
      </c>
      <c r="AN573" s="71" t="str">
        <f t="shared" si="98"/>
        <v>508.</v>
      </c>
      <c r="AP573" s="71"/>
      <c r="AS573" s="114"/>
    </row>
    <row r="574" spans="1:45" ht="22.5" customHeight="1" x14ac:dyDescent="0.25">
      <c r="A574" s="94" t="str">
        <f t="shared" si="101"/>
        <v>509.</v>
      </c>
      <c r="B574" s="94">
        <v>1989</v>
      </c>
      <c r="C574" s="220" t="s">
        <v>636</v>
      </c>
      <c r="D574" s="4">
        <v>1994</v>
      </c>
      <c r="E574" s="4" t="s">
        <v>28</v>
      </c>
      <c r="F574" s="4" t="s">
        <v>29</v>
      </c>
      <c r="G574" s="4">
        <v>2</v>
      </c>
      <c r="H574" s="4">
        <v>3</v>
      </c>
      <c r="I574" s="18">
        <v>1836</v>
      </c>
      <c r="J574" s="11">
        <v>1665.8</v>
      </c>
      <c r="K574" s="18">
        <v>1665.8</v>
      </c>
      <c r="L574" s="38">
        <v>90</v>
      </c>
      <c r="M574" s="18">
        <f t="shared" si="108"/>
        <v>1647376.88</v>
      </c>
      <c r="N574" s="18"/>
      <c r="O574" s="18"/>
      <c r="P574" s="18"/>
      <c r="Q574" s="11">
        <f t="shared" si="109"/>
        <v>1647376.88</v>
      </c>
      <c r="R574" s="18"/>
      <c r="S574" s="38"/>
      <c r="T574" s="18"/>
      <c r="U574" s="18">
        <v>538.4</v>
      </c>
      <c r="V574" s="18">
        <v>1647376.88</v>
      </c>
      <c r="W574" s="18"/>
      <c r="X574" s="18"/>
      <c r="Y574" s="18"/>
      <c r="Z574" s="18"/>
      <c r="AA574" s="18"/>
      <c r="AB574" s="18"/>
      <c r="AC574" s="18"/>
      <c r="AD574" s="18"/>
      <c r="AE574" s="18"/>
      <c r="AF574" s="75"/>
      <c r="AG574" s="29" t="s">
        <v>217</v>
      </c>
      <c r="AH574" s="176"/>
      <c r="AI574" s="168"/>
      <c r="AJ574" s="176"/>
      <c r="AK574" s="176"/>
      <c r="AL574" s="71">
        <f>MAX(AL$24:AL573)+1</f>
        <v>509</v>
      </c>
      <c r="AM574" s="71" t="s">
        <v>157</v>
      </c>
      <c r="AN574" s="71" t="str">
        <f t="shared" si="98"/>
        <v>509.</v>
      </c>
      <c r="AP574" s="88"/>
      <c r="AS574" s="114"/>
    </row>
    <row r="575" spans="1:45" ht="22.5" customHeight="1" x14ac:dyDescent="0.25">
      <c r="A575" s="94" t="str">
        <f t="shared" si="101"/>
        <v>510.</v>
      </c>
      <c r="B575" s="94">
        <v>2205</v>
      </c>
      <c r="C575" s="212" t="s">
        <v>562</v>
      </c>
      <c r="D575" s="8">
        <v>1951</v>
      </c>
      <c r="E575" s="9" t="s">
        <v>28</v>
      </c>
      <c r="F575" s="9" t="s">
        <v>29</v>
      </c>
      <c r="G575" s="12">
        <v>2</v>
      </c>
      <c r="H575" s="12">
        <v>2</v>
      </c>
      <c r="I575" s="11">
        <v>751.7</v>
      </c>
      <c r="J575" s="11">
        <v>695.7</v>
      </c>
      <c r="K575" s="11">
        <v>677.1</v>
      </c>
      <c r="L575" s="35">
        <v>21</v>
      </c>
      <c r="M575" s="11">
        <f t="shared" si="108"/>
        <v>248600.14</v>
      </c>
      <c r="N575" s="11"/>
      <c r="O575" s="11"/>
      <c r="P575" s="11"/>
      <c r="Q575" s="11">
        <f t="shared" si="109"/>
        <v>248600.14</v>
      </c>
      <c r="R575" s="11">
        <f>52431.11+196169.03</f>
        <v>248600.14</v>
      </c>
      <c r="S575" s="35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75"/>
      <c r="AG575" s="29" t="s">
        <v>217</v>
      </c>
      <c r="AH575" s="176" t="s">
        <v>1776</v>
      </c>
      <c r="AI575" s="168"/>
      <c r="AJ575" s="176"/>
      <c r="AK575" s="176"/>
      <c r="AL575" s="71">
        <f>MAX(AL$24:AL574)+1</f>
        <v>510</v>
      </c>
      <c r="AM575" s="71" t="s">
        <v>157</v>
      </c>
      <c r="AN575" s="71" t="str">
        <f t="shared" si="98"/>
        <v>510.</v>
      </c>
      <c r="AP575" s="88"/>
      <c r="AS575" s="114"/>
    </row>
    <row r="576" spans="1:45" ht="22.5" customHeight="1" x14ac:dyDescent="0.25">
      <c r="A576" s="94" t="str">
        <f t="shared" si="101"/>
        <v>511.</v>
      </c>
      <c r="B576" s="94">
        <v>2204</v>
      </c>
      <c r="C576" s="217" t="s">
        <v>606</v>
      </c>
      <c r="D576" s="4">
        <v>1951</v>
      </c>
      <c r="E576" s="4" t="s">
        <v>28</v>
      </c>
      <c r="F576" s="4" t="s">
        <v>29</v>
      </c>
      <c r="G576" s="4">
        <v>2</v>
      </c>
      <c r="H576" s="4">
        <v>2</v>
      </c>
      <c r="I576" s="18">
        <v>780.9</v>
      </c>
      <c r="J576" s="11">
        <v>712.2</v>
      </c>
      <c r="K576" s="18">
        <v>712.2</v>
      </c>
      <c r="L576" s="38">
        <v>22</v>
      </c>
      <c r="M576" s="18">
        <f t="shared" si="108"/>
        <v>93053.4</v>
      </c>
      <c r="N576" s="18"/>
      <c r="O576" s="18"/>
      <c r="P576" s="18"/>
      <c r="Q576" s="11">
        <f t="shared" si="109"/>
        <v>93053.4</v>
      </c>
      <c r="R576" s="18">
        <v>93053.4</v>
      </c>
      <c r="S576" s="3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201"/>
      <c r="AG576" s="29" t="s">
        <v>217</v>
      </c>
      <c r="AH576" s="176" t="s">
        <v>1778</v>
      </c>
      <c r="AI576" s="168"/>
      <c r="AJ576" s="176"/>
      <c r="AK576" s="176"/>
      <c r="AL576" s="71">
        <f>MAX(AL$24:AL575)+1</f>
        <v>511</v>
      </c>
      <c r="AM576" s="71" t="s">
        <v>157</v>
      </c>
      <c r="AN576" s="71" t="str">
        <f t="shared" si="98"/>
        <v>511.</v>
      </c>
      <c r="AP576" s="71"/>
      <c r="AS576" s="114"/>
    </row>
    <row r="577" spans="1:45" ht="22.5" customHeight="1" x14ac:dyDescent="0.25">
      <c r="A577" s="94" t="str">
        <f t="shared" si="101"/>
        <v>512.</v>
      </c>
      <c r="B577" s="94">
        <v>2212</v>
      </c>
      <c r="C577" s="217" t="s">
        <v>607</v>
      </c>
      <c r="D577" s="4">
        <v>1954</v>
      </c>
      <c r="E577" s="4" t="s">
        <v>28</v>
      </c>
      <c r="F577" s="4" t="s">
        <v>29</v>
      </c>
      <c r="G577" s="4">
        <v>2</v>
      </c>
      <c r="H577" s="4">
        <v>2</v>
      </c>
      <c r="I577" s="18">
        <v>955.9</v>
      </c>
      <c r="J577" s="11">
        <v>876.8</v>
      </c>
      <c r="K577" s="18">
        <v>876.8</v>
      </c>
      <c r="L577" s="38">
        <v>22</v>
      </c>
      <c r="M577" s="18">
        <f t="shared" si="108"/>
        <v>193663.57</v>
      </c>
      <c r="N577" s="18"/>
      <c r="O577" s="18"/>
      <c r="P577" s="18"/>
      <c r="Q577" s="11">
        <f t="shared" si="109"/>
        <v>193663.57</v>
      </c>
      <c r="R577" s="18">
        <v>193663.57</v>
      </c>
      <c r="S577" s="3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201"/>
      <c r="AG577" s="29" t="s">
        <v>217</v>
      </c>
      <c r="AH577" s="176" t="s">
        <v>1778</v>
      </c>
      <c r="AI577" s="168"/>
      <c r="AJ577" s="176"/>
      <c r="AK577" s="176"/>
      <c r="AL577" s="71">
        <f>MAX(AL$24:AL576)+1</f>
        <v>512</v>
      </c>
      <c r="AM577" s="71" t="s">
        <v>157</v>
      </c>
      <c r="AN577" s="71" t="str">
        <f t="shared" si="98"/>
        <v>512.</v>
      </c>
      <c r="AP577" s="71"/>
      <c r="AS577" s="114"/>
    </row>
    <row r="578" spans="1:45" ht="22.5" customHeight="1" x14ac:dyDescent="0.25">
      <c r="A578" s="94" t="str">
        <f t="shared" si="101"/>
        <v>513.</v>
      </c>
      <c r="B578" s="94">
        <v>2233</v>
      </c>
      <c r="C578" s="217" t="s">
        <v>608</v>
      </c>
      <c r="D578" s="4">
        <v>1954</v>
      </c>
      <c r="E578" s="4" t="s">
        <v>28</v>
      </c>
      <c r="F578" s="4" t="s">
        <v>29</v>
      </c>
      <c r="G578" s="4">
        <v>2</v>
      </c>
      <c r="H578" s="4">
        <v>3</v>
      </c>
      <c r="I578" s="18">
        <v>1426.1</v>
      </c>
      <c r="J578" s="11">
        <v>1332.3</v>
      </c>
      <c r="K578" s="18">
        <v>1332.3</v>
      </c>
      <c r="L578" s="38">
        <v>56</v>
      </c>
      <c r="M578" s="18">
        <f t="shared" si="108"/>
        <v>2085510.39</v>
      </c>
      <c r="N578" s="18"/>
      <c r="O578" s="18"/>
      <c r="P578" s="18"/>
      <c r="Q578" s="11">
        <f t="shared" si="109"/>
        <v>2085510.39</v>
      </c>
      <c r="R578" s="18">
        <v>1995062.15</v>
      </c>
      <c r="S578" s="3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201">
        <v>90448.24</v>
      </c>
      <c r="AG578" s="29" t="s">
        <v>217</v>
      </c>
      <c r="AH578" s="176" t="s">
        <v>1777</v>
      </c>
      <c r="AI578" s="168"/>
      <c r="AJ578" s="176"/>
      <c r="AK578" s="176"/>
      <c r="AL578" s="71">
        <f>MAX(AL$24:AL577)+1</f>
        <v>513</v>
      </c>
      <c r="AM578" s="71" t="s">
        <v>157</v>
      </c>
      <c r="AN578" s="71" t="str">
        <f t="shared" si="98"/>
        <v>513.</v>
      </c>
      <c r="AP578" s="71"/>
      <c r="AS578" s="114"/>
    </row>
    <row r="579" spans="1:45" ht="22.5" customHeight="1" x14ac:dyDescent="0.25">
      <c r="A579" s="94" t="str">
        <f t="shared" si="101"/>
        <v>514.</v>
      </c>
      <c r="B579" s="94">
        <v>2177</v>
      </c>
      <c r="C579" s="217" t="s">
        <v>600</v>
      </c>
      <c r="D579" s="4">
        <v>1956</v>
      </c>
      <c r="E579" s="4" t="s">
        <v>28</v>
      </c>
      <c r="F579" s="4" t="s">
        <v>29</v>
      </c>
      <c r="G579" s="4">
        <v>2</v>
      </c>
      <c r="H579" s="4">
        <v>2</v>
      </c>
      <c r="I579" s="18">
        <v>608.6</v>
      </c>
      <c r="J579" s="11">
        <v>563.6</v>
      </c>
      <c r="K579" s="18">
        <v>563.6</v>
      </c>
      <c r="L579" s="38">
        <v>19</v>
      </c>
      <c r="M579" s="18">
        <f t="shared" si="108"/>
        <v>1621606.98</v>
      </c>
      <c r="N579" s="18"/>
      <c r="O579" s="18"/>
      <c r="P579" s="18"/>
      <c r="Q579" s="11">
        <f t="shared" si="109"/>
        <v>1621606.98</v>
      </c>
      <c r="R579" s="18">
        <v>1579849.73</v>
      </c>
      <c r="S579" s="3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201">
        <v>41757.25</v>
      </c>
      <c r="AG579" s="29" t="s">
        <v>217</v>
      </c>
      <c r="AH579" s="176" t="s">
        <v>1785</v>
      </c>
      <c r="AI579" s="168"/>
      <c r="AJ579" s="176"/>
      <c r="AK579" s="176"/>
      <c r="AL579" s="71">
        <f>MAX(AL$24:AL578)+1</f>
        <v>514</v>
      </c>
      <c r="AM579" s="71" t="s">
        <v>157</v>
      </c>
      <c r="AN579" s="71" t="str">
        <f t="shared" si="98"/>
        <v>514.</v>
      </c>
      <c r="AP579" s="71"/>
      <c r="AS579" s="114"/>
    </row>
    <row r="580" spans="1:45" ht="22.5" customHeight="1" x14ac:dyDescent="0.25">
      <c r="A580" s="94" t="str">
        <f t="shared" si="101"/>
        <v>515.</v>
      </c>
      <c r="B580" s="94">
        <v>2173</v>
      </c>
      <c r="C580" s="217" t="s">
        <v>602</v>
      </c>
      <c r="D580" s="4">
        <v>1957</v>
      </c>
      <c r="E580" s="4" t="s">
        <v>28</v>
      </c>
      <c r="F580" s="4" t="s">
        <v>29</v>
      </c>
      <c r="G580" s="4">
        <v>2</v>
      </c>
      <c r="H580" s="4">
        <v>1</v>
      </c>
      <c r="I580" s="18">
        <v>445.3</v>
      </c>
      <c r="J580" s="11">
        <v>401.7</v>
      </c>
      <c r="K580" s="18">
        <v>401.7</v>
      </c>
      <c r="L580" s="38">
        <v>7</v>
      </c>
      <c r="M580" s="18">
        <f t="shared" si="108"/>
        <v>51165.96</v>
      </c>
      <c r="N580" s="18"/>
      <c r="O580" s="18"/>
      <c r="P580" s="18"/>
      <c r="Q580" s="11">
        <f t="shared" si="109"/>
        <v>51165.96</v>
      </c>
      <c r="R580" s="18">
        <v>51165.96</v>
      </c>
      <c r="S580" s="3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201"/>
      <c r="AG580" s="29" t="s">
        <v>217</v>
      </c>
      <c r="AH580" s="176" t="s">
        <v>1778</v>
      </c>
      <c r="AI580" s="168"/>
      <c r="AJ580" s="176"/>
      <c r="AK580" s="176"/>
      <c r="AL580" s="71">
        <f>MAX(AL$24:AL579)+1</f>
        <v>515</v>
      </c>
      <c r="AM580" s="71" t="s">
        <v>157</v>
      </c>
      <c r="AN580" s="71" t="str">
        <f t="shared" si="98"/>
        <v>515.</v>
      </c>
      <c r="AP580" s="71"/>
      <c r="AS580" s="114"/>
    </row>
    <row r="581" spans="1:45" ht="22.5" customHeight="1" x14ac:dyDescent="0.25">
      <c r="A581" s="94" t="str">
        <f t="shared" si="101"/>
        <v>516.</v>
      </c>
      <c r="B581" s="94">
        <v>2174</v>
      </c>
      <c r="C581" s="217" t="s">
        <v>603</v>
      </c>
      <c r="D581" s="4">
        <v>1957</v>
      </c>
      <c r="E581" s="4" t="s">
        <v>28</v>
      </c>
      <c r="F581" s="4" t="s">
        <v>29</v>
      </c>
      <c r="G581" s="4">
        <v>2</v>
      </c>
      <c r="H581" s="4">
        <v>1</v>
      </c>
      <c r="I581" s="18">
        <v>433.4</v>
      </c>
      <c r="J581" s="11">
        <v>391.6</v>
      </c>
      <c r="K581" s="18">
        <v>391.6</v>
      </c>
      <c r="L581" s="38">
        <v>16</v>
      </c>
      <c r="M581" s="18">
        <f t="shared" si="108"/>
        <v>37364.5</v>
      </c>
      <c r="N581" s="18"/>
      <c r="O581" s="18"/>
      <c r="P581" s="18"/>
      <c r="Q581" s="11">
        <f t="shared" si="109"/>
        <v>37364.5</v>
      </c>
      <c r="R581" s="18">
        <v>37364.5</v>
      </c>
      <c r="S581" s="3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201"/>
      <c r="AG581" s="29" t="s">
        <v>217</v>
      </c>
      <c r="AH581" s="176" t="s">
        <v>1778</v>
      </c>
      <c r="AI581" s="168"/>
      <c r="AJ581" s="176"/>
      <c r="AK581" s="176"/>
      <c r="AL581" s="71">
        <f>MAX(AL$24:AL580)+1</f>
        <v>516</v>
      </c>
      <c r="AM581" s="71" t="s">
        <v>157</v>
      </c>
      <c r="AN581" s="71" t="str">
        <f t="shared" si="98"/>
        <v>516.</v>
      </c>
      <c r="AP581" s="71"/>
      <c r="AS581" s="114"/>
    </row>
    <row r="582" spans="1:45" ht="22.5" customHeight="1" x14ac:dyDescent="0.25">
      <c r="A582" s="94" t="str">
        <f t="shared" si="101"/>
        <v>517.</v>
      </c>
      <c r="B582" s="94">
        <v>2156</v>
      </c>
      <c r="C582" s="212" t="s">
        <v>575</v>
      </c>
      <c r="D582" s="8">
        <v>1958</v>
      </c>
      <c r="E582" s="9" t="s">
        <v>28</v>
      </c>
      <c r="F582" s="9" t="s">
        <v>29</v>
      </c>
      <c r="G582" s="12">
        <v>2</v>
      </c>
      <c r="H582" s="12">
        <v>1</v>
      </c>
      <c r="I582" s="11">
        <v>420.7</v>
      </c>
      <c r="J582" s="11">
        <v>270.7</v>
      </c>
      <c r="K582" s="11">
        <v>270.7</v>
      </c>
      <c r="L582" s="35">
        <v>26</v>
      </c>
      <c r="M582" s="11">
        <f t="shared" si="108"/>
        <v>1161072.6600000001</v>
      </c>
      <c r="N582" s="11"/>
      <c r="O582" s="11"/>
      <c r="P582" s="11"/>
      <c r="Q582" s="11">
        <f t="shared" si="109"/>
        <v>1161072.6600000001</v>
      </c>
      <c r="R582" s="11">
        <v>1130017.8</v>
      </c>
      <c r="S582" s="35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75">
        <v>31054.86</v>
      </c>
      <c r="AG582" s="29" t="s">
        <v>217</v>
      </c>
      <c r="AH582" s="176" t="s">
        <v>1777</v>
      </c>
      <c r="AI582" s="168"/>
      <c r="AJ582" s="176"/>
      <c r="AK582" s="176"/>
      <c r="AL582" s="71">
        <f>MAX(AL$24:AL581)+1</f>
        <v>517</v>
      </c>
      <c r="AM582" s="71" t="s">
        <v>157</v>
      </c>
      <c r="AN582" s="71" t="str">
        <f t="shared" si="98"/>
        <v>517.</v>
      </c>
      <c r="AP582" s="88"/>
      <c r="AS582" s="114"/>
    </row>
    <row r="583" spans="1:45" ht="22.5" customHeight="1" x14ac:dyDescent="0.25">
      <c r="A583" s="94" t="str">
        <f t="shared" si="101"/>
        <v>518.</v>
      </c>
      <c r="B583" s="94">
        <v>2169</v>
      </c>
      <c r="C583" s="212" t="s">
        <v>555</v>
      </c>
      <c r="D583" s="8">
        <v>1958</v>
      </c>
      <c r="E583" s="9" t="s">
        <v>28</v>
      </c>
      <c r="F583" s="9" t="s">
        <v>29</v>
      </c>
      <c r="G583" s="12">
        <v>2</v>
      </c>
      <c r="H583" s="12">
        <v>2</v>
      </c>
      <c r="I583" s="11">
        <v>741.5</v>
      </c>
      <c r="J583" s="11">
        <v>654.4</v>
      </c>
      <c r="K583" s="11">
        <v>654</v>
      </c>
      <c r="L583" s="35">
        <v>21</v>
      </c>
      <c r="M583" s="11">
        <f t="shared" si="108"/>
        <v>91743.26</v>
      </c>
      <c r="N583" s="11"/>
      <c r="O583" s="11"/>
      <c r="P583" s="11"/>
      <c r="Q583" s="11">
        <f t="shared" si="109"/>
        <v>91743.26</v>
      </c>
      <c r="R583" s="11">
        <v>91743.26</v>
      </c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75"/>
      <c r="AG583" s="29" t="s">
        <v>217</v>
      </c>
      <c r="AH583" s="176" t="s">
        <v>1778</v>
      </c>
      <c r="AI583" s="168"/>
      <c r="AJ583" s="176"/>
      <c r="AK583" s="176"/>
      <c r="AL583" s="71">
        <f>MAX(AL$24:AL582)+1</f>
        <v>518</v>
      </c>
      <c r="AM583" s="71" t="s">
        <v>157</v>
      </c>
      <c r="AN583" s="71" t="str">
        <f t="shared" si="98"/>
        <v>518.</v>
      </c>
      <c r="AP583" s="88"/>
      <c r="AS583" s="114"/>
    </row>
    <row r="584" spans="1:45" ht="22.5" customHeight="1" x14ac:dyDescent="0.25">
      <c r="A584" s="94" t="str">
        <f t="shared" si="101"/>
        <v>519.</v>
      </c>
      <c r="B584" s="94">
        <v>2003</v>
      </c>
      <c r="C584" s="212" t="s">
        <v>550</v>
      </c>
      <c r="D584" s="8">
        <v>1961</v>
      </c>
      <c r="E584" s="9" t="s">
        <v>28</v>
      </c>
      <c r="F584" s="9" t="s">
        <v>29</v>
      </c>
      <c r="G584" s="12">
        <v>2</v>
      </c>
      <c r="H584" s="12">
        <v>1</v>
      </c>
      <c r="I584" s="11">
        <v>284.7</v>
      </c>
      <c r="J584" s="11">
        <v>253.2</v>
      </c>
      <c r="K584" s="11">
        <v>253.2</v>
      </c>
      <c r="L584" s="35">
        <v>25</v>
      </c>
      <c r="M584" s="11">
        <f t="shared" si="108"/>
        <v>979887.72</v>
      </c>
      <c r="N584" s="11"/>
      <c r="O584" s="11"/>
      <c r="P584" s="11"/>
      <c r="Q584" s="11">
        <f t="shared" si="109"/>
        <v>979887.72</v>
      </c>
      <c r="R584" s="11">
        <f>116984.52+819114.12</f>
        <v>936098.64</v>
      </c>
      <c r="S584" s="35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75">
        <v>43789.08</v>
      </c>
      <c r="AG584" s="29" t="s">
        <v>217</v>
      </c>
      <c r="AH584" s="176" t="s">
        <v>1787</v>
      </c>
      <c r="AI584" s="168"/>
      <c r="AJ584" s="176"/>
      <c r="AK584" s="176"/>
      <c r="AL584" s="71">
        <f>MAX(AL$24:AL583)+1</f>
        <v>519</v>
      </c>
      <c r="AM584" s="71" t="s">
        <v>157</v>
      </c>
      <c r="AN584" s="71" t="str">
        <f t="shared" si="98"/>
        <v>519.</v>
      </c>
      <c r="AP584" s="88"/>
      <c r="AS584" s="114"/>
    </row>
    <row r="585" spans="1:45" ht="22.5" customHeight="1" x14ac:dyDescent="0.25">
      <c r="A585" s="94" t="str">
        <f t="shared" si="101"/>
        <v>520.</v>
      </c>
      <c r="B585" s="94">
        <v>1981</v>
      </c>
      <c r="C585" s="220" t="s">
        <v>635</v>
      </c>
      <c r="D585" s="4">
        <v>1961</v>
      </c>
      <c r="E585" s="4" t="s">
        <v>28</v>
      </c>
      <c r="F585" s="4" t="s">
        <v>29</v>
      </c>
      <c r="G585" s="4">
        <v>2</v>
      </c>
      <c r="H585" s="4">
        <v>1</v>
      </c>
      <c r="I585" s="18">
        <v>306.60000000000002</v>
      </c>
      <c r="J585" s="11">
        <v>281.8</v>
      </c>
      <c r="K585" s="18">
        <v>281.8</v>
      </c>
      <c r="L585" s="38">
        <v>14</v>
      </c>
      <c r="M585" s="18">
        <f t="shared" si="108"/>
        <v>130302.85</v>
      </c>
      <c r="N585" s="18"/>
      <c r="O585" s="18"/>
      <c r="P585" s="18"/>
      <c r="Q585" s="11">
        <f t="shared" si="109"/>
        <v>130302.85</v>
      </c>
      <c r="R585" s="18"/>
      <c r="S585" s="38"/>
      <c r="T585" s="18"/>
      <c r="U585" s="18"/>
      <c r="V585" s="18"/>
      <c r="W585" s="18"/>
      <c r="X585" s="18"/>
      <c r="Y585" s="18"/>
      <c r="Z585" s="18"/>
      <c r="AA585" s="18">
        <v>62.6</v>
      </c>
      <c r="AB585" s="11">
        <v>130302.85</v>
      </c>
      <c r="AC585" s="18"/>
      <c r="AD585" s="18"/>
      <c r="AE585" s="18"/>
      <c r="AF585" s="75"/>
      <c r="AG585" s="29" t="s">
        <v>217</v>
      </c>
      <c r="AH585" s="176"/>
      <c r="AI585" s="168"/>
      <c r="AJ585" s="176"/>
      <c r="AK585" s="176"/>
      <c r="AL585" s="71">
        <f>MAX(AL$24:AL584)+1</f>
        <v>520</v>
      </c>
      <c r="AM585" s="71" t="s">
        <v>157</v>
      </c>
      <c r="AN585" s="71" t="str">
        <f t="shared" si="98"/>
        <v>520.</v>
      </c>
      <c r="AP585" s="88"/>
      <c r="AS585" s="114"/>
    </row>
    <row r="586" spans="1:45" ht="22.5" customHeight="1" x14ac:dyDescent="0.25">
      <c r="A586" s="94" t="str">
        <f t="shared" si="101"/>
        <v>521.</v>
      </c>
      <c r="B586" s="94">
        <v>2161</v>
      </c>
      <c r="C586" s="220" t="s">
        <v>645</v>
      </c>
      <c r="D586" s="4">
        <v>1962</v>
      </c>
      <c r="E586" s="4" t="s">
        <v>28</v>
      </c>
      <c r="F586" s="4" t="s">
        <v>29</v>
      </c>
      <c r="G586" s="4">
        <v>2</v>
      </c>
      <c r="H586" s="4">
        <v>1</v>
      </c>
      <c r="I586" s="18">
        <v>324.10000000000002</v>
      </c>
      <c r="J586" s="11">
        <v>215</v>
      </c>
      <c r="K586" s="18">
        <v>215</v>
      </c>
      <c r="L586" s="38">
        <v>15</v>
      </c>
      <c r="M586" s="18">
        <f t="shared" si="108"/>
        <v>201933.58</v>
      </c>
      <c r="N586" s="18"/>
      <c r="O586" s="18"/>
      <c r="P586" s="18"/>
      <c r="Q586" s="11">
        <f t="shared" si="109"/>
        <v>201933.58</v>
      </c>
      <c r="R586" s="18"/>
      <c r="S586" s="38"/>
      <c r="T586" s="18"/>
      <c r="U586" s="18"/>
      <c r="V586" s="18"/>
      <c r="W586" s="18"/>
      <c r="X586" s="18"/>
      <c r="Y586" s="18"/>
      <c r="Z586" s="18"/>
      <c r="AA586" s="18">
        <v>65.8</v>
      </c>
      <c r="AB586" s="18">
        <v>201933.58</v>
      </c>
      <c r="AC586" s="18"/>
      <c r="AD586" s="18"/>
      <c r="AE586" s="18"/>
      <c r="AF586" s="75"/>
      <c r="AG586" s="29" t="s">
        <v>217</v>
      </c>
      <c r="AH586" s="176"/>
      <c r="AI586" s="168"/>
      <c r="AJ586" s="176"/>
      <c r="AK586" s="176"/>
      <c r="AL586" s="71">
        <f>MAX(AL$24:AL585)+1</f>
        <v>521</v>
      </c>
      <c r="AM586" s="71" t="s">
        <v>157</v>
      </c>
      <c r="AN586" s="71" t="str">
        <f t="shared" si="98"/>
        <v>521.</v>
      </c>
      <c r="AP586" s="88"/>
      <c r="AS586" s="114"/>
    </row>
    <row r="587" spans="1:45" ht="22.5" customHeight="1" x14ac:dyDescent="0.25">
      <c r="A587" s="94" t="str">
        <f t="shared" si="101"/>
        <v>522.</v>
      </c>
      <c r="B587" s="94">
        <v>1982</v>
      </c>
      <c r="C587" s="212" t="s">
        <v>547</v>
      </c>
      <c r="D587" s="8">
        <v>1963</v>
      </c>
      <c r="E587" s="9" t="s">
        <v>28</v>
      </c>
      <c r="F587" s="9" t="s">
        <v>29</v>
      </c>
      <c r="G587" s="12">
        <v>2</v>
      </c>
      <c r="H587" s="12">
        <v>1</v>
      </c>
      <c r="I587" s="11">
        <v>407.1</v>
      </c>
      <c r="J587" s="11">
        <v>355.7</v>
      </c>
      <c r="K587" s="11">
        <v>355.7</v>
      </c>
      <c r="L587" s="35">
        <v>13</v>
      </c>
      <c r="M587" s="11">
        <f t="shared" si="108"/>
        <v>1418037.87</v>
      </c>
      <c r="N587" s="11"/>
      <c r="O587" s="11"/>
      <c r="P587" s="11"/>
      <c r="Q587" s="11">
        <f t="shared" si="109"/>
        <v>1418037.87</v>
      </c>
      <c r="R587" s="11"/>
      <c r="S587" s="35"/>
      <c r="T587" s="11"/>
      <c r="U587" s="11">
        <v>362.7</v>
      </c>
      <c r="V587" s="11">
        <v>1418037.87</v>
      </c>
      <c r="W587" s="11"/>
      <c r="X587" s="11"/>
      <c r="Y587" s="11"/>
      <c r="Z587" s="11"/>
      <c r="AA587" s="11"/>
      <c r="AB587" s="11"/>
      <c r="AC587" s="11"/>
      <c r="AD587" s="11"/>
      <c r="AE587" s="11"/>
      <c r="AF587" s="75"/>
      <c r="AG587" s="29" t="s">
        <v>217</v>
      </c>
      <c r="AH587" s="176"/>
      <c r="AI587" s="168"/>
      <c r="AJ587" s="176"/>
      <c r="AK587" s="176"/>
      <c r="AL587" s="71">
        <f>MAX(AL$24:AL586)+1</f>
        <v>522</v>
      </c>
      <c r="AM587" s="71" t="s">
        <v>157</v>
      </c>
      <c r="AN587" s="71" t="str">
        <f t="shared" si="98"/>
        <v>522.</v>
      </c>
      <c r="AP587" s="88"/>
      <c r="AS587" s="114"/>
    </row>
    <row r="588" spans="1:45" ht="22.5" customHeight="1" x14ac:dyDescent="0.25">
      <c r="A588" s="94" t="str">
        <f t="shared" si="101"/>
        <v>523.</v>
      </c>
      <c r="B588" s="94">
        <v>2172</v>
      </c>
      <c r="C588" s="212" t="s">
        <v>557</v>
      </c>
      <c r="D588" s="8">
        <v>1964</v>
      </c>
      <c r="E588" s="9" t="s">
        <v>28</v>
      </c>
      <c r="F588" s="9" t="s">
        <v>30</v>
      </c>
      <c r="G588" s="12">
        <v>2</v>
      </c>
      <c r="H588" s="12">
        <v>2</v>
      </c>
      <c r="I588" s="11">
        <v>739.4</v>
      </c>
      <c r="J588" s="11">
        <v>653.20000000000005</v>
      </c>
      <c r="K588" s="11">
        <v>653.20000000000005</v>
      </c>
      <c r="L588" s="35">
        <v>24</v>
      </c>
      <c r="M588" s="11">
        <f t="shared" si="108"/>
        <v>150267.89000000001</v>
      </c>
      <c r="N588" s="11"/>
      <c r="O588" s="11"/>
      <c r="P588" s="11"/>
      <c r="Q588" s="11">
        <f t="shared" si="109"/>
        <v>150267.89000000001</v>
      </c>
      <c r="R588" s="11">
        <v>150267.89000000001</v>
      </c>
      <c r="S588" s="35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75"/>
      <c r="AG588" s="29" t="s">
        <v>217</v>
      </c>
      <c r="AH588" s="176" t="s">
        <v>1778</v>
      </c>
      <c r="AI588" s="168"/>
      <c r="AJ588" s="176"/>
      <c r="AK588" s="176"/>
      <c r="AL588" s="71">
        <f>MAX(AL$24:AL587)+1</f>
        <v>523</v>
      </c>
      <c r="AM588" s="71" t="s">
        <v>157</v>
      </c>
      <c r="AN588" s="71" t="str">
        <f t="shared" si="98"/>
        <v>523.</v>
      </c>
      <c r="AP588" s="88"/>
      <c r="AS588" s="114"/>
    </row>
    <row r="589" spans="1:45" ht="22.5" customHeight="1" x14ac:dyDescent="0.25">
      <c r="A589" s="94" t="str">
        <f t="shared" si="101"/>
        <v>524.</v>
      </c>
      <c r="B589" s="94">
        <v>2023</v>
      </c>
      <c r="C589" s="212" t="s">
        <v>552</v>
      </c>
      <c r="D589" s="8">
        <v>1964</v>
      </c>
      <c r="E589" s="9" t="s">
        <v>28</v>
      </c>
      <c r="F589" s="9" t="s">
        <v>29</v>
      </c>
      <c r="G589" s="12">
        <v>2</v>
      </c>
      <c r="H589" s="12">
        <v>2</v>
      </c>
      <c r="I589" s="11">
        <v>354.8</v>
      </c>
      <c r="J589" s="11">
        <v>241.1</v>
      </c>
      <c r="K589" s="11">
        <v>241.1</v>
      </c>
      <c r="L589" s="35">
        <v>25</v>
      </c>
      <c r="M589" s="11">
        <f t="shared" si="108"/>
        <v>174381.38</v>
      </c>
      <c r="N589" s="11"/>
      <c r="O589" s="11"/>
      <c r="P589" s="11"/>
      <c r="Q589" s="11">
        <f t="shared" si="109"/>
        <v>174381.38</v>
      </c>
      <c r="R589" s="11">
        <v>174381.38</v>
      </c>
      <c r="S589" s="35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75"/>
      <c r="AG589" s="29" t="s">
        <v>217</v>
      </c>
      <c r="AH589" s="176" t="s">
        <v>1774</v>
      </c>
      <c r="AI589" s="168"/>
      <c r="AJ589" s="176"/>
      <c r="AK589" s="176"/>
      <c r="AL589" s="71">
        <f>MAX(AL$24:AL588)+1</f>
        <v>524</v>
      </c>
      <c r="AM589" s="71" t="s">
        <v>157</v>
      </c>
      <c r="AN589" s="71" t="str">
        <f t="shared" ref="AN589:AN590" si="110">CONCATENATE(AL589,AM589)</f>
        <v>524.</v>
      </c>
      <c r="AP589" s="88"/>
      <c r="AS589" s="114"/>
    </row>
    <row r="590" spans="1:45" ht="22.5" customHeight="1" x14ac:dyDescent="0.25">
      <c r="A590" s="94" t="str">
        <f t="shared" si="101"/>
        <v>525.</v>
      </c>
      <c r="B590" s="94">
        <v>1895</v>
      </c>
      <c r="C590" s="220" t="s">
        <v>627</v>
      </c>
      <c r="D590" s="4">
        <v>1965</v>
      </c>
      <c r="E590" s="4" t="s">
        <v>28</v>
      </c>
      <c r="F590" s="4" t="s">
        <v>31</v>
      </c>
      <c r="G590" s="4">
        <v>5</v>
      </c>
      <c r="H590" s="4">
        <v>3</v>
      </c>
      <c r="I590" s="18">
        <v>2031.5</v>
      </c>
      <c r="J590" s="11">
        <v>1298.2</v>
      </c>
      <c r="K590" s="18">
        <v>1298.2</v>
      </c>
      <c r="L590" s="38">
        <v>100</v>
      </c>
      <c r="M590" s="18">
        <f t="shared" si="108"/>
        <v>1051054.56</v>
      </c>
      <c r="N590" s="18"/>
      <c r="O590" s="18"/>
      <c r="P590" s="18"/>
      <c r="Q590" s="11">
        <f t="shared" si="109"/>
        <v>1051054.56</v>
      </c>
      <c r="R590" s="18"/>
      <c r="S590" s="38"/>
      <c r="T590" s="18"/>
      <c r="U590" s="18"/>
      <c r="V590" s="18"/>
      <c r="W590" s="18"/>
      <c r="X590" s="18"/>
      <c r="Y590" s="18">
        <v>1593.7</v>
      </c>
      <c r="Z590" s="18">
        <v>1051054.56</v>
      </c>
      <c r="AA590" s="18"/>
      <c r="AB590" s="18"/>
      <c r="AC590" s="18"/>
      <c r="AD590" s="18"/>
      <c r="AE590" s="18"/>
      <c r="AF590" s="75"/>
      <c r="AG590" s="29" t="s">
        <v>217</v>
      </c>
      <c r="AH590" s="176"/>
      <c r="AI590" s="168"/>
      <c r="AJ590" s="176"/>
      <c r="AK590" s="176"/>
      <c r="AL590" s="71">
        <f>MAX(AL$24:AL589)+1</f>
        <v>525</v>
      </c>
      <c r="AM590" s="71" t="s">
        <v>157</v>
      </c>
      <c r="AN590" s="71" t="str">
        <f t="shared" si="110"/>
        <v>525.</v>
      </c>
      <c r="AP590" s="88"/>
      <c r="AS590" s="114"/>
    </row>
    <row r="591" spans="1:45" ht="22.5" customHeight="1" x14ac:dyDescent="0.25">
      <c r="A591" s="94" t="str">
        <f t="shared" si="101"/>
        <v>526.</v>
      </c>
      <c r="B591" s="94">
        <v>1880</v>
      </c>
      <c r="C591" s="217" t="s">
        <v>581</v>
      </c>
      <c r="D591" s="4">
        <v>1966</v>
      </c>
      <c r="E591" s="4" t="s">
        <v>28</v>
      </c>
      <c r="F591" s="4" t="s">
        <v>29</v>
      </c>
      <c r="G591" s="4">
        <v>3</v>
      </c>
      <c r="H591" s="4">
        <v>2</v>
      </c>
      <c r="I591" s="18">
        <v>1480.9</v>
      </c>
      <c r="J591" s="11">
        <v>958.7</v>
      </c>
      <c r="K591" s="18">
        <v>958.7</v>
      </c>
      <c r="L591" s="38">
        <v>41</v>
      </c>
      <c r="M591" s="18">
        <f t="shared" si="108"/>
        <v>102761.78</v>
      </c>
      <c r="N591" s="18"/>
      <c r="O591" s="18"/>
      <c r="P591" s="18"/>
      <c r="Q591" s="11">
        <f t="shared" si="109"/>
        <v>102761.78</v>
      </c>
      <c r="R591" s="18">
        <v>102761.78</v>
      </c>
      <c r="S591" s="3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201"/>
      <c r="AG591" s="29" t="s">
        <v>217</v>
      </c>
      <c r="AH591" s="176" t="s">
        <v>1778</v>
      </c>
      <c r="AI591" s="168"/>
      <c r="AJ591" s="176"/>
      <c r="AK591" s="176"/>
      <c r="AL591" s="71">
        <f>MAX(AL$24:AL590)+1</f>
        <v>526</v>
      </c>
      <c r="AM591" s="71" t="s">
        <v>157</v>
      </c>
      <c r="AN591" s="71" t="str">
        <f t="shared" ref="AN591:AN654" si="111">CONCATENATE(AL591,AM591)</f>
        <v>526.</v>
      </c>
      <c r="AP591" s="71"/>
      <c r="AS591" s="114"/>
    </row>
    <row r="592" spans="1:45" ht="22.5" customHeight="1" x14ac:dyDescent="0.25">
      <c r="A592" s="94" t="str">
        <f t="shared" si="101"/>
        <v>527.</v>
      </c>
      <c r="B592" s="94">
        <v>2171</v>
      </c>
      <c r="C592" s="212" t="s">
        <v>556</v>
      </c>
      <c r="D592" s="8">
        <v>1968</v>
      </c>
      <c r="E592" s="9" t="s">
        <v>28</v>
      </c>
      <c r="F592" s="9" t="s">
        <v>29</v>
      </c>
      <c r="G592" s="12">
        <v>2</v>
      </c>
      <c r="H592" s="12">
        <v>1</v>
      </c>
      <c r="I592" s="11">
        <v>476.6</v>
      </c>
      <c r="J592" s="11">
        <v>434.6</v>
      </c>
      <c r="K592" s="11">
        <v>434.6</v>
      </c>
      <c r="L592" s="35">
        <v>12</v>
      </c>
      <c r="M592" s="11">
        <f t="shared" si="108"/>
        <v>56010.89</v>
      </c>
      <c r="N592" s="11"/>
      <c r="O592" s="11"/>
      <c r="P592" s="11"/>
      <c r="Q592" s="11">
        <f t="shared" si="109"/>
        <v>56010.89</v>
      </c>
      <c r="R592" s="11">
        <v>56010.89</v>
      </c>
      <c r="S592" s="35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75"/>
      <c r="AG592" s="29" t="s">
        <v>217</v>
      </c>
      <c r="AH592" s="176" t="s">
        <v>1778</v>
      </c>
      <c r="AI592" s="168"/>
      <c r="AJ592" s="176"/>
      <c r="AK592" s="176"/>
      <c r="AL592" s="71">
        <f>MAX(AL$24:AL591)+1</f>
        <v>527</v>
      </c>
      <c r="AM592" s="71" t="s">
        <v>157</v>
      </c>
      <c r="AN592" s="71" t="str">
        <f t="shared" si="111"/>
        <v>527.</v>
      </c>
      <c r="AP592" s="88"/>
      <c r="AS592" s="114"/>
    </row>
    <row r="593" spans="1:45" ht="22.5" customHeight="1" x14ac:dyDescent="0.25">
      <c r="A593" s="94" t="str">
        <f t="shared" si="101"/>
        <v>528.</v>
      </c>
      <c r="B593" s="94">
        <v>2193</v>
      </c>
      <c r="C593" s="212" t="s">
        <v>1572</v>
      </c>
      <c r="D593" s="8">
        <v>1970</v>
      </c>
      <c r="E593" s="9" t="s">
        <v>28</v>
      </c>
      <c r="F593" s="9" t="s">
        <v>29</v>
      </c>
      <c r="G593" s="12">
        <v>2</v>
      </c>
      <c r="H593" s="12">
        <v>3</v>
      </c>
      <c r="I593" s="11">
        <v>989.7</v>
      </c>
      <c r="J593" s="11">
        <v>914.5</v>
      </c>
      <c r="K593" s="11">
        <v>914.5</v>
      </c>
      <c r="L593" s="35">
        <v>32</v>
      </c>
      <c r="M593" s="11">
        <f t="shared" si="108"/>
        <v>223897.45</v>
      </c>
      <c r="N593" s="11"/>
      <c r="O593" s="11"/>
      <c r="P593" s="11"/>
      <c r="Q593" s="11">
        <f t="shared" si="109"/>
        <v>223897.45</v>
      </c>
      <c r="R593" s="11">
        <v>223897.45</v>
      </c>
      <c r="S593" s="35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75"/>
      <c r="AG593" s="29" t="s">
        <v>217</v>
      </c>
      <c r="AH593" s="176" t="s">
        <v>1778</v>
      </c>
      <c r="AI593" s="168"/>
      <c r="AJ593" s="176"/>
      <c r="AK593" s="176"/>
      <c r="AL593" s="71">
        <f>MAX(AL$24:AL592)+1</f>
        <v>528</v>
      </c>
      <c r="AM593" s="71" t="s">
        <v>157</v>
      </c>
      <c r="AN593" s="71" t="str">
        <f t="shared" si="111"/>
        <v>528.</v>
      </c>
      <c r="AP593" s="88"/>
      <c r="AS593" s="114"/>
    </row>
    <row r="594" spans="1:45" ht="22.5" customHeight="1" x14ac:dyDescent="0.25">
      <c r="A594" s="94" t="str">
        <f t="shared" si="101"/>
        <v>529.</v>
      </c>
      <c r="B594" s="94">
        <v>1919</v>
      </c>
      <c r="C594" s="220" t="s">
        <v>629</v>
      </c>
      <c r="D594" s="4">
        <v>1970</v>
      </c>
      <c r="E594" s="4" t="s">
        <v>28</v>
      </c>
      <c r="F594" s="4" t="s">
        <v>29</v>
      </c>
      <c r="G594" s="4">
        <v>2</v>
      </c>
      <c r="H594" s="4">
        <v>2</v>
      </c>
      <c r="I594" s="18">
        <v>749.9</v>
      </c>
      <c r="J594" s="11">
        <v>702.6</v>
      </c>
      <c r="K594" s="18">
        <v>702.6</v>
      </c>
      <c r="L594" s="38">
        <v>37</v>
      </c>
      <c r="M594" s="18">
        <f t="shared" si="108"/>
        <v>282332.5</v>
      </c>
      <c r="N594" s="18"/>
      <c r="O594" s="18"/>
      <c r="P594" s="18"/>
      <c r="Q594" s="11">
        <f t="shared" si="109"/>
        <v>282332.5</v>
      </c>
      <c r="R594" s="18">
        <v>282332.5</v>
      </c>
      <c r="S594" s="3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75"/>
      <c r="AG594" s="29" t="s">
        <v>217</v>
      </c>
      <c r="AH594" s="176" t="s">
        <v>1788</v>
      </c>
      <c r="AI594" s="168"/>
      <c r="AJ594" s="176"/>
      <c r="AK594" s="176"/>
      <c r="AL594" s="71">
        <f>MAX(AL$24:AL593)+1</f>
        <v>529</v>
      </c>
      <c r="AM594" s="71" t="s">
        <v>157</v>
      </c>
      <c r="AN594" s="71" t="str">
        <f t="shared" si="111"/>
        <v>529.</v>
      </c>
      <c r="AP594" s="88"/>
      <c r="AS594" s="114"/>
    </row>
    <row r="595" spans="1:45" ht="22.5" customHeight="1" x14ac:dyDescent="0.25">
      <c r="A595" s="94" t="str">
        <f t="shared" si="101"/>
        <v>530.</v>
      </c>
      <c r="B595" s="94">
        <v>1995</v>
      </c>
      <c r="C595" s="220" t="s">
        <v>637</v>
      </c>
      <c r="D595" s="4">
        <v>1971</v>
      </c>
      <c r="E595" s="4" t="s">
        <v>28</v>
      </c>
      <c r="F595" s="4" t="s">
        <v>29</v>
      </c>
      <c r="G595" s="4">
        <v>2</v>
      </c>
      <c r="H595" s="4">
        <v>2</v>
      </c>
      <c r="I595" s="18">
        <v>557.6</v>
      </c>
      <c r="J595" s="11">
        <v>505.4</v>
      </c>
      <c r="K595" s="18">
        <v>505.4</v>
      </c>
      <c r="L595" s="38">
        <v>28</v>
      </c>
      <c r="M595" s="18">
        <f t="shared" si="108"/>
        <v>28038.55</v>
      </c>
      <c r="N595" s="18"/>
      <c r="O595" s="18"/>
      <c r="P595" s="18"/>
      <c r="Q595" s="11">
        <f t="shared" si="109"/>
        <v>28038.55</v>
      </c>
      <c r="R595" s="18">
        <v>28038.55</v>
      </c>
      <c r="S595" s="3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75"/>
      <c r="AG595" s="29" t="s">
        <v>217</v>
      </c>
      <c r="AH595" s="176" t="s">
        <v>1778</v>
      </c>
      <c r="AI595" s="168"/>
      <c r="AJ595" s="176"/>
      <c r="AK595" s="176"/>
      <c r="AL595" s="71">
        <f>MAX(AL$24:AL594)+1</f>
        <v>530</v>
      </c>
      <c r="AM595" s="71" t="s">
        <v>157</v>
      </c>
      <c r="AN595" s="71" t="str">
        <f t="shared" si="111"/>
        <v>530.</v>
      </c>
      <c r="AP595" s="88"/>
      <c r="AS595" s="114"/>
    </row>
    <row r="596" spans="1:45" ht="22.5" customHeight="1" x14ac:dyDescent="0.25">
      <c r="A596" s="94" t="str">
        <f t="shared" si="101"/>
        <v>531.</v>
      </c>
      <c r="B596" s="94">
        <v>2200</v>
      </c>
      <c r="C596" s="212" t="s">
        <v>560</v>
      </c>
      <c r="D596" s="8">
        <v>1971</v>
      </c>
      <c r="E596" s="9" t="s">
        <v>28</v>
      </c>
      <c r="F596" s="9" t="s">
        <v>29</v>
      </c>
      <c r="G596" s="12">
        <v>2</v>
      </c>
      <c r="H596" s="12">
        <v>3</v>
      </c>
      <c r="I596" s="11">
        <v>985.4</v>
      </c>
      <c r="J596" s="11">
        <v>910.2</v>
      </c>
      <c r="K596" s="11">
        <v>910.2</v>
      </c>
      <c r="L596" s="35">
        <v>24</v>
      </c>
      <c r="M596" s="11">
        <f t="shared" si="108"/>
        <v>219380.89</v>
      </c>
      <c r="N596" s="11"/>
      <c r="O596" s="11"/>
      <c r="P596" s="11"/>
      <c r="Q596" s="11">
        <f t="shared" si="109"/>
        <v>219380.89</v>
      </c>
      <c r="R596" s="11">
        <v>219380.89</v>
      </c>
      <c r="S596" s="35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75"/>
      <c r="AG596" s="29" t="s">
        <v>217</v>
      </c>
      <c r="AH596" s="176" t="s">
        <v>1778</v>
      </c>
      <c r="AI596" s="168"/>
      <c r="AJ596" s="176"/>
      <c r="AK596" s="176"/>
      <c r="AL596" s="71">
        <f>MAX(AL$24:AL595)+1</f>
        <v>531</v>
      </c>
      <c r="AM596" s="71" t="s">
        <v>157</v>
      </c>
      <c r="AN596" s="71" t="str">
        <f t="shared" si="111"/>
        <v>531.</v>
      </c>
      <c r="AP596" s="88"/>
      <c r="AS596" s="114"/>
    </row>
    <row r="597" spans="1:45" ht="22.5" customHeight="1" x14ac:dyDescent="0.25">
      <c r="A597" s="94" t="str">
        <f t="shared" si="101"/>
        <v>532.</v>
      </c>
      <c r="B597" s="94">
        <v>2244</v>
      </c>
      <c r="C597" s="217" t="s">
        <v>618</v>
      </c>
      <c r="D597" s="4">
        <v>1972</v>
      </c>
      <c r="E597" s="4" t="s">
        <v>28</v>
      </c>
      <c r="F597" s="4" t="s">
        <v>29</v>
      </c>
      <c r="G597" s="4">
        <v>2</v>
      </c>
      <c r="H597" s="4">
        <v>2</v>
      </c>
      <c r="I597" s="18">
        <v>572.20000000000005</v>
      </c>
      <c r="J597" s="11">
        <v>511.5</v>
      </c>
      <c r="K597" s="18">
        <v>511.5</v>
      </c>
      <c r="L597" s="38">
        <v>24</v>
      </c>
      <c r="M597" s="18">
        <f t="shared" si="108"/>
        <v>249052.86</v>
      </c>
      <c r="N597" s="18"/>
      <c r="O597" s="18"/>
      <c r="P597" s="18"/>
      <c r="Q597" s="11">
        <f t="shared" si="109"/>
        <v>249052.86</v>
      </c>
      <c r="R597" s="18">
        <v>249052.86</v>
      </c>
      <c r="S597" s="3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1"/>
      <c r="AF597" s="201"/>
      <c r="AG597" s="29" t="s">
        <v>217</v>
      </c>
      <c r="AH597" s="176" t="s">
        <v>1774</v>
      </c>
      <c r="AI597" s="168"/>
      <c r="AJ597" s="176"/>
      <c r="AK597" s="176"/>
      <c r="AL597" s="71">
        <f>MAX(AL$24:AL596)+1</f>
        <v>532</v>
      </c>
      <c r="AM597" s="71" t="s">
        <v>157</v>
      </c>
      <c r="AN597" s="71" t="str">
        <f t="shared" si="111"/>
        <v>532.</v>
      </c>
      <c r="AP597" s="71"/>
      <c r="AS597" s="114"/>
    </row>
    <row r="598" spans="1:45" ht="22.5" customHeight="1" x14ac:dyDescent="0.25">
      <c r="A598" s="94" t="str">
        <f t="shared" si="101"/>
        <v>533.</v>
      </c>
      <c r="B598" s="94">
        <v>2248</v>
      </c>
      <c r="C598" s="217" t="s">
        <v>619</v>
      </c>
      <c r="D598" s="4">
        <v>1972</v>
      </c>
      <c r="E598" s="4" t="s">
        <v>28</v>
      </c>
      <c r="F598" s="4" t="s">
        <v>29</v>
      </c>
      <c r="G598" s="4">
        <v>2</v>
      </c>
      <c r="H598" s="4">
        <v>1</v>
      </c>
      <c r="I598" s="18">
        <v>384</v>
      </c>
      <c r="J598" s="11">
        <v>352.2</v>
      </c>
      <c r="K598" s="18">
        <v>352.2</v>
      </c>
      <c r="L598" s="38">
        <v>12</v>
      </c>
      <c r="M598" s="18">
        <f t="shared" si="108"/>
        <v>50923.39</v>
      </c>
      <c r="N598" s="18"/>
      <c r="O598" s="18"/>
      <c r="P598" s="18"/>
      <c r="Q598" s="11">
        <f t="shared" si="109"/>
        <v>50923.39</v>
      </c>
      <c r="R598" s="18">
        <v>50923.39</v>
      </c>
      <c r="S598" s="3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201"/>
      <c r="AG598" s="29" t="s">
        <v>217</v>
      </c>
      <c r="AH598" s="176" t="s">
        <v>1778</v>
      </c>
      <c r="AI598" s="168"/>
      <c r="AJ598" s="176"/>
      <c r="AK598" s="176"/>
      <c r="AL598" s="71">
        <f>MAX(AL$24:AL597)+1</f>
        <v>533</v>
      </c>
      <c r="AM598" s="71" t="s">
        <v>157</v>
      </c>
      <c r="AN598" s="71" t="str">
        <f t="shared" si="111"/>
        <v>533.</v>
      </c>
      <c r="AP598" s="71"/>
      <c r="AS598" s="114"/>
    </row>
    <row r="599" spans="1:45" ht="22.5" customHeight="1" x14ac:dyDescent="0.25">
      <c r="A599" s="94" t="str">
        <f t="shared" si="101"/>
        <v>534.</v>
      </c>
      <c r="B599" s="94">
        <v>2002</v>
      </c>
      <c r="C599" s="217" t="s">
        <v>593</v>
      </c>
      <c r="D599" s="4">
        <v>1972</v>
      </c>
      <c r="E599" s="4" t="s">
        <v>28</v>
      </c>
      <c r="F599" s="4" t="s">
        <v>29</v>
      </c>
      <c r="G599" s="4">
        <v>2</v>
      </c>
      <c r="H599" s="4">
        <v>2</v>
      </c>
      <c r="I599" s="18">
        <v>900.5</v>
      </c>
      <c r="J599" s="11">
        <v>681.5</v>
      </c>
      <c r="K599" s="18">
        <v>681.5</v>
      </c>
      <c r="L599" s="38">
        <v>75</v>
      </c>
      <c r="M599" s="18">
        <f t="shared" si="108"/>
        <v>1245484.53</v>
      </c>
      <c r="N599" s="18"/>
      <c r="O599" s="18"/>
      <c r="P599" s="18"/>
      <c r="Q599" s="11">
        <f t="shared" si="109"/>
        <v>1245484.53</v>
      </c>
      <c r="R599" s="18">
        <v>144387.73000000001</v>
      </c>
      <c r="S599" s="38"/>
      <c r="T599" s="18"/>
      <c r="U599" s="18">
        <v>628</v>
      </c>
      <c r="V599" s="18">
        <v>1062120.6100000001</v>
      </c>
      <c r="W599" s="18"/>
      <c r="X599" s="18"/>
      <c r="Y599" s="18"/>
      <c r="Z599" s="18"/>
      <c r="AA599" s="18"/>
      <c r="AB599" s="18"/>
      <c r="AC599" s="18"/>
      <c r="AD599" s="18"/>
      <c r="AE599" s="18"/>
      <c r="AF599" s="201">
        <v>38976.19</v>
      </c>
      <c r="AG599" s="29" t="s">
        <v>217</v>
      </c>
      <c r="AH599" s="176" t="s">
        <v>1778</v>
      </c>
      <c r="AI599" s="168"/>
      <c r="AJ599" s="176"/>
      <c r="AK599" s="176"/>
      <c r="AL599" s="71">
        <f>MAX(AL$24:AL598)+1</f>
        <v>534</v>
      </c>
      <c r="AM599" s="71" t="s">
        <v>157</v>
      </c>
      <c r="AN599" s="71" t="str">
        <f t="shared" si="111"/>
        <v>534.</v>
      </c>
      <c r="AP599" s="71"/>
      <c r="AS599" s="114"/>
    </row>
    <row r="600" spans="1:45" ht="22.5" customHeight="1" x14ac:dyDescent="0.25">
      <c r="A600" s="94" t="str">
        <f t="shared" si="101"/>
        <v>535.</v>
      </c>
      <c r="B600" s="94">
        <v>1853</v>
      </c>
      <c r="C600" s="220" t="s">
        <v>1483</v>
      </c>
      <c r="D600" s="4">
        <v>1972</v>
      </c>
      <c r="E600" s="4" t="s">
        <v>28</v>
      </c>
      <c r="F600" s="4" t="s">
        <v>31</v>
      </c>
      <c r="G600" s="4">
        <v>2</v>
      </c>
      <c r="H600" s="4">
        <v>1</v>
      </c>
      <c r="I600" s="18">
        <v>379.3</v>
      </c>
      <c r="J600" s="11">
        <v>308.3</v>
      </c>
      <c r="K600" s="18">
        <v>161.80000000000001</v>
      </c>
      <c r="L600" s="38">
        <v>16</v>
      </c>
      <c r="M600" s="18">
        <f t="shared" ref="M600:M617" si="112">R600+T600+V600+X600+Z600+AB600+AE600+AF600</f>
        <v>632851.99</v>
      </c>
      <c r="N600" s="18"/>
      <c r="O600" s="18"/>
      <c r="P600" s="18"/>
      <c r="Q600" s="11">
        <f t="shared" ref="Q600:Q617" si="113">M600</f>
        <v>632851.99</v>
      </c>
      <c r="R600" s="18"/>
      <c r="S600" s="38"/>
      <c r="T600" s="18"/>
      <c r="U600" s="18">
        <v>263.3</v>
      </c>
      <c r="V600" s="18">
        <v>632851.99</v>
      </c>
      <c r="W600" s="18"/>
      <c r="X600" s="18"/>
      <c r="Y600" s="18"/>
      <c r="Z600" s="18"/>
      <c r="AA600" s="18"/>
      <c r="AB600" s="18"/>
      <c r="AC600" s="18"/>
      <c r="AD600" s="18"/>
      <c r="AE600" s="18"/>
      <c r="AF600" s="75"/>
      <c r="AG600" s="29" t="s">
        <v>217</v>
      </c>
      <c r="AH600" s="176"/>
      <c r="AI600" s="168"/>
      <c r="AJ600" s="176"/>
      <c r="AK600" s="176"/>
      <c r="AL600" s="71">
        <f>MAX(AL$24:AL599)+1</f>
        <v>535</v>
      </c>
      <c r="AM600" s="71" t="s">
        <v>157</v>
      </c>
      <c r="AN600" s="71" t="str">
        <f t="shared" si="111"/>
        <v>535.</v>
      </c>
      <c r="AP600" s="88"/>
      <c r="AS600" s="114"/>
    </row>
    <row r="601" spans="1:45" ht="22.5" customHeight="1" x14ac:dyDescent="0.25">
      <c r="A601" s="94" t="str">
        <f t="shared" si="101"/>
        <v>536.</v>
      </c>
      <c r="B601" s="94">
        <v>2199</v>
      </c>
      <c r="C601" s="217" t="s">
        <v>605</v>
      </c>
      <c r="D601" s="4">
        <v>1972</v>
      </c>
      <c r="E601" s="4" t="s">
        <v>28</v>
      </c>
      <c r="F601" s="4" t="s">
        <v>29</v>
      </c>
      <c r="G601" s="4">
        <v>2</v>
      </c>
      <c r="H601" s="4">
        <v>3</v>
      </c>
      <c r="I601" s="18">
        <v>976.1</v>
      </c>
      <c r="J601" s="11">
        <v>899.8</v>
      </c>
      <c r="K601" s="18">
        <v>899.8</v>
      </c>
      <c r="L601" s="38">
        <v>31</v>
      </c>
      <c r="M601" s="18">
        <f t="shared" si="112"/>
        <v>227899.87</v>
      </c>
      <c r="N601" s="18"/>
      <c r="O601" s="18"/>
      <c r="P601" s="18"/>
      <c r="Q601" s="11">
        <f t="shared" si="113"/>
        <v>227899.87</v>
      </c>
      <c r="R601" s="18">
        <v>227899.87</v>
      </c>
      <c r="S601" s="3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201"/>
      <c r="AG601" s="29" t="s">
        <v>217</v>
      </c>
      <c r="AH601" s="176" t="s">
        <v>1778</v>
      </c>
      <c r="AI601" s="168"/>
      <c r="AJ601" s="176"/>
      <c r="AK601" s="176"/>
      <c r="AL601" s="71">
        <f>MAX(AL$24:AL600)+1</f>
        <v>536</v>
      </c>
      <c r="AM601" s="71" t="s">
        <v>157</v>
      </c>
      <c r="AN601" s="71" t="str">
        <f t="shared" si="111"/>
        <v>536.</v>
      </c>
      <c r="AP601" s="71"/>
      <c r="AS601" s="114"/>
    </row>
    <row r="602" spans="1:45" ht="22.5" customHeight="1" x14ac:dyDescent="0.25">
      <c r="A602" s="94" t="str">
        <f t="shared" ref="A602:A617" si="114">AN602</f>
        <v>537.</v>
      </c>
      <c r="B602" s="94">
        <v>1920</v>
      </c>
      <c r="C602" s="217" t="s">
        <v>587</v>
      </c>
      <c r="D602" s="4">
        <v>1972</v>
      </c>
      <c r="E602" s="4" t="s">
        <v>28</v>
      </c>
      <c r="F602" s="4" t="s">
        <v>29</v>
      </c>
      <c r="G602" s="4">
        <v>2</v>
      </c>
      <c r="H602" s="4">
        <v>2</v>
      </c>
      <c r="I602" s="18">
        <v>743.7</v>
      </c>
      <c r="J602" s="11">
        <v>696.8</v>
      </c>
      <c r="K602" s="18">
        <v>696.8</v>
      </c>
      <c r="L602" s="38">
        <v>38</v>
      </c>
      <c r="M602" s="18">
        <f t="shared" si="112"/>
        <v>161496.22</v>
      </c>
      <c r="N602" s="18"/>
      <c r="O602" s="18"/>
      <c r="P602" s="18"/>
      <c r="Q602" s="11">
        <f t="shared" si="113"/>
        <v>161496.22</v>
      </c>
      <c r="R602" s="18">
        <v>161496.22</v>
      </c>
      <c r="S602" s="3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201"/>
      <c r="AG602" s="29" t="s">
        <v>217</v>
      </c>
      <c r="AH602" s="176" t="s">
        <v>1778</v>
      </c>
      <c r="AI602" s="168"/>
      <c r="AJ602" s="176"/>
      <c r="AK602" s="176"/>
      <c r="AL602" s="71">
        <f>MAX(AL$24:AL601)+1</f>
        <v>537</v>
      </c>
      <c r="AM602" s="71" t="s">
        <v>157</v>
      </c>
      <c r="AN602" s="71" t="str">
        <f t="shared" si="111"/>
        <v>537.</v>
      </c>
      <c r="AP602" s="71"/>
      <c r="AS602" s="114"/>
    </row>
    <row r="603" spans="1:45" ht="22.5" customHeight="1" x14ac:dyDescent="0.25">
      <c r="A603" s="94" t="str">
        <f t="shared" si="114"/>
        <v>538.</v>
      </c>
      <c r="B603" s="94">
        <v>2202</v>
      </c>
      <c r="C603" s="212" t="s">
        <v>561</v>
      </c>
      <c r="D603" s="8">
        <v>1973</v>
      </c>
      <c r="E603" s="9" t="s">
        <v>28</v>
      </c>
      <c r="F603" s="9" t="s">
        <v>29</v>
      </c>
      <c r="G603" s="12">
        <v>2</v>
      </c>
      <c r="H603" s="12">
        <v>3</v>
      </c>
      <c r="I603" s="11">
        <v>985.3</v>
      </c>
      <c r="J603" s="11">
        <v>910.1</v>
      </c>
      <c r="K603" s="11">
        <v>910.1</v>
      </c>
      <c r="L603" s="35">
        <v>43</v>
      </c>
      <c r="M603" s="11">
        <f t="shared" si="112"/>
        <v>207100.39</v>
      </c>
      <c r="N603" s="11"/>
      <c r="O603" s="11"/>
      <c r="P603" s="11"/>
      <c r="Q603" s="11">
        <f t="shared" si="113"/>
        <v>207100.39</v>
      </c>
      <c r="R603" s="11">
        <v>207100.39</v>
      </c>
      <c r="S603" s="35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75"/>
      <c r="AG603" s="29" t="s">
        <v>217</v>
      </c>
      <c r="AH603" s="176" t="s">
        <v>1778</v>
      </c>
      <c r="AI603" s="168"/>
      <c r="AJ603" s="176"/>
      <c r="AK603" s="176"/>
      <c r="AL603" s="71">
        <f>MAX(AL$24:AL602)+1</f>
        <v>538</v>
      </c>
      <c r="AM603" s="71" t="s">
        <v>157</v>
      </c>
      <c r="AN603" s="71" t="str">
        <f t="shared" si="111"/>
        <v>538.</v>
      </c>
      <c r="AP603" s="88"/>
      <c r="AS603" s="114"/>
    </row>
    <row r="604" spans="1:45" ht="22.5" customHeight="1" x14ac:dyDescent="0.25">
      <c r="A604" s="94" t="str">
        <f t="shared" si="114"/>
        <v>539.</v>
      </c>
      <c r="B604" s="94">
        <v>2249</v>
      </c>
      <c r="C604" s="217" t="s">
        <v>620</v>
      </c>
      <c r="D604" s="4">
        <v>1974</v>
      </c>
      <c r="E604" s="4" t="s">
        <v>28</v>
      </c>
      <c r="F604" s="4" t="s">
        <v>29</v>
      </c>
      <c r="G604" s="4">
        <v>2</v>
      </c>
      <c r="H604" s="4">
        <v>2</v>
      </c>
      <c r="I604" s="18">
        <v>521.29999999999995</v>
      </c>
      <c r="J604" s="11">
        <v>331</v>
      </c>
      <c r="K604" s="18">
        <v>331</v>
      </c>
      <c r="L604" s="38">
        <v>34</v>
      </c>
      <c r="M604" s="18">
        <f t="shared" si="112"/>
        <v>111125.68</v>
      </c>
      <c r="N604" s="18"/>
      <c r="O604" s="18"/>
      <c r="P604" s="18"/>
      <c r="Q604" s="11">
        <f t="shared" si="113"/>
        <v>111125.68</v>
      </c>
      <c r="R604" s="18">
        <v>111125.68</v>
      </c>
      <c r="S604" s="3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201"/>
      <c r="AG604" s="29" t="s">
        <v>217</v>
      </c>
      <c r="AH604" s="176" t="s">
        <v>1778</v>
      </c>
      <c r="AI604" s="168"/>
      <c r="AJ604" s="176"/>
      <c r="AK604" s="176"/>
      <c r="AL604" s="71">
        <f>MAX(AL$24:AL603)+1</f>
        <v>539</v>
      </c>
      <c r="AM604" s="71" t="s">
        <v>157</v>
      </c>
      <c r="AN604" s="71" t="str">
        <f t="shared" si="111"/>
        <v>539.</v>
      </c>
      <c r="AP604" s="71"/>
      <c r="AS604" s="114"/>
    </row>
    <row r="605" spans="1:45" ht="22.5" customHeight="1" x14ac:dyDescent="0.25">
      <c r="A605" s="94" t="str">
        <f t="shared" si="114"/>
        <v>540.</v>
      </c>
      <c r="B605" s="94">
        <v>1908</v>
      </c>
      <c r="C605" s="238" t="s">
        <v>206</v>
      </c>
      <c r="D605" s="4">
        <v>1974</v>
      </c>
      <c r="E605" s="4" t="s">
        <v>28</v>
      </c>
      <c r="F605" s="4" t="s">
        <v>29</v>
      </c>
      <c r="G605" s="4">
        <v>2</v>
      </c>
      <c r="H605" s="4">
        <v>2</v>
      </c>
      <c r="I605" s="18">
        <v>1410.1</v>
      </c>
      <c r="J605" s="11">
        <v>726.1</v>
      </c>
      <c r="K605" s="18">
        <v>726.1</v>
      </c>
      <c r="L605" s="38">
        <v>48</v>
      </c>
      <c r="M605" s="18">
        <f t="shared" si="112"/>
        <v>559801.75</v>
      </c>
      <c r="N605" s="18"/>
      <c r="O605" s="18"/>
      <c r="P605" s="18"/>
      <c r="Q605" s="11">
        <f t="shared" si="113"/>
        <v>559801.75</v>
      </c>
      <c r="R605" s="18">
        <f>291869.76+267931.99</f>
        <v>559801.75</v>
      </c>
      <c r="S605" s="3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1"/>
      <c r="AF605" s="75"/>
      <c r="AG605" s="29" t="s">
        <v>217</v>
      </c>
      <c r="AH605" s="176" t="s">
        <v>1797</v>
      </c>
      <c r="AI605" s="168"/>
      <c r="AJ605" s="176"/>
      <c r="AK605" s="176"/>
      <c r="AL605" s="71">
        <f>MAX(AL$24:AL604)+1</f>
        <v>540</v>
      </c>
      <c r="AM605" s="71" t="s">
        <v>157</v>
      </c>
      <c r="AN605" s="71" t="str">
        <f t="shared" si="111"/>
        <v>540.</v>
      </c>
      <c r="AP605" s="88"/>
      <c r="AS605" s="114"/>
    </row>
    <row r="606" spans="1:45" ht="22.5" customHeight="1" x14ac:dyDescent="0.25">
      <c r="A606" s="94" t="str">
        <f t="shared" si="114"/>
        <v>541.</v>
      </c>
      <c r="B606" s="94">
        <v>2005</v>
      </c>
      <c r="C606" s="217" t="s">
        <v>594</v>
      </c>
      <c r="D606" s="4">
        <v>1975</v>
      </c>
      <c r="E606" s="4" t="s">
        <v>28</v>
      </c>
      <c r="F606" s="4" t="s">
        <v>31</v>
      </c>
      <c r="G606" s="4">
        <v>5</v>
      </c>
      <c r="H606" s="4">
        <v>6</v>
      </c>
      <c r="I606" s="18">
        <v>3958.4</v>
      </c>
      <c r="J606" s="11">
        <v>2665.7</v>
      </c>
      <c r="K606" s="18">
        <v>2665.7</v>
      </c>
      <c r="L606" s="38">
        <v>229</v>
      </c>
      <c r="M606" s="18">
        <f t="shared" si="112"/>
        <v>4951693.97</v>
      </c>
      <c r="N606" s="18"/>
      <c r="O606" s="18"/>
      <c r="P606" s="18"/>
      <c r="Q606" s="11">
        <f t="shared" si="113"/>
        <v>4951693.97</v>
      </c>
      <c r="R606" s="18">
        <f>451564.43+4242643.28</f>
        <v>4694207.71</v>
      </c>
      <c r="S606" s="3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201">
        <v>257486.26</v>
      </c>
      <c r="AG606" s="29" t="s">
        <v>217</v>
      </c>
      <c r="AH606" s="176" t="s">
        <v>1787</v>
      </c>
      <c r="AI606" s="168"/>
      <c r="AJ606" s="176"/>
      <c r="AK606" s="176"/>
      <c r="AL606" s="71">
        <f>MAX(AL$24:AL605)+1</f>
        <v>541</v>
      </c>
      <c r="AM606" s="71" t="s">
        <v>157</v>
      </c>
      <c r="AN606" s="71" t="str">
        <f t="shared" si="111"/>
        <v>541.</v>
      </c>
      <c r="AP606" s="71"/>
      <c r="AS606" s="114"/>
    </row>
    <row r="607" spans="1:45" ht="22.5" customHeight="1" x14ac:dyDescent="0.25">
      <c r="A607" s="94" t="str">
        <f t="shared" si="114"/>
        <v>542.</v>
      </c>
      <c r="B607" s="94">
        <v>2136</v>
      </c>
      <c r="C607" s="212" t="s">
        <v>573</v>
      </c>
      <c r="D607" s="8">
        <v>1975</v>
      </c>
      <c r="E607" s="9" t="s">
        <v>28</v>
      </c>
      <c r="F607" s="9" t="s">
        <v>29</v>
      </c>
      <c r="G607" s="12">
        <v>5</v>
      </c>
      <c r="H607" s="12">
        <v>6</v>
      </c>
      <c r="I607" s="11">
        <v>4436.7</v>
      </c>
      <c r="J607" s="11">
        <v>2947</v>
      </c>
      <c r="K607" s="11">
        <v>2947</v>
      </c>
      <c r="L607" s="35">
        <v>158</v>
      </c>
      <c r="M607" s="11">
        <f t="shared" si="112"/>
        <v>1471231.8</v>
      </c>
      <c r="N607" s="11"/>
      <c r="O607" s="11"/>
      <c r="P607" s="11"/>
      <c r="Q607" s="11">
        <f t="shared" si="113"/>
        <v>1471231.8</v>
      </c>
      <c r="R607" s="11"/>
      <c r="S607" s="35"/>
      <c r="T607" s="11"/>
      <c r="U607" s="11">
        <v>2085.6</v>
      </c>
      <c r="V607" s="11">
        <v>1471231.8</v>
      </c>
      <c r="W607" s="11"/>
      <c r="X607" s="11"/>
      <c r="Y607" s="11"/>
      <c r="Z607" s="11"/>
      <c r="AA607" s="11"/>
      <c r="AB607" s="11"/>
      <c r="AC607" s="11"/>
      <c r="AD607" s="11"/>
      <c r="AE607" s="11"/>
      <c r="AF607" s="75"/>
      <c r="AG607" s="29" t="s">
        <v>217</v>
      </c>
      <c r="AH607" s="176"/>
      <c r="AI607" s="168"/>
      <c r="AJ607" s="176"/>
      <c r="AK607" s="176"/>
      <c r="AL607" s="71">
        <f>MAX(AL$24:AL606)+1</f>
        <v>542</v>
      </c>
      <c r="AM607" s="71" t="s">
        <v>157</v>
      </c>
      <c r="AN607" s="71" t="str">
        <f t="shared" si="111"/>
        <v>542.</v>
      </c>
      <c r="AP607" s="88"/>
      <c r="AS607" s="114"/>
    </row>
    <row r="608" spans="1:45" ht="22.5" customHeight="1" x14ac:dyDescent="0.25">
      <c r="A608" s="94" t="str">
        <f t="shared" si="114"/>
        <v>543.</v>
      </c>
      <c r="B608" s="94">
        <v>1992</v>
      </c>
      <c r="C608" s="217" t="s">
        <v>592</v>
      </c>
      <c r="D608" s="4">
        <v>1975</v>
      </c>
      <c r="E608" s="4" t="s">
        <v>28</v>
      </c>
      <c r="F608" s="4" t="s">
        <v>29</v>
      </c>
      <c r="G608" s="4">
        <v>2</v>
      </c>
      <c r="H608" s="4">
        <v>2</v>
      </c>
      <c r="I608" s="18">
        <v>731.6</v>
      </c>
      <c r="J608" s="11">
        <v>691.6</v>
      </c>
      <c r="K608" s="18">
        <v>627.5</v>
      </c>
      <c r="L608" s="38">
        <v>32</v>
      </c>
      <c r="M608" s="18">
        <f t="shared" si="112"/>
        <v>133543.32999999999</v>
      </c>
      <c r="N608" s="18"/>
      <c r="O608" s="18"/>
      <c r="P608" s="18"/>
      <c r="Q608" s="11">
        <f t="shared" si="113"/>
        <v>133543.32999999999</v>
      </c>
      <c r="R608" s="18">
        <v>133543.32999999999</v>
      </c>
      <c r="S608" s="3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201"/>
      <c r="AG608" s="29" t="s">
        <v>217</v>
      </c>
      <c r="AH608" s="176" t="s">
        <v>1778</v>
      </c>
      <c r="AI608" s="168"/>
      <c r="AJ608" s="176"/>
      <c r="AK608" s="176"/>
      <c r="AL608" s="71">
        <f>MAX(AL$24:AL607)+1</f>
        <v>543</v>
      </c>
      <c r="AM608" s="71" t="s">
        <v>157</v>
      </c>
      <c r="AN608" s="71" t="str">
        <f t="shared" si="111"/>
        <v>543.</v>
      </c>
      <c r="AP608" s="71"/>
      <c r="AS608" s="114"/>
    </row>
    <row r="609" spans="1:45" ht="22.5" customHeight="1" x14ac:dyDescent="0.25">
      <c r="A609" s="94" t="str">
        <f t="shared" si="114"/>
        <v>544.</v>
      </c>
      <c r="B609" s="94">
        <v>2041</v>
      </c>
      <c r="C609" s="212" t="s">
        <v>553</v>
      </c>
      <c r="D609" s="8">
        <v>1975</v>
      </c>
      <c r="E609" s="9" t="s">
        <v>28</v>
      </c>
      <c r="F609" s="9" t="s">
        <v>31</v>
      </c>
      <c r="G609" s="12">
        <v>5</v>
      </c>
      <c r="H609" s="12">
        <v>4</v>
      </c>
      <c r="I609" s="11">
        <v>3634.7</v>
      </c>
      <c r="J609" s="11">
        <v>3363.9</v>
      </c>
      <c r="K609" s="11">
        <v>3363.9</v>
      </c>
      <c r="L609" s="35">
        <v>386</v>
      </c>
      <c r="M609" s="18">
        <f t="shared" si="112"/>
        <v>290975.59000000003</v>
      </c>
      <c r="N609" s="11"/>
      <c r="O609" s="11"/>
      <c r="P609" s="11"/>
      <c r="Q609" s="11">
        <f t="shared" si="113"/>
        <v>290975.59000000003</v>
      </c>
      <c r="R609" s="18">
        <v>290975.59000000003</v>
      </c>
      <c r="S609" s="35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75"/>
      <c r="AG609" s="29" t="s">
        <v>217</v>
      </c>
      <c r="AH609" s="176" t="s">
        <v>1778</v>
      </c>
      <c r="AI609" s="168"/>
      <c r="AJ609" s="176"/>
      <c r="AK609" s="176"/>
      <c r="AL609" s="71">
        <f>MAX(AL$24:AL608)+1</f>
        <v>544</v>
      </c>
      <c r="AM609" s="71" t="s">
        <v>157</v>
      </c>
      <c r="AN609" s="71" t="str">
        <f t="shared" si="111"/>
        <v>544.</v>
      </c>
      <c r="AP609" s="88"/>
      <c r="AS609" s="114"/>
    </row>
    <row r="610" spans="1:45" ht="22.5" customHeight="1" x14ac:dyDescent="0.25">
      <c r="A610" s="94" t="str">
        <f t="shared" si="114"/>
        <v>545.</v>
      </c>
      <c r="B610" s="94">
        <v>2096</v>
      </c>
      <c r="C610" s="217" t="s">
        <v>612</v>
      </c>
      <c r="D610" s="4">
        <v>1976</v>
      </c>
      <c r="E610" s="4" t="s">
        <v>28</v>
      </c>
      <c r="F610" s="4" t="s">
        <v>31</v>
      </c>
      <c r="G610" s="4">
        <v>5</v>
      </c>
      <c r="H610" s="4">
        <v>4</v>
      </c>
      <c r="I610" s="18">
        <v>3642.6</v>
      </c>
      <c r="J610" s="11">
        <v>3366</v>
      </c>
      <c r="K610" s="18">
        <v>3366</v>
      </c>
      <c r="L610" s="38">
        <v>188</v>
      </c>
      <c r="M610" s="18">
        <f t="shared" si="112"/>
        <v>2471092.81</v>
      </c>
      <c r="N610" s="18"/>
      <c r="O610" s="18"/>
      <c r="P610" s="18"/>
      <c r="Q610" s="11">
        <f t="shared" si="113"/>
        <v>2471092.81</v>
      </c>
      <c r="R610" s="18"/>
      <c r="S610" s="38"/>
      <c r="T610" s="18"/>
      <c r="U610" s="18">
        <v>916.9</v>
      </c>
      <c r="V610" s="18">
        <v>2471092.81</v>
      </c>
      <c r="W610" s="18"/>
      <c r="X610" s="18"/>
      <c r="Y610" s="18"/>
      <c r="Z610" s="18"/>
      <c r="AA610" s="18"/>
      <c r="AB610" s="18"/>
      <c r="AC610" s="18"/>
      <c r="AD610" s="18"/>
      <c r="AE610" s="18"/>
      <c r="AF610" s="201"/>
      <c r="AG610" s="29" t="s">
        <v>217</v>
      </c>
      <c r="AH610" s="176"/>
      <c r="AI610" s="168"/>
      <c r="AJ610" s="176"/>
      <c r="AK610" s="176"/>
      <c r="AL610" s="71">
        <f>MAX(AL$24:AL609)+1</f>
        <v>545</v>
      </c>
      <c r="AM610" s="71" t="s">
        <v>157</v>
      </c>
      <c r="AN610" s="71" t="str">
        <f t="shared" si="111"/>
        <v>545.</v>
      </c>
      <c r="AP610" s="71"/>
      <c r="AS610" s="114"/>
    </row>
    <row r="611" spans="1:45" ht="22.5" customHeight="1" x14ac:dyDescent="0.25">
      <c r="A611" s="94" t="str">
        <f t="shared" si="114"/>
        <v>546.</v>
      </c>
      <c r="B611" s="94">
        <v>2141</v>
      </c>
      <c r="C611" s="212" t="s">
        <v>1546</v>
      </c>
      <c r="D611" s="8">
        <v>1976</v>
      </c>
      <c r="E611" s="9" t="s">
        <v>28</v>
      </c>
      <c r="F611" s="9" t="s">
        <v>29</v>
      </c>
      <c r="G611" s="12">
        <v>2</v>
      </c>
      <c r="H611" s="12">
        <v>1</v>
      </c>
      <c r="I611" s="11">
        <v>359.6</v>
      </c>
      <c r="J611" s="11">
        <v>217.5</v>
      </c>
      <c r="K611" s="11">
        <v>217.5</v>
      </c>
      <c r="L611" s="35">
        <v>21</v>
      </c>
      <c r="M611" s="11">
        <f t="shared" si="112"/>
        <v>51082.54</v>
      </c>
      <c r="N611" s="11"/>
      <c r="O611" s="11"/>
      <c r="P611" s="11"/>
      <c r="Q611" s="11">
        <f t="shared" si="113"/>
        <v>51082.54</v>
      </c>
      <c r="R611" s="11">
        <v>51082.54</v>
      </c>
      <c r="S611" s="35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75"/>
      <c r="AG611" s="29" t="s">
        <v>217</v>
      </c>
      <c r="AH611" s="176" t="s">
        <v>1778</v>
      </c>
      <c r="AI611" s="168"/>
      <c r="AJ611" s="176"/>
      <c r="AK611" s="176"/>
      <c r="AL611" s="71">
        <f>MAX(AL$24:AL610)+1</f>
        <v>546</v>
      </c>
      <c r="AM611" s="71" t="s">
        <v>157</v>
      </c>
      <c r="AN611" s="71" t="str">
        <f t="shared" si="111"/>
        <v>546.</v>
      </c>
      <c r="AP611" s="88"/>
      <c r="AS611" s="114"/>
    </row>
    <row r="612" spans="1:45" ht="22.5" customHeight="1" x14ac:dyDescent="0.25">
      <c r="A612" s="94" t="str">
        <f t="shared" si="114"/>
        <v>547.</v>
      </c>
      <c r="B612" s="94">
        <v>1923</v>
      </c>
      <c r="C612" s="217" t="s">
        <v>588</v>
      </c>
      <c r="D612" s="4">
        <v>1976</v>
      </c>
      <c r="E612" s="4" t="s">
        <v>28</v>
      </c>
      <c r="F612" s="4" t="s">
        <v>29</v>
      </c>
      <c r="G612" s="4">
        <v>2</v>
      </c>
      <c r="H612" s="4">
        <v>1</v>
      </c>
      <c r="I612" s="18">
        <v>369.4</v>
      </c>
      <c r="J612" s="11">
        <v>252.1</v>
      </c>
      <c r="K612" s="18">
        <v>252.1</v>
      </c>
      <c r="L612" s="38">
        <v>26</v>
      </c>
      <c r="M612" s="18">
        <f t="shared" si="112"/>
        <v>1103091.8600000001</v>
      </c>
      <c r="N612" s="18"/>
      <c r="O612" s="18"/>
      <c r="P612" s="18"/>
      <c r="Q612" s="11">
        <f t="shared" si="113"/>
        <v>1103091.8600000001</v>
      </c>
      <c r="R612" s="18">
        <v>1072061.56</v>
      </c>
      <c r="S612" s="3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201">
        <v>31030.3</v>
      </c>
      <c r="AG612" s="29" t="s">
        <v>217</v>
      </c>
      <c r="AH612" s="176" t="s">
        <v>1777</v>
      </c>
      <c r="AI612" s="168"/>
      <c r="AJ612" s="176"/>
      <c r="AK612" s="176"/>
      <c r="AL612" s="71">
        <f>MAX(AL$24:AL611)+1</f>
        <v>547</v>
      </c>
      <c r="AM612" s="71" t="s">
        <v>157</v>
      </c>
      <c r="AN612" s="71" t="str">
        <f t="shared" si="111"/>
        <v>547.</v>
      </c>
      <c r="AP612" s="71"/>
      <c r="AS612" s="114"/>
    </row>
    <row r="613" spans="1:45" ht="22.5" customHeight="1" x14ac:dyDescent="0.25">
      <c r="A613" s="94" t="str">
        <f t="shared" si="114"/>
        <v>548.</v>
      </c>
      <c r="B613" s="94">
        <v>1952</v>
      </c>
      <c r="C613" s="212" t="s">
        <v>543</v>
      </c>
      <c r="D613" s="8">
        <v>1976</v>
      </c>
      <c r="E613" s="9" t="s">
        <v>28</v>
      </c>
      <c r="F613" s="9" t="s">
        <v>29</v>
      </c>
      <c r="G613" s="12">
        <v>2</v>
      </c>
      <c r="H613" s="12">
        <v>1</v>
      </c>
      <c r="I613" s="11">
        <v>368.8</v>
      </c>
      <c r="J613" s="11">
        <v>219.6</v>
      </c>
      <c r="K613" s="11">
        <v>219.6</v>
      </c>
      <c r="L613" s="35">
        <v>18</v>
      </c>
      <c r="M613" s="11">
        <f t="shared" si="112"/>
        <v>105022.69</v>
      </c>
      <c r="N613" s="11"/>
      <c r="O613" s="11"/>
      <c r="P613" s="11"/>
      <c r="Q613" s="11">
        <f t="shared" si="113"/>
        <v>105022.69</v>
      </c>
      <c r="R613" s="11">
        <v>105022.69</v>
      </c>
      <c r="S613" s="35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75"/>
      <c r="AG613" s="29" t="s">
        <v>217</v>
      </c>
      <c r="AH613" s="176" t="s">
        <v>1774</v>
      </c>
      <c r="AI613" s="168"/>
      <c r="AJ613" s="176"/>
      <c r="AK613" s="176"/>
      <c r="AL613" s="71">
        <f>MAX(AL$24:AL612)+1</f>
        <v>548</v>
      </c>
      <c r="AM613" s="71" t="s">
        <v>157</v>
      </c>
      <c r="AN613" s="71" t="str">
        <f t="shared" si="111"/>
        <v>548.</v>
      </c>
      <c r="AP613" s="88"/>
      <c r="AS613" s="114"/>
    </row>
    <row r="614" spans="1:45" ht="22.5" customHeight="1" x14ac:dyDescent="0.25">
      <c r="A614" s="94" t="str">
        <f t="shared" si="114"/>
        <v>549.</v>
      </c>
      <c r="B614" s="94">
        <v>1964</v>
      </c>
      <c r="C614" s="212" t="s">
        <v>545</v>
      </c>
      <c r="D614" s="8">
        <v>1976</v>
      </c>
      <c r="E614" s="9" t="s">
        <v>28</v>
      </c>
      <c r="F614" s="9" t="s">
        <v>31</v>
      </c>
      <c r="G614" s="12">
        <v>5</v>
      </c>
      <c r="H614" s="12">
        <v>4</v>
      </c>
      <c r="I614" s="11">
        <v>3331.6</v>
      </c>
      <c r="J614" s="11">
        <v>3331.6</v>
      </c>
      <c r="K614" s="11">
        <v>3282.1</v>
      </c>
      <c r="L614" s="35">
        <v>161</v>
      </c>
      <c r="M614" s="11">
        <f t="shared" si="112"/>
        <v>5715854.7699999996</v>
      </c>
      <c r="N614" s="11"/>
      <c r="O614" s="11"/>
      <c r="P614" s="11"/>
      <c r="Q614" s="11">
        <f t="shared" si="113"/>
        <v>5715854.7699999996</v>
      </c>
      <c r="R614" s="11"/>
      <c r="S614" s="35"/>
      <c r="T614" s="11"/>
      <c r="U614" s="18">
        <v>929.5</v>
      </c>
      <c r="V614" s="18">
        <v>2253287.9700000002</v>
      </c>
      <c r="W614" s="11"/>
      <c r="X614" s="11"/>
      <c r="Y614" s="11">
        <v>2436.8200000000002</v>
      </c>
      <c r="Z614" s="11">
        <v>3462566.8</v>
      </c>
      <c r="AA614" s="11"/>
      <c r="AB614" s="11"/>
      <c r="AC614" s="11"/>
      <c r="AD614" s="11"/>
      <c r="AE614" s="11"/>
      <c r="AF614" s="75"/>
      <c r="AG614" s="29" t="s">
        <v>217</v>
      </c>
      <c r="AH614" s="176"/>
      <c r="AI614" s="168"/>
      <c r="AJ614" s="176"/>
      <c r="AK614" s="176"/>
      <c r="AL614" s="71">
        <f>MAX(AL$24:AL613)+1</f>
        <v>549</v>
      </c>
      <c r="AM614" s="71" t="s">
        <v>157</v>
      </c>
      <c r="AN614" s="71" t="str">
        <f t="shared" si="111"/>
        <v>549.</v>
      </c>
      <c r="AP614" s="88"/>
      <c r="AS614" s="114"/>
    </row>
    <row r="615" spans="1:45" ht="22.5" customHeight="1" x14ac:dyDescent="0.25">
      <c r="A615" s="94" t="str">
        <f t="shared" si="114"/>
        <v>550.</v>
      </c>
      <c r="B615" s="94">
        <v>2081</v>
      </c>
      <c r="C615" s="212" t="s">
        <v>1646</v>
      </c>
      <c r="D615" s="8">
        <v>1988</v>
      </c>
      <c r="E615" s="9" t="s">
        <v>28</v>
      </c>
      <c r="F615" s="9" t="s">
        <v>29</v>
      </c>
      <c r="G615" s="12">
        <v>5</v>
      </c>
      <c r="H615" s="12">
        <v>12</v>
      </c>
      <c r="I615" s="11">
        <v>10145.4</v>
      </c>
      <c r="J615" s="11">
        <v>9190.7999999999993</v>
      </c>
      <c r="K615" s="11">
        <v>9190.7999999999993</v>
      </c>
      <c r="L615" s="35">
        <v>489</v>
      </c>
      <c r="M615" s="11">
        <f t="shared" si="112"/>
        <v>3674657</v>
      </c>
      <c r="N615" s="11"/>
      <c r="O615" s="11"/>
      <c r="P615" s="11"/>
      <c r="Q615" s="11">
        <f t="shared" si="113"/>
        <v>3674657</v>
      </c>
      <c r="R615" s="11"/>
      <c r="S615" s="35"/>
      <c r="T615" s="11"/>
      <c r="U615" s="18">
        <v>2527</v>
      </c>
      <c r="V615" s="18">
        <v>3674657</v>
      </c>
      <c r="W615" s="11"/>
      <c r="X615" s="11"/>
      <c r="Y615" s="11"/>
      <c r="Z615" s="11"/>
      <c r="AA615" s="11"/>
      <c r="AB615" s="11"/>
      <c r="AC615" s="11"/>
      <c r="AD615" s="11"/>
      <c r="AE615" s="11"/>
      <c r="AF615" s="75"/>
      <c r="AG615" s="29" t="s">
        <v>217</v>
      </c>
      <c r="AH615" s="176"/>
      <c r="AI615" s="168"/>
      <c r="AJ615" s="176"/>
      <c r="AK615" s="176"/>
      <c r="AL615" s="71">
        <f>MAX(AL$24:AL614)+1</f>
        <v>550</v>
      </c>
      <c r="AM615" s="71" t="s">
        <v>157</v>
      </c>
      <c r="AN615" s="71" t="str">
        <f t="shared" si="111"/>
        <v>550.</v>
      </c>
      <c r="AP615" s="88"/>
      <c r="AS615" s="114"/>
    </row>
    <row r="616" spans="1:45" ht="22.5" customHeight="1" x14ac:dyDescent="0.25">
      <c r="A616" s="94" t="str">
        <f t="shared" si="114"/>
        <v>551.</v>
      </c>
      <c r="B616" s="94">
        <v>2044</v>
      </c>
      <c r="C616" s="212" t="s">
        <v>1634</v>
      </c>
      <c r="D616" s="8">
        <v>1979</v>
      </c>
      <c r="E616" s="9" t="s">
        <v>28</v>
      </c>
      <c r="F616" s="9" t="s">
        <v>31</v>
      </c>
      <c r="G616" s="12">
        <v>5</v>
      </c>
      <c r="H616" s="12">
        <v>4</v>
      </c>
      <c r="I616" s="11">
        <v>3724.3</v>
      </c>
      <c r="J616" s="11">
        <v>3394.2</v>
      </c>
      <c r="K616" s="11">
        <v>3394.2</v>
      </c>
      <c r="L616" s="35">
        <v>356</v>
      </c>
      <c r="M616" s="11">
        <f t="shared" si="112"/>
        <v>1593065</v>
      </c>
      <c r="N616" s="11"/>
      <c r="O616" s="11"/>
      <c r="P616" s="11"/>
      <c r="Q616" s="11">
        <f t="shared" si="113"/>
        <v>1593065</v>
      </c>
      <c r="R616" s="11"/>
      <c r="S616" s="35"/>
      <c r="T616" s="11"/>
      <c r="U616" s="18">
        <v>924</v>
      </c>
      <c r="V616" s="18">
        <v>1593065</v>
      </c>
      <c r="W616" s="11"/>
      <c r="X616" s="11"/>
      <c r="Y616" s="11"/>
      <c r="Z616" s="11"/>
      <c r="AA616" s="11"/>
      <c r="AB616" s="11"/>
      <c r="AC616" s="11"/>
      <c r="AD616" s="11"/>
      <c r="AE616" s="11"/>
      <c r="AF616" s="75"/>
      <c r="AG616" s="29" t="s">
        <v>217</v>
      </c>
      <c r="AH616" s="176"/>
      <c r="AI616" s="168"/>
      <c r="AJ616" s="176"/>
      <c r="AK616" s="176"/>
      <c r="AL616" s="71">
        <f>MAX(AL$24:AL615)+1</f>
        <v>551</v>
      </c>
      <c r="AM616" s="71" t="s">
        <v>157</v>
      </c>
      <c r="AN616" s="71" t="str">
        <f t="shared" si="111"/>
        <v>551.</v>
      </c>
      <c r="AP616" s="88"/>
      <c r="AS616" s="114"/>
    </row>
    <row r="617" spans="1:45" ht="22.5" customHeight="1" x14ac:dyDescent="0.25">
      <c r="A617" s="94" t="str">
        <f t="shared" si="114"/>
        <v>552.</v>
      </c>
      <c r="B617" s="94">
        <v>2104</v>
      </c>
      <c r="C617" s="212" t="s">
        <v>1670</v>
      </c>
      <c r="D617" s="8">
        <v>1993</v>
      </c>
      <c r="E617" s="9" t="s">
        <v>28</v>
      </c>
      <c r="F617" s="9" t="s">
        <v>29</v>
      </c>
      <c r="G617" s="12">
        <v>5</v>
      </c>
      <c r="H617" s="12">
        <v>4</v>
      </c>
      <c r="I617" s="11">
        <v>2562.3000000000002</v>
      </c>
      <c r="J617" s="11">
        <v>2400.5</v>
      </c>
      <c r="K617" s="11">
        <v>2400.5</v>
      </c>
      <c r="L617" s="35">
        <v>123</v>
      </c>
      <c r="M617" s="11">
        <f t="shared" si="112"/>
        <v>998800</v>
      </c>
      <c r="N617" s="11"/>
      <c r="O617" s="11"/>
      <c r="P617" s="11"/>
      <c r="Q617" s="11">
        <f t="shared" si="113"/>
        <v>998800</v>
      </c>
      <c r="R617" s="11"/>
      <c r="S617" s="35"/>
      <c r="T617" s="11"/>
      <c r="U617" s="18">
        <v>361</v>
      </c>
      <c r="V617" s="18">
        <v>998800</v>
      </c>
      <c r="W617" s="11"/>
      <c r="X617" s="11"/>
      <c r="Y617" s="11"/>
      <c r="Z617" s="11"/>
      <c r="AA617" s="11"/>
      <c r="AB617" s="11"/>
      <c r="AC617" s="11"/>
      <c r="AD617" s="11"/>
      <c r="AE617" s="11"/>
      <c r="AF617" s="75"/>
      <c r="AG617" s="29" t="s">
        <v>217</v>
      </c>
      <c r="AH617" s="176"/>
      <c r="AI617" s="168"/>
      <c r="AJ617" s="176"/>
      <c r="AK617" s="176"/>
      <c r="AL617" s="71">
        <f>MAX(AL$24:AL616)+1</f>
        <v>552</v>
      </c>
      <c r="AM617" s="71" t="s">
        <v>157</v>
      </c>
      <c r="AN617" s="71" t="str">
        <f t="shared" si="111"/>
        <v>552.</v>
      </c>
      <c r="AP617" s="88"/>
      <c r="AS617" s="114"/>
    </row>
    <row r="618" spans="1:45" ht="22.5" customHeight="1" x14ac:dyDescent="0.25">
      <c r="A618" s="94" t="str">
        <f t="shared" ref="A618:A665" si="115">AN618</f>
        <v/>
      </c>
      <c r="B618" s="94"/>
      <c r="C618" s="233" t="s">
        <v>210</v>
      </c>
      <c r="D618" s="8"/>
      <c r="E618" s="9"/>
      <c r="F618" s="9"/>
      <c r="G618" s="12"/>
      <c r="H618" s="12"/>
      <c r="I618" s="6">
        <f>SUM(I619:I693)</f>
        <v>215727.4</v>
      </c>
      <c r="J618" s="6">
        <f>SUM(J619:J693)</f>
        <v>170150.96000000002</v>
      </c>
      <c r="K618" s="6">
        <f>SUM(K619:K693)</f>
        <v>165650.26</v>
      </c>
      <c r="L618" s="119">
        <f>SUM(L619:L693)</f>
        <v>9821</v>
      </c>
      <c r="M618" s="6">
        <f>SUM(M619:P693)</f>
        <v>98890846.482000008</v>
      </c>
      <c r="N618" s="6"/>
      <c r="O618" s="6"/>
      <c r="P618" s="6"/>
      <c r="Q618" s="6">
        <f>SUM(Q619:Q693)</f>
        <v>98890846.482000008</v>
      </c>
      <c r="R618" s="6">
        <f>SUM(R619:R693)</f>
        <v>36455122.220000006</v>
      </c>
      <c r="S618" s="6"/>
      <c r="T618" s="6"/>
      <c r="U618" s="6">
        <f t="shared" ref="U618:AF618" si="116">SUM(U619:U693)</f>
        <v>22957.27</v>
      </c>
      <c r="V618" s="6">
        <f t="shared" si="116"/>
        <v>41653388.774000004</v>
      </c>
      <c r="W618" s="6">
        <f t="shared" si="116"/>
        <v>410</v>
      </c>
      <c r="X618" s="6">
        <f t="shared" si="116"/>
        <v>349566</v>
      </c>
      <c r="Y618" s="6">
        <f t="shared" si="116"/>
        <v>20504.8</v>
      </c>
      <c r="Z618" s="6">
        <f t="shared" si="116"/>
        <v>19394576.537999999</v>
      </c>
      <c r="AA618" s="6">
        <f t="shared" si="116"/>
        <v>312</v>
      </c>
      <c r="AB618" s="6">
        <f t="shared" si="116"/>
        <v>978681.36</v>
      </c>
      <c r="AC618" s="6"/>
      <c r="AD618" s="6"/>
      <c r="AE618" s="6"/>
      <c r="AF618" s="6">
        <f t="shared" si="116"/>
        <v>59511.59</v>
      </c>
      <c r="AG618" s="29"/>
      <c r="AH618" s="176"/>
      <c r="AI618" s="168"/>
      <c r="AJ618" s="176"/>
      <c r="AK618" s="176"/>
      <c r="AN618" s="71" t="str">
        <f t="shared" si="111"/>
        <v/>
      </c>
      <c r="AO618" s="71"/>
      <c r="AP618" s="71"/>
      <c r="AS618" s="114"/>
    </row>
    <row r="619" spans="1:45" ht="22.5" customHeight="1" x14ac:dyDescent="0.25">
      <c r="A619" s="94" t="str">
        <f t="shared" si="115"/>
        <v>553.</v>
      </c>
      <c r="B619" s="94">
        <v>2219</v>
      </c>
      <c r="C619" s="220" t="s">
        <v>640</v>
      </c>
      <c r="D619" s="4">
        <v>1983</v>
      </c>
      <c r="E619" s="4" t="s">
        <v>28</v>
      </c>
      <c r="F619" s="4" t="s">
        <v>29</v>
      </c>
      <c r="G619" s="4">
        <v>2</v>
      </c>
      <c r="H619" s="4">
        <v>3</v>
      </c>
      <c r="I619" s="18">
        <v>1010.2</v>
      </c>
      <c r="J619" s="11">
        <v>911.2</v>
      </c>
      <c r="K619" s="18">
        <v>911.2</v>
      </c>
      <c r="L619" s="38">
        <v>38</v>
      </c>
      <c r="M619" s="18">
        <f t="shared" ref="M619:M645" si="117">R619+T619+V619+X619+Z619+AB619+AE619+AF619</f>
        <v>135038.84</v>
      </c>
      <c r="N619" s="18"/>
      <c r="O619" s="18"/>
      <c r="P619" s="18"/>
      <c r="Q619" s="11">
        <f t="shared" ref="Q619:Q645" si="118">M619</f>
        <v>135038.84</v>
      </c>
      <c r="R619" s="18">
        <v>135038.84</v>
      </c>
      <c r="S619" s="3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1"/>
      <c r="AF619" s="75"/>
      <c r="AG619" s="29" t="s">
        <v>217</v>
      </c>
      <c r="AH619" s="176" t="s">
        <v>1774</v>
      </c>
      <c r="AI619" s="168"/>
      <c r="AJ619" s="176"/>
      <c r="AK619" s="176"/>
      <c r="AL619" s="71">
        <f>MAX(AL$24:AL618)+1</f>
        <v>553</v>
      </c>
      <c r="AM619" s="71" t="s">
        <v>157</v>
      </c>
      <c r="AN619" s="71" t="str">
        <f t="shared" si="111"/>
        <v>553.</v>
      </c>
      <c r="AP619" s="88"/>
      <c r="AS619" s="114"/>
    </row>
    <row r="620" spans="1:45" ht="22.5" customHeight="1" x14ac:dyDescent="0.25">
      <c r="A620" s="94" t="str">
        <f t="shared" si="115"/>
        <v>554.</v>
      </c>
      <c r="B620" s="94">
        <v>2164</v>
      </c>
      <c r="C620" s="238" t="s">
        <v>646</v>
      </c>
      <c r="D620" s="4">
        <v>1991</v>
      </c>
      <c r="E620" s="4" t="s">
        <v>28</v>
      </c>
      <c r="F620" s="4" t="s">
        <v>31</v>
      </c>
      <c r="G620" s="4">
        <v>3</v>
      </c>
      <c r="H620" s="4">
        <v>2</v>
      </c>
      <c r="I620" s="18">
        <v>1317.9</v>
      </c>
      <c r="J620" s="11">
        <v>762.2</v>
      </c>
      <c r="K620" s="18">
        <v>762.2</v>
      </c>
      <c r="L620" s="38">
        <v>62</v>
      </c>
      <c r="M620" s="18">
        <f t="shared" si="117"/>
        <v>207432</v>
      </c>
      <c r="N620" s="18"/>
      <c r="O620" s="18"/>
      <c r="P620" s="18"/>
      <c r="Q620" s="11">
        <f t="shared" si="118"/>
        <v>207432</v>
      </c>
      <c r="R620" s="18">
        <v>207432</v>
      </c>
      <c r="S620" s="3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75"/>
      <c r="AG620" s="29" t="s">
        <v>217</v>
      </c>
      <c r="AH620" s="176" t="s">
        <v>1788</v>
      </c>
      <c r="AI620" s="168"/>
      <c r="AJ620" s="176"/>
      <c r="AK620" s="176"/>
      <c r="AL620" s="71">
        <f>MAX(AL$24:AL619)+1</f>
        <v>554</v>
      </c>
      <c r="AM620" s="71" t="s">
        <v>157</v>
      </c>
      <c r="AN620" s="71" t="str">
        <f t="shared" si="111"/>
        <v>554.</v>
      </c>
      <c r="AP620" s="88"/>
      <c r="AS620" s="114"/>
    </row>
    <row r="621" spans="1:45" ht="22.5" customHeight="1" x14ac:dyDescent="0.25">
      <c r="A621" s="94" t="str">
        <f t="shared" si="115"/>
        <v>555.</v>
      </c>
      <c r="B621" s="94">
        <v>2148</v>
      </c>
      <c r="C621" s="217" t="s">
        <v>617</v>
      </c>
      <c r="D621" s="4">
        <v>1984</v>
      </c>
      <c r="E621" s="4" t="s">
        <v>28</v>
      </c>
      <c r="F621" s="4" t="s">
        <v>29</v>
      </c>
      <c r="G621" s="4">
        <v>5</v>
      </c>
      <c r="H621" s="4">
        <v>3</v>
      </c>
      <c r="I621" s="18">
        <v>2753.8</v>
      </c>
      <c r="J621" s="11">
        <v>1686.8</v>
      </c>
      <c r="K621" s="18">
        <v>1686.8</v>
      </c>
      <c r="L621" s="38">
        <v>130</v>
      </c>
      <c r="M621" s="18">
        <f t="shared" si="117"/>
        <v>663782.40000000002</v>
      </c>
      <c r="N621" s="18"/>
      <c r="O621" s="18"/>
      <c r="P621" s="18"/>
      <c r="Q621" s="11">
        <f t="shared" si="118"/>
        <v>663782.40000000002</v>
      </c>
      <c r="R621" s="18">
        <v>663782.40000000002</v>
      </c>
      <c r="S621" s="3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201"/>
      <c r="AG621" s="29" t="s">
        <v>217</v>
      </c>
      <c r="AH621" s="176" t="s">
        <v>1788</v>
      </c>
      <c r="AI621" s="168"/>
      <c r="AJ621" s="176"/>
      <c r="AK621" s="176"/>
      <c r="AL621" s="71">
        <f>MAX(AL$24:AL620)+1</f>
        <v>555</v>
      </c>
      <c r="AM621" s="71" t="s">
        <v>157</v>
      </c>
      <c r="AN621" s="71" t="str">
        <f t="shared" si="111"/>
        <v>555.</v>
      </c>
      <c r="AP621" s="71"/>
      <c r="AS621" s="114"/>
    </row>
    <row r="622" spans="1:45" ht="22.5" customHeight="1" x14ac:dyDescent="0.25">
      <c r="A622" s="94" t="str">
        <f t="shared" si="115"/>
        <v>556.</v>
      </c>
      <c r="B622" s="94">
        <v>1854</v>
      </c>
      <c r="C622" s="211" t="s">
        <v>535</v>
      </c>
      <c r="D622" s="8">
        <v>1982</v>
      </c>
      <c r="E622" s="9" t="s">
        <v>28</v>
      </c>
      <c r="F622" s="9" t="s">
        <v>31</v>
      </c>
      <c r="G622" s="12">
        <v>5</v>
      </c>
      <c r="H622" s="12">
        <v>3</v>
      </c>
      <c r="I622" s="11">
        <v>4534.3999999999996</v>
      </c>
      <c r="J622" s="11">
        <v>3223.8</v>
      </c>
      <c r="K622" s="11">
        <v>1913.2</v>
      </c>
      <c r="L622" s="35">
        <v>138</v>
      </c>
      <c r="M622" s="11">
        <f t="shared" si="117"/>
        <v>1114138.96</v>
      </c>
      <c r="N622" s="11"/>
      <c r="O622" s="11"/>
      <c r="P622" s="11"/>
      <c r="Q622" s="11">
        <f t="shared" si="118"/>
        <v>1114138.96</v>
      </c>
      <c r="R622" s="11"/>
      <c r="S622" s="35"/>
      <c r="T622" s="11"/>
      <c r="U622" s="11"/>
      <c r="V622" s="11"/>
      <c r="W622" s="11"/>
      <c r="X622" s="11"/>
      <c r="Y622" s="11">
        <v>1432</v>
      </c>
      <c r="Z622" s="11">
        <f>Y622*778.03</f>
        <v>1114138.96</v>
      </c>
      <c r="AA622" s="11"/>
      <c r="AB622" s="11"/>
      <c r="AC622" s="11"/>
      <c r="AD622" s="11"/>
      <c r="AE622" s="11"/>
      <c r="AF622" s="75"/>
      <c r="AG622" s="29" t="s">
        <v>217</v>
      </c>
      <c r="AH622" s="176"/>
      <c r="AI622" s="168"/>
      <c r="AJ622" s="176"/>
      <c r="AK622" s="176"/>
      <c r="AL622" s="71">
        <f>MAX(AL$24:AL621)+1</f>
        <v>556</v>
      </c>
      <c r="AM622" s="71" t="s">
        <v>157</v>
      </c>
      <c r="AN622" s="71" t="str">
        <f t="shared" si="111"/>
        <v>556.</v>
      </c>
      <c r="AP622" s="88"/>
      <c r="AS622" s="114"/>
    </row>
    <row r="623" spans="1:45" ht="22.5" customHeight="1" x14ac:dyDescent="0.25">
      <c r="A623" s="94" t="str">
        <f t="shared" si="115"/>
        <v>557.</v>
      </c>
      <c r="B623" s="94">
        <v>1936</v>
      </c>
      <c r="C623" s="220" t="s">
        <v>630</v>
      </c>
      <c r="D623" s="4">
        <v>1982</v>
      </c>
      <c r="E623" s="4" t="s">
        <v>28</v>
      </c>
      <c r="F623" s="4" t="s">
        <v>29</v>
      </c>
      <c r="G623" s="4">
        <v>2</v>
      </c>
      <c r="H623" s="4">
        <v>2</v>
      </c>
      <c r="I623" s="18">
        <v>623.5</v>
      </c>
      <c r="J623" s="11">
        <v>566.9</v>
      </c>
      <c r="K623" s="18">
        <v>566.9</v>
      </c>
      <c r="L623" s="38">
        <v>31</v>
      </c>
      <c r="M623" s="18">
        <f t="shared" si="117"/>
        <v>217180.3</v>
      </c>
      <c r="N623" s="18"/>
      <c r="O623" s="18"/>
      <c r="P623" s="18"/>
      <c r="Q623" s="11">
        <f t="shared" si="118"/>
        <v>217180.3</v>
      </c>
      <c r="R623" s="18">
        <v>217180.3</v>
      </c>
      <c r="S623" s="3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1"/>
      <c r="AF623" s="75"/>
      <c r="AG623" s="29" t="s">
        <v>217</v>
      </c>
      <c r="AH623" s="176" t="s">
        <v>1774</v>
      </c>
      <c r="AI623" s="168"/>
      <c r="AJ623" s="176"/>
      <c r="AK623" s="176"/>
      <c r="AL623" s="71">
        <f>MAX(AL$24:AL622)+1</f>
        <v>557</v>
      </c>
      <c r="AM623" s="71" t="s">
        <v>157</v>
      </c>
      <c r="AN623" s="71" t="str">
        <f t="shared" si="111"/>
        <v>557.</v>
      </c>
      <c r="AP623" s="88"/>
      <c r="AS623" s="114"/>
    </row>
    <row r="624" spans="1:45" ht="22.5" customHeight="1" x14ac:dyDescent="0.25">
      <c r="A624" s="94" t="str">
        <f t="shared" si="115"/>
        <v>558.</v>
      </c>
      <c r="B624" s="94">
        <v>2114</v>
      </c>
      <c r="C624" s="217" t="s">
        <v>614</v>
      </c>
      <c r="D624" s="4">
        <v>1983</v>
      </c>
      <c r="E624" s="4" t="s">
        <v>28</v>
      </c>
      <c r="F624" s="4" t="s">
        <v>29</v>
      </c>
      <c r="G624" s="4">
        <v>3</v>
      </c>
      <c r="H624" s="4">
        <v>5</v>
      </c>
      <c r="I624" s="18">
        <v>2155.1999999999998</v>
      </c>
      <c r="J624" s="11">
        <v>1958.8</v>
      </c>
      <c r="K624" s="18">
        <v>1958.8</v>
      </c>
      <c r="L624" s="38">
        <v>121</v>
      </c>
      <c r="M624" s="18">
        <f t="shared" si="117"/>
        <v>709935.2</v>
      </c>
      <c r="N624" s="18"/>
      <c r="O624" s="18"/>
      <c r="P624" s="18"/>
      <c r="Q624" s="11">
        <f t="shared" si="118"/>
        <v>709935.2</v>
      </c>
      <c r="R624" s="18">
        <v>709935.2</v>
      </c>
      <c r="S624" s="3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201"/>
      <c r="AG624" s="29" t="s">
        <v>217</v>
      </c>
      <c r="AH624" s="176" t="s">
        <v>1778</v>
      </c>
      <c r="AI624" s="168"/>
      <c r="AJ624" s="176"/>
      <c r="AK624" s="176"/>
      <c r="AL624" s="71">
        <f>MAX(AL$24:AL623)+1</f>
        <v>558</v>
      </c>
      <c r="AM624" s="71" t="s">
        <v>157</v>
      </c>
      <c r="AN624" s="71" t="str">
        <f t="shared" si="111"/>
        <v>558.</v>
      </c>
      <c r="AP624" s="71"/>
      <c r="AS624" s="114"/>
    </row>
    <row r="625" spans="1:45" ht="22.5" customHeight="1" x14ac:dyDescent="0.25">
      <c r="A625" s="94" t="str">
        <f t="shared" si="115"/>
        <v>559.</v>
      </c>
      <c r="B625" s="94">
        <v>2116</v>
      </c>
      <c r="C625" s="212" t="s">
        <v>570</v>
      </c>
      <c r="D625" s="8">
        <v>1977</v>
      </c>
      <c r="E625" s="9" t="s">
        <v>28</v>
      </c>
      <c r="F625" s="9" t="s">
        <v>31</v>
      </c>
      <c r="G625" s="12">
        <v>2</v>
      </c>
      <c r="H625" s="12">
        <v>3</v>
      </c>
      <c r="I625" s="11">
        <v>844.6</v>
      </c>
      <c r="J625" s="11">
        <v>760</v>
      </c>
      <c r="K625" s="11">
        <v>760</v>
      </c>
      <c r="L625" s="35">
        <v>47</v>
      </c>
      <c r="M625" s="11">
        <f t="shared" si="117"/>
        <v>270951.59999999998</v>
      </c>
      <c r="N625" s="11"/>
      <c r="O625" s="11"/>
      <c r="P625" s="11"/>
      <c r="Q625" s="11">
        <f t="shared" si="118"/>
        <v>270951.59999999998</v>
      </c>
      <c r="R625" s="11">
        <v>270951.59999999998</v>
      </c>
      <c r="S625" s="35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75"/>
      <c r="AG625" s="29" t="s">
        <v>217</v>
      </c>
      <c r="AH625" s="176" t="s">
        <v>1778</v>
      </c>
      <c r="AI625" s="168"/>
      <c r="AJ625" s="176"/>
      <c r="AK625" s="176"/>
      <c r="AL625" s="71">
        <f>MAX(AL$24:AL624)+1</f>
        <v>559</v>
      </c>
      <c r="AM625" s="71" t="s">
        <v>157</v>
      </c>
      <c r="AN625" s="71" t="str">
        <f t="shared" si="111"/>
        <v>559.</v>
      </c>
      <c r="AP625" s="88"/>
      <c r="AS625" s="114"/>
    </row>
    <row r="626" spans="1:45" ht="22.5" customHeight="1" x14ac:dyDescent="0.25">
      <c r="A626" s="94" t="str">
        <f t="shared" si="115"/>
        <v>560.</v>
      </c>
      <c r="B626" s="94">
        <v>2117</v>
      </c>
      <c r="C626" s="238" t="s">
        <v>644</v>
      </c>
      <c r="D626" s="4">
        <v>1978</v>
      </c>
      <c r="E626" s="4" t="s">
        <v>28</v>
      </c>
      <c r="F626" s="4" t="s">
        <v>29</v>
      </c>
      <c r="G626" s="4">
        <v>2</v>
      </c>
      <c r="H626" s="4">
        <v>2</v>
      </c>
      <c r="I626" s="18">
        <v>818.4</v>
      </c>
      <c r="J626" s="11">
        <v>751.1</v>
      </c>
      <c r="K626" s="18">
        <v>751.1</v>
      </c>
      <c r="L626" s="38">
        <v>34</v>
      </c>
      <c r="M626" s="18">
        <f t="shared" si="117"/>
        <v>349566</v>
      </c>
      <c r="N626" s="18"/>
      <c r="O626" s="18"/>
      <c r="P626" s="18"/>
      <c r="Q626" s="11">
        <f t="shared" si="118"/>
        <v>349566</v>
      </c>
      <c r="R626" s="18"/>
      <c r="S626" s="38"/>
      <c r="T626" s="18"/>
      <c r="U626" s="18"/>
      <c r="V626" s="18"/>
      <c r="W626" s="18">
        <v>410</v>
      </c>
      <c r="X626" s="18">
        <f>W626*852.6</f>
        <v>349566</v>
      </c>
      <c r="Y626" s="18"/>
      <c r="Z626" s="18"/>
      <c r="AA626" s="18"/>
      <c r="AB626" s="18"/>
      <c r="AC626" s="18"/>
      <c r="AD626" s="18"/>
      <c r="AE626" s="18"/>
      <c r="AF626" s="75"/>
      <c r="AG626" s="29" t="s">
        <v>217</v>
      </c>
      <c r="AH626" s="176"/>
      <c r="AI626" s="168"/>
      <c r="AJ626" s="176"/>
      <c r="AK626" s="176"/>
      <c r="AL626" s="71">
        <f>MAX(AL$24:AL625)+1</f>
        <v>560</v>
      </c>
      <c r="AM626" s="71" t="s">
        <v>157</v>
      </c>
      <c r="AN626" s="71" t="str">
        <f t="shared" si="111"/>
        <v>560.</v>
      </c>
      <c r="AP626" s="88"/>
      <c r="AS626" s="114"/>
    </row>
    <row r="627" spans="1:45" ht="22.5" customHeight="1" x14ac:dyDescent="0.25">
      <c r="A627" s="94" t="str">
        <f t="shared" si="115"/>
        <v>561.</v>
      </c>
      <c r="B627" s="94">
        <v>2132</v>
      </c>
      <c r="C627" s="217" t="s">
        <v>616</v>
      </c>
      <c r="D627" s="4">
        <v>1979</v>
      </c>
      <c r="E627" s="4" t="s">
        <v>28</v>
      </c>
      <c r="F627" s="4" t="s">
        <v>31</v>
      </c>
      <c r="G627" s="4">
        <v>5</v>
      </c>
      <c r="H627" s="4">
        <v>6</v>
      </c>
      <c r="I627" s="18">
        <v>4696.8999999999996</v>
      </c>
      <c r="J627" s="11">
        <v>3198.3</v>
      </c>
      <c r="K627" s="18">
        <v>1398.3</v>
      </c>
      <c r="L627" s="38">
        <v>177</v>
      </c>
      <c r="M627" s="18">
        <f t="shared" si="117"/>
        <v>2168354.52</v>
      </c>
      <c r="N627" s="18"/>
      <c r="O627" s="18"/>
      <c r="P627" s="18"/>
      <c r="Q627" s="11">
        <f t="shared" si="118"/>
        <v>2168354.52</v>
      </c>
      <c r="R627" s="18"/>
      <c r="S627" s="38"/>
      <c r="T627" s="18"/>
      <c r="U627" s="18">
        <v>1174</v>
      </c>
      <c r="V627" s="18">
        <f>U627*1846.98</f>
        <v>2168354.52</v>
      </c>
      <c r="W627" s="18"/>
      <c r="X627" s="18"/>
      <c r="Y627" s="18"/>
      <c r="Z627" s="18"/>
      <c r="AA627" s="18"/>
      <c r="AB627" s="18"/>
      <c r="AC627" s="18"/>
      <c r="AD627" s="18"/>
      <c r="AE627" s="18"/>
      <c r="AF627" s="201"/>
      <c r="AG627" s="29" t="s">
        <v>217</v>
      </c>
      <c r="AH627" s="176"/>
      <c r="AI627" s="168"/>
      <c r="AJ627" s="176"/>
      <c r="AK627" s="176"/>
      <c r="AL627" s="71">
        <f>MAX(AL$24:AL626)+1</f>
        <v>561</v>
      </c>
      <c r="AM627" s="71" t="s">
        <v>157</v>
      </c>
      <c r="AN627" s="71" t="str">
        <f t="shared" si="111"/>
        <v>561.</v>
      </c>
      <c r="AP627" s="71"/>
      <c r="AS627" s="114"/>
    </row>
    <row r="628" spans="1:45" ht="22.5" customHeight="1" x14ac:dyDescent="0.25">
      <c r="A628" s="94" t="str">
        <f t="shared" si="115"/>
        <v>562.</v>
      </c>
      <c r="B628" s="94">
        <v>1965</v>
      </c>
      <c r="C628" s="212" t="s">
        <v>546</v>
      </c>
      <c r="D628" s="8">
        <v>1977</v>
      </c>
      <c r="E628" s="9" t="s">
        <v>28</v>
      </c>
      <c r="F628" s="9" t="s">
        <v>31</v>
      </c>
      <c r="G628" s="12">
        <v>5</v>
      </c>
      <c r="H628" s="12">
        <v>4</v>
      </c>
      <c r="I628" s="11">
        <v>3341.9</v>
      </c>
      <c r="J628" s="11">
        <v>3341.9</v>
      </c>
      <c r="K628" s="11">
        <v>3233</v>
      </c>
      <c r="L628" s="35">
        <v>159</v>
      </c>
      <c r="M628" s="11">
        <f t="shared" si="117"/>
        <v>1540381.32</v>
      </c>
      <c r="N628" s="11"/>
      <c r="O628" s="11"/>
      <c r="P628" s="11"/>
      <c r="Q628" s="11">
        <f t="shared" si="118"/>
        <v>1540381.32</v>
      </c>
      <c r="R628" s="11"/>
      <c r="S628" s="35"/>
      <c r="T628" s="11"/>
      <c r="U628" s="11">
        <v>834</v>
      </c>
      <c r="V628" s="11">
        <f>U628*1846.98</f>
        <v>1540381.32</v>
      </c>
      <c r="W628" s="11"/>
      <c r="X628" s="11"/>
      <c r="Y628" s="11"/>
      <c r="Z628" s="11"/>
      <c r="AA628" s="11"/>
      <c r="AB628" s="11"/>
      <c r="AC628" s="11"/>
      <c r="AD628" s="11"/>
      <c r="AE628" s="11"/>
      <c r="AF628" s="75"/>
      <c r="AG628" s="29" t="s">
        <v>217</v>
      </c>
      <c r="AH628" s="176"/>
      <c r="AI628" s="168"/>
      <c r="AJ628" s="176"/>
      <c r="AK628" s="176"/>
      <c r="AL628" s="71">
        <f>MAX(AL$24:AL627)+1</f>
        <v>562</v>
      </c>
      <c r="AM628" s="71" t="s">
        <v>157</v>
      </c>
      <c r="AN628" s="71" t="str">
        <f t="shared" si="111"/>
        <v>562.</v>
      </c>
      <c r="AP628" s="88"/>
      <c r="AS628" s="114"/>
    </row>
    <row r="629" spans="1:45" ht="22.5" customHeight="1" x14ac:dyDescent="0.25">
      <c r="A629" s="94" t="str">
        <f t="shared" si="115"/>
        <v>563.</v>
      </c>
      <c r="B629" s="94">
        <v>2101</v>
      </c>
      <c r="C629" s="212" t="s">
        <v>568</v>
      </c>
      <c r="D629" s="8">
        <v>1978</v>
      </c>
      <c r="E629" s="9" t="s">
        <v>28</v>
      </c>
      <c r="F629" s="9" t="s">
        <v>29</v>
      </c>
      <c r="G629" s="12">
        <v>5</v>
      </c>
      <c r="H629" s="12">
        <v>2</v>
      </c>
      <c r="I629" s="11">
        <v>1925.6</v>
      </c>
      <c r="J629" s="11">
        <v>1773.7</v>
      </c>
      <c r="K629" s="11">
        <v>1773.7</v>
      </c>
      <c r="L629" s="35">
        <v>98</v>
      </c>
      <c r="M629" s="11">
        <f t="shared" si="117"/>
        <v>897632.28</v>
      </c>
      <c r="N629" s="11"/>
      <c r="O629" s="11"/>
      <c r="P629" s="11"/>
      <c r="Q629" s="11">
        <f t="shared" si="118"/>
        <v>897632.28</v>
      </c>
      <c r="R629" s="11"/>
      <c r="S629" s="35"/>
      <c r="T629" s="11"/>
      <c r="U629" s="11">
        <v>486</v>
      </c>
      <c r="V629" s="11">
        <f>U629*1846.98</f>
        <v>897632.28</v>
      </c>
      <c r="W629" s="11"/>
      <c r="X629" s="11"/>
      <c r="Y629" s="11"/>
      <c r="Z629" s="11"/>
      <c r="AA629" s="11"/>
      <c r="AB629" s="11"/>
      <c r="AC629" s="11"/>
      <c r="AD629" s="11"/>
      <c r="AE629" s="11"/>
      <c r="AF629" s="75"/>
      <c r="AG629" s="29" t="s">
        <v>217</v>
      </c>
      <c r="AH629" s="176"/>
      <c r="AI629" s="168"/>
      <c r="AJ629" s="176"/>
      <c r="AK629" s="176"/>
      <c r="AL629" s="71">
        <f>MAX(AL$24:AL628)+1</f>
        <v>563</v>
      </c>
      <c r="AM629" s="71" t="s">
        <v>157</v>
      </c>
      <c r="AN629" s="71" t="str">
        <f t="shared" si="111"/>
        <v>563.</v>
      </c>
      <c r="AP629" s="88"/>
      <c r="AS629" s="114"/>
    </row>
    <row r="630" spans="1:45" ht="22.5" customHeight="1" x14ac:dyDescent="0.25">
      <c r="A630" s="94" t="str">
        <f t="shared" si="115"/>
        <v>564.</v>
      </c>
      <c r="B630" s="94">
        <v>2092</v>
      </c>
      <c r="C630" s="212" t="s">
        <v>565</v>
      </c>
      <c r="D630" s="8">
        <v>1977</v>
      </c>
      <c r="E630" s="9" t="s">
        <v>28</v>
      </c>
      <c r="F630" s="9" t="s">
        <v>29</v>
      </c>
      <c r="G630" s="12">
        <v>5</v>
      </c>
      <c r="H630" s="12">
        <v>6</v>
      </c>
      <c r="I630" s="11">
        <v>4655</v>
      </c>
      <c r="J630" s="11">
        <v>4590.2</v>
      </c>
      <c r="K630" s="11">
        <v>4258.7</v>
      </c>
      <c r="L630" s="35">
        <v>212</v>
      </c>
      <c r="M630" s="11">
        <f t="shared" si="117"/>
        <v>2281020.2999999998</v>
      </c>
      <c r="N630" s="11"/>
      <c r="O630" s="11"/>
      <c r="P630" s="11"/>
      <c r="Q630" s="11">
        <f t="shared" si="118"/>
        <v>2281020.2999999998</v>
      </c>
      <c r="R630" s="11"/>
      <c r="S630" s="35"/>
      <c r="T630" s="11"/>
      <c r="U630" s="11">
        <v>1235</v>
      </c>
      <c r="V630" s="11">
        <f>U630*1846.98</f>
        <v>2281020.2999999998</v>
      </c>
      <c r="W630" s="11"/>
      <c r="X630" s="11"/>
      <c r="Y630" s="11"/>
      <c r="Z630" s="11"/>
      <c r="AA630" s="11"/>
      <c r="AB630" s="11"/>
      <c r="AC630" s="11"/>
      <c r="AD630" s="11"/>
      <c r="AE630" s="11"/>
      <c r="AF630" s="75"/>
      <c r="AG630" s="29" t="s">
        <v>217</v>
      </c>
      <c r="AH630" s="176"/>
      <c r="AI630" s="168"/>
      <c r="AJ630" s="176"/>
      <c r="AK630" s="176"/>
      <c r="AL630" s="71">
        <f>MAX(AL$24:AL629)+1</f>
        <v>564</v>
      </c>
      <c r="AM630" s="71" t="s">
        <v>157</v>
      </c>
      <c r="AN630" s="71" t="str">
        <f t="shared" si="111"/>
        <v>564.</v>
      </c>
      <c r="AP630" s="88"/>
      <c r="AS630" s="114"/>
    </row>
    <row r="631" spans="1:45" ht="22.5" customHeight="1" x14ac:dyDescent="0.25">
      <c r="A631" s="94" t="str">
        <f t="shared" si="115"/>
        <v>565.</v>
      </c>
      <c r="B631" s="94">
        <v>1860</v>
      </c>
      <c r="C631" s="212" t="s">
        <v>536</v>
      </c>
      <c r="D631" s="8">
        <v>1983</v>
      </c>
      <c r="E631" s="9" t="s">
        <v>28</v>
      </c>
      <c r="F631" s="9" t="s">
        <v>31</v>
      </c>
      <c r="G631" s="12">
        <v>5</v>
      </c>
      <c r="H631" s="12">
        <v>3</v>
      </c>
      <c r="I631" s="11">
        <v>4556.3999999999996</v>
      </c>
      <c r="J631" s="11">
        <v>3623.8</v>
      </c>
      <c r="K631" s="11">
        <v>3240.1</v>
      </c>
      <c r="L631" s="35">
        <v>155</v>
      </c>
      <c r="M631" s="11">
        <f t="shared" si="117"/>
        <v>1643812.2</v>
      </c>
      <c r="N631" s="11"/>
      <c r="O631" s="11"/>
      <c r="P631" s="11"/>
      <c r="Q631" s="11">
        <f t="shared" si="118"/>
        <v>1643812.2</v>
      </c>
      <c r="R631" s="11"/>
      <c r="S631" s="35"/>
      <c r="T631" s="11"/>
      <c r="U631" s="11">
        <v>890</v>
      </c>
      <c r="V631" s="18">
        <f>U631*1846.98</f>
        <v>1643812.2</v>
      </c>
      <c r="W631" s="11"/>
      <c r="X631" s="11"/>
      <c r="Y631" s="11"/>
      <c r="Z631" s="11"/>
      <c r="AA631" s="11"/>
      <c r="AB631" s="11"/>
      <c r="AC631" s="11"/>
      <c r="AD631" s="11"/>
      <c r="AE631" s="11"/>
      <c r="AF631" s="75"/>
      <c r="AG631" s="29" t="s">
        <v>217</v>
      </c>
      <c r="AH631" s="176"/>
      <c r="AI631" s="168"/>
      <c r="AJ631" s="176"/>
      <c r="AK631" s="176"/>
      <c r="AL631" s="71">
        <f>MAX(AL$24:AL630)+1</f>
        <v>565</v>
      </c>
      <c r="AM631" s="71" t="s">
        <v>157</v>
      </c>
      <c r="AN631" s="71" t="str">
        <f t="shared" si="111"/>
        <v>565.</v>
      </c>
      <c r="AP631" s="88"/>
      <c r="AS631" s="114"/>
    </row>
    <row r="632" spans="1:45" ht="22.5" customHeight="1" x14ac:dyDescent="0.25">
      <c r="A632" s="94" t="str">
        <f t="shared" si="115"/>
        <v>566.</v>
      </c>
      <c r="B632" s="94">
        <v>2095</v>
      </c>
      <c r="C632" s="212" t="s">
        <v>566</v>
      </c>
      <c r="D632" s="8">
        <v>1981</v>
      </c>
      <c r="E632" s="9" t="s">
        <v>28</v>
      </c>
      <c r="F632" s="9" t="s">
        <v>29</v>
      </c>
      <c r="G632" s="12">
        <v>3</v>
      </c>
      <c r="H632" s="12">
        <v>4</v>
      </c>
      <c r="I632" s="11">
        <v>1931.4</v>
      </c>
      <c r="J632" s="11">
        <v>1769.2</v>
      </c>
      <c r="K632" s="11">
        <v>1769.2</v>
      </c>
      <c r="L632" s="35">
        <v>88</v>
      </c>
      <c r="M632" s="11">
        <f t="shared" si="117"/>
        <v>816931.5</v>
      </c>
      <c r="N632" s="11"/>
      <c r="O632" s="11"/>
      <c r="P632" s="11"/>
      <c r="Q632" s="11">
        <f t="shared" si="118"/>
        <v>816931.5</v>
      </c>
      <c r="R632" s="11"/>
      <c r="S632" s="35"/>
      <c r="T632" s="11"/>
      <c r="U632" s="11"/>
      <c r="V632" s="11"/>
      <c r="W632" s="11"/>
      <c r="X632" s="11"/>
      <c r="Y632" s="11">
        <v>1050</v>
      </c>
      <c r="Z632" s="11">
        <f>Y632*778.03</f>
        <v>816931.5</v>
      </c>
      <c r="AA632" s="11"/>
      <c r="AB632" s="11"/>
      <c r="AC632" s="11"/>
      <c r="AD632" s="11"/>
      <c r="AE632" s="11"/>
      <c r="AF632" s="75"/>
      <c r="AG632" s="29" t="s">
        <v>217</v>
      </c>
      <c r="AH632" s="176"/>
      <c r="AI632" s="168"/>
      <c r="AJ632" s="176"/>
      <c r="AK632" s="176"/>
      <c r="AL632" s="71">
        <f>MAX(AL$24:AL631)+1</f>
        <v>566</v>
      </c>
      <c r="AM632" s="71" t="s">
        <v>157</v>
      </c>
      <c r="AN632" s="71" t="str">
        <f t="shared" si="111"/>
        <v>566.</v>
      </c>
      <c r="AP632" s="88"/>
      <c r="AS632" s="114"/>
    </row>
    <row r="633" spans="1:45" ht="22.5" customHeight="1" x14ac:dyDescent="0.25">
      <c r="A633" s="94" t="str">
        <f t="shared" si="115"/>
        <v>567.</v>
      </c>
      <c r="B633" s="94">
        <v>5558</v>
      </c>
      <c r="C633" s="217" t="s">
        <v>609</v>
      </c>
      <c r="D633" s="4">
        <v>1984</v>
      </c>
      <c r="E633" s="4" t="s">
        <v>28</v>
      </c>
      <c r="F633" s="4" t="s">
        <v>31</v>
      </c>
      <c r="G633" s="4">
        <v>3</v>
      </c>
      <c r="H633" s="4">
        <v>2</v>
      </c>
      <c r="I633" s="18">
        <v>1280.7</v>
      </c>
      <c r="J633" s="11">
        <v>755.7</v>
      </c>
      <c r="K633" s="18">
        <v>755.7</v>
      </c>
      <c r="L633" s="38">
        <v>81</v>
      </c>
      <c r="M633" s="18">
        <f t="shared" si="117"/>
        <v>525100</v>
      </c>
      <c r="N633" s="18"/>
      <c r="O633" s="18"/>
      <c r="P633" s="18"/>
      <c r="Q633" s="11">
        <f t="shared" si="118"/>
        <v>525100</v>
      </c>
      <c r="R633" s="18">
        <v>525100</v>
      </c>
      <c r="S633" s="3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201"/>
      <c r="AG633" s="29" t="s">
        <v>217</v>
      </c>
      <c r="AH633" s="176" t="s">
        <v>1778</v>
      </c>
      <c r="AI633" s="168"/>
      <c r="AJ633" s="176"/>
      <c r="AK633" s="176"/>
      <c r="AL633" s="71">
        <f>MAX(AL$24:AL632)+1</f>
        <v>567</v>
      </c>
      <c r="AM633" s="71" t="s">
        <v>157</v>
      </c>
      <c r="AN633" s="71" t="str">
        <f t="shared" si="111"/>
        <v>567.</v>
      </c>
      <c r="AP633" s="71"/>
      <c r="AS633" s="114"/>
    </row>
    <row r="634" spans="1:45" ht="22.5" customHeight="1" x14ac:dyDescent="0.25">
      <c r="A634" s="94" t="str">
        <f t="shared" si="115"/>
        <v>568.</v>
      </c>
      <c r="B634" s="94">
        <v>1872</v>
      </c>
      <c r="C634" s="217" t="s">
        <v>580</v>
      </c>
      <c r="D634" s="4">
        <v>1975</v>
      </c>
      <c r="E634" s="4" t="s">
        <v>28</v>
      </c>
      <c r="F634" s="4" t="s">
        <v>31</v>
      </c>
      <c r="G634" s="4">
        <v>5</v>
      </c>
      <c r="H634" s="4">
        <v>4</v>
      </c>
      <c r="I634" s="18">
        <v>4534.6000000000004</v>
      </c>
      <c r="J634" s="11">
        <v>3398.4</v>
      </c>
      <c r="K634" s="18">
        <v>3398.4</v>
      </c>
      <c r="L634" s="38">
        <v>186</v>
      </c>
      <c r="M634" s="18">
        <f t="shared" si="117"/>
        <v>1577320.92</v>
      </c>
      <c r="N634" s="18"/>
      <c r="O634" s="18"/>
      <c r="P634" s="18"/>
      <c r="Q634" s="11">
        <f t="shared" si="118"/>
        <v>1577320.92</v>
      </c>
      <c r="R634" s="18"/>
      <c r="S634" s="38"/>
      <c r="T634" s="18"/>
      <c r="U634" s="18">
        <v>854</v>
      </c>
      <c r="V634" s="18">
        <f>U634*1846.98</f>
        <v>1577320.92</v>
      </c>
      <c r="W634" s="18"/>
      <c r="X634" s="18"/>
      <c r="Y634" s="18"/>
      <c r="Z634" s="18"/>
      <c r="AA634" s="18"/>
      <c r="AB634" s="18"/>
      <c r="AC634" s="18"/>
      <c r="AD634" s="18"/>
      <c r="AE634" s="18"/>
      <c r="AF634" s="201"/>
      <c r="AG634" s="29" t="s">
        <v>217</v>
      </c>
      <c r="AH634" s="176"/>
      <c r="AI634" s="168"/>
      <c r="AJ634" s="176"/>
      <c r="AK634" s="176"/>
      <c r="AL634" s="71">
        <f>MAX(AL$24:AL633)+1</f>
        <v>568</v>
      </c>
      <c r="AM634" s="71" t="s">
        <v>157</v>
      </c>
      <c r="AN634" s="71" t="str">
        <f t="shared" si="111"/>
        <v>568.</v>
      </c>
      <c r="AP634" s="71"/>
      <c r="AS634" s="114"/>
    </row>
    <row r="635" spans="1:45" ht="22.5" customHeight="1" x14ac:dyDescent="0.25">
      <c r="A635" s="94" t="str">
        <f t="shared" si="115"/>
        <v>569.</v>
      </c>
      <c r="B635" s="94">
        <v>2256</v>
      </c>
      <c r="C635" s="217" t="s">
        <v>621</v>
      </c>
      <c r="D635" s="4">
        <v>1979</v>
      </c>
      <c r="E635" s="4" t="s">
        <v>28</v>
      </c>
      <c r="F635" s="4" t="s">
        <v>31</v>
      </c>
      <c r="G635" s="4">
        <v>3</v>
      </c>
      <c r="H635" s="4">
        <v>3</v>
      </c>
      <c r="I635" s="18">
        <v>1406.4</v>
      </c>
      <c r="J635" s="11">
        <v>1257.7</v>
      </c>
      <c r="K635" s="18">
        <v>1257.7</v>
      </c>
      <c r="L635" s="38">
        <v>67</v>
      </c>
      <c r="M635" s="18">
        <f t="shared" si="117"/>
        <v>728838.8</v>
      </c>
      <c r="N635" s="18"/>
      <c r="O635" s="18"/>
      <c r="P635" s="18"/>
      <c r="Q635" s="11">
        <f t="shared" si="118"/>
        <v>728838.8</v>
      </c>
      <c r="R635" s="18">
        <v>728838.8</v>
      </c>
      <c r="S635" s="3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201"/>
      <c r="AG635" s="29" t="s">
        <v>217</v>
      </c>
      <c r="AH635" s="176" t="s">
        <v>1778</v>
      </c>
      <c r="AI635" s="168"/>
      <c r="AJ635" s="176"/>
      <c r="AK635" s="176"/>
      <c r="AL635" s="71">
        <f>MAX(AL$24:AL634)+1</f>
        <v>569</v>
      </c>
      <c r="AM635" s="71" t="s">
        <v>157</v>
      </c>
      <c r="AN635" s="71" t="str">
        <f t="shared" si="111"/>
        <v>569.</v>
      </c>
      <c r="AP635" s="71"/>
      <c r="AS635" s="114"/>
    </row>
    <row r="636" spans="1:45" ht="22.5" customHeight="1" x14ac:dyDescent="0.25">
      <c r="A636" s="94" t="str">
        <f t="shared" si="115"/>
        <v>570.</v>
      </c>
      <c r="B636" s="94">
        <v>2260</v>
      </c>
      <c r="C636" s="217" t="s">
        <v>623</v>
      </c>
      <c r="D636" s="4">
        <v>1979</v>
      </c>
      <c r="E636" s="4" t="s">
        <v>28</v>
      </c>
      <c r="F636" s="4" t="s">
        <v>29</v>
      </c>
      <c r="G636" s="4">
        <v>3</v>
      </c>
      <c r="H636" s="4">
        <v>2</v>
      </c>
      <c r="I636" s="18">
        <v>1298.4000000000001</v>
      </c>
      <c r="J636" s="11">
        <v>1175.7</v>
      </c>
      <c r="K636" s="18">
        <v>1175.7</v>
      </c>
      <c r="L636" s="38">
        <v>52</v>
      </c>
      <c r="M636" s="18">
        <f t="shared" si="117"/>
        <v>722537.6</v>
      </c>
      <c r="N636" s="18"/>
      <c r="O636" s="18"/>
      <c r="P636" s="18"/>
      <c r="Q636" s="11">
        <f t="shared" si="118"/>
        <v>722537.6</v>
      </c>
      <c r="R636" s="18">
        <v>722537.6</v>
      </c>
      <c r="S636" s="3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201"/>
      <c r="AG636" s="29" t="s">
        <v>217</v>
      </c>
      <c r="AH636" s="176" t="s">
        <v>1778</v>
      </c>
      <c r="AI636" s="168"/>
      <c r="AJ636" s="176"/>
      <c r="AK636" s="176"/>
      <c r="AL636" s="71">
        <f>MAX(AL$24:AL635)+1</f>
        <v>570</v>
      </c>
      <c r="AM636" s="71" t="s">
        <v>157</v>
      </c>
      <c r="AN636" s="71" t="str">
        <f t="shared" si="111"/>
        <v>570.</v>
      </c>
      <c r="AP636" s="71"/>
      <c r="AS636" s="114"/>
    </row>
    <row r="637" spans="1:45" ht="22.5" customHeight="1" x14ac:dyDescent="0.25">
      <c r="A637" s="94" t="str">
        <f t="shared" si="115"/>
        <v>571.</v>
      </c>
      <c r="B637" s="94">
        <v>2111</v>
      </c>
      <c r="C637" s="212" t="s">
        <v>569</v>
      </c>
      <c r="D637" s="8">
        <v>1977</v>
      </c>
      <c r="E637" s="9" t="s">
        <v>28</v>
      </c>
      <c r="F637" s="9" t="s">
        <v>29</v>
      </c>
      <c r="G637" s="12">
        <v>3</v>
      </c>
      <c r="H637" s="12">
        <v>5</v>
      </c>
      <c r="I637" s="11">
        <v>2003.8</v>
      </c>
      <c r="J637" s="11">
        <v>1790.3</v>
      </c>
      <c r="K637" s="11">
        <v>1790.3</v>
      </c>
      <c r="L637" s="35">
        <v>95</v>
      </c>
      <c r="M637" s="11">
        <f t="shared" si="117"/>
        <v>923490</v>
      </c>
      <c r="N637" s="11"/>
      <c r="O637" s="11"/>
      <c r="P637" s="11"/>
      <c r="Q637" s="11">
        <f t="shared" si="118"/>
        <v>923490</v>
      </c>
      <c r="R637" s="11"/>
      <c r="S637" s="35"/>
      <c r="T637" s="11"/>
      <c r="U637" s="11">
        <v>500</v>
      </c>
      <c r="V637" s="11">
        <f>U637*1846.98</f>
        <v>923490</v>
      </c>
      <c r="W637" s="11"/>
      <c r="X637" s="11"/>
      <c r="Y637" s="11"/>
      <c r="Z637" s="11"/>
      <c r="AA637" s="11"/>
      <c r="AB637" s="11"/>
      <c r="AC637" s="11"/>
      <c r="AD637" s="11"/>
      <c r="AE637" s="11"/>
      <c r="AF637" s="75"/>
      <c r="AG637" s="29" t="s">
        <v>217</v>
      </c>
      <c r="AH637" s="176"/>
      <c r="AI637" s="168"/>
      <c r="AJ637" s="176"/>
      <c r="AK637" s="176"/>
      <c r="AL637" s="71">
        <f>MAX(AL$24:AL636)+1</f>
        <v>571</v>
      </c>
      <c r="AM637" s="71" t="s">
        <v>157</v>
      </c>
      <c r="AN637" s="71" t="str">
        <f t="shared" si="111"/>
        <v>571.</v>
      </c>
      <c r="AP637" s="88"/>
      <c r="AS637" s="114"/>
    </row>
    <row r="638" spans="1:45" ht="22.5" customHeight="1" x14ac:dyDescent="0.25">
      <c r="A638" s="94" t="str">
        <f t="shared" si="115"/>
        <v>572.</v>
      </c>
      <c r="B638" s="94">
        <v>2178</v>
      </c>
      <c r="C638" s="212" t="s">
        <v>558</v>
      </c>
      <c r="D638" s="8">
        <v>1971</v>
      </c>
      <c r="E638" s="9" t="s">
        <v>28</v>
      </c>
      <c r="F638" s="9" t="s">
        <v>29</v>
      </c>
      <c r="G638" s="12">
        <v>2</v>
      </c>
      <c r="H638" s="12">
        <v>2</v>
      </c>
      <c r="I638" s="11">
        <v>968.6</v>
      </c>
      <c r="J638" s="11">
        <v>894.5</v>
      </c>
      <c r="K638" s="11">
        <v>894.5</v>
      </c>
      <c r="L638" s="35">
        <v>30</v>
      </c>
      <c r="M638" s="11">
        <f t="shared" si="117"/>
        <v>546104</v>
      </c>
      <c r="N638" s="11"/>
      <c r="O638" s="11"/>
      <c r="P638" s="11"/>
      <c r="Q638" s="11">
        <f t="shared" si="118"/>
        <v>546104</v>
      </c>
      <c r="R638" s="11">
        <v>546104</v>
      </c>
      <c r="S638" s="35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75"/>
      <c r="AG638" s="29" t="s">
        <v>217</v>
      </c>
      <c r="AH638" s="176" t="s">
        <v>1778</v>
      </c>
      <c r="AI638" s="168"/>
      <c r="AJ638" s="176"/>
      <c r="AK638" s="176"/>
      <c r="AL638" s="71">
        <f>MAX(AL$24:AL637)+1</f>
        <v>572</v>
      </c>
      <c r="AM638" s="71" t="s">
        <v>157</v>
      </c>
      <c r="AN638" s="71" t="str">
        <f t="shared" si="111"/>
        <v>572.</v>
      </c>
      <c r="AP638" s="88"/>
      <c r="AS638" s="114"/>
    </row>
    <row r="639" spans="1:45" ht="22.5" customHeight="1" x14ac:dyDescent="0.25">
      <c r="A639" s="94" t="str">
        <f t="shared" si="115"/>
        <v>573.</v>
      </c>
      <c r="B639" s="94">
        <v>2266</v>
      </c>
      <c r="C639" s="212" t="s">
        <v>578</v>
      </c>
      <c r="D639" s="8">
        <v>1983</v>
      </c>
      <c r="E639" s="9" t="s">
        <v>28</v>
      </c>
      <c r="F639" s="9" t="s">
        <v>29</v>
      </c>
      <c r="G639" s="12">
        <v>3</v>
      </c>
      <c r="H639" s="12">
        <v>2</v>
      </c>
      <c r="I639" s="11">
        <v>1380.2</v>
      </c>
      <c r="J639" s="11">
        <v>1287.0999999999999</v>
      </c>
      <c r="K639" s="11">
        <v>1287.0999999999999</v>
      </c>
      <c r="L639" s="35">
        <v>54</v>
      </c>
      <c r="M639" s="11">
        <f t="shared" si="117"/>
        <v>961983.2</v>
      </c>
      <c r="N639" s="11"/>
      <c r="O639" s="11"/>
      <c r="P639" s="11"/>
      <c r="Q639" s="11">
        <f t="shared" si="118"/>
        <v>961983.2</v>
      </c>
      <c r="R639" s="11">
        <v>961983.2</v>
      </c>
      <c r="S639" s="35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75"/>
      <c r="AG639" s="29" t="s">
        <v>217</v>
      </c>
      <c r="AH639" s="176" t="s">
        <v>1778</v>
      </c>
      <c r="AI639" s="168"/>
      <c r="AJ639" s="176"/>
      <c r="AK639" s="176"/>
      <c r="AL639" s="71">
        <f>MAX(AL$24:AL638)+1</f>
        <v>573</v>
      </c>
      <c r="AM639" s="71" t="s">
        <v>157</v>
      </c>
      <c r="AN639" s="71" t="str">
        <f t="shared" si="111"/>
        <v>573.</v>
      </c>
      <c r="AP639" s="88"/>
      <c r="AS639" s="114"/>
    </row>
    <row r="640" spans="1:45" ht="22.5" customHeight="1" x14ac:dyDescent="0.25">
      <c r="A640" s="94" t="str">
        <f t="shared" si="115"/>
        <v>574.</v>
      </c>
      <c r="B640" s="94">
        <v>2179</v>
      </c>
      <c r="C640" s="217" t="s">
        <v>604</v>
      </c>
      <c r="D640" s="4">
        <v>1988</v>
      </c>
      <c r="E640" s="4" t="s">
        <v>28</v>
      </c>
      <c r="F640" s="4" t="s">
        <v>31</v>
      </c>
      <c r="G640" s="4">
        <v>3</v>
      </c>
      <c r="H640" s="4">
        <v>2</v>
      </c>
      <c r="I640" s="18">
        <v>895.4</v>
      </c>
      <c r="J640" s="11">
        <v>833.3</v>
      </c>
      <c r="K640" s="18">
        <v>883.3</v>
      </c>
      <c r="L640" s="38">
        <v>38</v>
      </c>
      <c r="M640" s="18">
        <f t="shared" si="117"/>
        <v>738792</v>
      </c>
      <c r="N640" s="18"/>
      <c r="O640" s="18"/>
      <c r="P640" s="18"/>
      <c r="Q640" s="11">
        <f t="shared" si="118"/>
        <v>738792</v>
      </c>
      <c r="R640" s="18"/>
      <c r="S640" s="38"/>
      <c r="T640" s="18"/>
      <c r="U640" s="18">
        <v>400</v>
      </c>
      <c r="V640" s="18">
        <f t="shared" ref="V640:V645" si="119">U640*1846.98</f>
        <v>738792</v>
      </c>
      <c r="W640" s="18"/>
      <c r="X640" s="18"/>
      <c r="Y640" s="18"/>
      <c r="Z640" s="18"/>
      <c r="AA640" s="18"/>
      <c r="AB640" s="18"/>
      <c r="AC640" s="18"/>
      <c r="AD640" s="18"/>
      <c r="AE640" s="18"/>
      <c r="AF640" s="201"/>
      <c r="AG640" s="29" t="s">
        <v>217</v>
      </c>
      <c r="AH640" s="176"/>
      <c r="AI640" s="168"/>
      <c r="AJ640" s="176"/>
      <c r="AK640" s="176"/>
      <c r="AL640" s="71">
        <f>MAX(AL$24:AL639)+1</f>
        <v>574</v>
      </c>
      <c r="AM640" s="71" t="s">
        <v>157</v>
      </c>
      <c r="AN640" s="71" t="str">
        <f t="shared" si="111"/>
        <v>574.</v>
      </c>
      <c r="AP640" s="71"/>
      <c r="AS640" s="114"/>
    </row>
    <row r="641" spans="1:45" ht="22.5" customHeight="1" x14ac:dyDescent="0.25">
      <c r="A641" s="94" t="str">
        <f t="shared" si="115"/>
        <v>575.</v>
      </c>
      <c r="B641" s="94">
        <v>2067</v>
      </c>
      <c r="C641" s="212" t="s">
        <v>563</v>
      </c>
      <c r="D641" s="8">
        <v>1981</v>
      </c>
      <c r="E641" s="9" t="s">
        <v>28</v>
      </c>
      <c r="F641" s="9" t="s">
        <v>29</v>
      </c>
      <c r="G641" s="12">
        <v>3</v>
      </c>
      <c r="H641" s="12">
        <v>2</v>
      </c>
      <c r="I641" s="11">
        <v>1169.3</v>
      </c>
      <c r="J641" s="11">
        <v>1078.2</v>
      </c>
      <c r="K641" s="11">
        <v>1078.2</v>
      </c>
      <c r="L641" s="35">
        <v>59</v>
      </c>
      <c r="M641" s="11">
        <f t="shared" si="117"/>
        <v>927738.054</v>
      </c>
      <c r="N641" s="11"/>
      <c r="O641" s="11"/>
      <c r="P641" s="11"/>
      <c r="Q641" s="11">
        <f t="shared" si="118"/>
        <v>927738.054</v>
      </c>
      <c r="R641" s="11"/>
      <c r="S641" s="35"/>
      <c r="T641" s="11"/>
      <c r="U641" s="11">
        <v>502.3</v>
      </c>
      <c r="V641" s="11">
        <f t="shared" si="119"/>
        <v>927738.054</v>
      </c>
      <c r="W641" s="11"/>
      <c r="X641" s="11"/>
      <c r="Y641" s="11"/>
      <c r="Z641" s="11"/>
      <c r="AA641" s="11"/>
      <c r="AB641" s="11"/>
      <c r="AC641" s="11"/>
      <c r="AD641" s="11"/>
      <c r="AE641" s="11"/>
      <c r="AF641" s="75"/>
      <c r="AG641" s="29" t="s">
        <v>217</v>
      </c>
      <c r="AH641" s="176"/>
      <c r="AI641" s="168"/>
      <c r="AJ641" s="176"/>
      <c r="AK641" s="176"/>
      <c r="AL641" s="71">
        <f>MAX(AL$24:AL640)+1</f>
        <v>575</v>
      </c>
      <c r="AM641" s="71" t="s">
        <v>157</v>
      </c>
      <c r="AN641" s="71" t="str">
        <f t="shared" si="111"/>
        <v>575.</v>
      </c>
      <c r="AP641" s="88"/>
      <c r="AS641" s="114"/>
    </row>
    <row r="642" spans="1:45" ht="22.5" customHeight="1" x14ac:dyDescent="0.25">
      <c r="A642" s="94" t="str">
        <f t="shared" si="115"/>
        <v>576.</v>
      </c>
      <c r="B642" s="94">
        <v>2259</v>
      </c>
      <c r="C642" s="217" t="s">
        <v>622</v>
      </c>
      <c r="D642" s="4">
        <v>1989</v>
      </c>
      <c r="E642" s="4" t="s">
        <v>28</v>
      </c>
      <c r="F642" s="4" t="s">
        <v>29</v>
      </c>
      <c r="G642" s="4">
        <v>3</v>
      </c>
      <c r="H642" s="4">
        <v>2</v>
      </c>
      <c r="I642" s="18">
        <v>1403.4</v>
      </c>
      <c r="J642" s="11">
        <v>1299.9000000000001</v>
      </c>
      <c r="K642" s="18">
        <v>714.4</v>
      </c>
      <c r="L642" s="38">
        <v>64</v>
      </c>
      <c r="M642" s="18">
        <f t="shared" si="117"/>
        <v>1113728.94</v>
      </c>
      <c r="N642" s="18"/>
      <c r="O642" s="18"/>
      <c r="P642" s="18"/>
      <c r="Q642" s="11">
        <f t="shared" si="118"/>
        <v>1113728.94</v>
      </c>
      <c r="R642" s="18"/>
      <c r="S642" s="38"/>
      <c r="T642" s="18"/>
      <c r="U642" s="18">
        <v>603</v>
      </c>
      <c r="V642" s="18">
        <f t="shared" si="119"/>
        <v>1113728.94</v>
      </c>
      <c r="W642" s="18"/>
      <c r="X642" s="18"/>
      <c r="Y642" s="18"/>
      <c r="Z642" s="18"/>
      <c r="AA642" s="18"/>
      <c r="AB642" s="18"/>
      <c r="AC642" s="18"/>
      <c r="AD642" s="18"/>
      <c r="AE642" s="18"/>
      <c r="AF642" s="201"/>
      <c r="AG642" s="29" t="s">
        <v>217</v>
      </c>
      <c r="AH642" s="176"/>
      <c r="AI642" s="168"/>
      <c r="AJ642" s="176"/>
      <c r="AK642" s="176"/>
      <c r="AL642" s="71">
        <f>MAX(AL$24:AL641)+1</f>
        <v>576</v>
      </c>
      <c r="AM642" s="71" t="s">
        <v>157</v>
      </c>
      <c r="AN642" s="71" t="str">
        <f t="shared" si="111"/>
        <v>576.</v>
      </c>
      <c r="AP642" s="71"/>
      <c r="AS642" s="114"/>
    </row>
    <row r="643" spans="1:45" ht="22.5" customHeight="1" x14ac:dyDescent="0.25">
      <c r="A643" s="94" t="str">
        <f t="shared" si="115"/>
        <v>577.</v>
      </c>
      <c r="B643" s="94">
        <v>1935</v>
      </c>
      <c r="C643" s="220" t="s">
        <v>1547</v>
      </c>
      <c r="D643" s="4">
        <v>1984</v>
      </c>
      <c r="E643" s="4" t="s">
        <v>28</v>
      </c>
      <c r="F643" s="4" t="s">
        <v>29</v>
      </c>
      <c r="G643" s="4">
        <v>2</v>
      </c>
      <c r="H643" s="4">
        <v>2</v>
      </c>
      <c r="I643" s="18">
        <v>1431.3</v>
      </c>
      <c r="J643" s="11">
        <v>1278.9000000000001</v>
      </c>
      <c r="K643" s="18">
        <v>1278.9000000000001</v>
      </c>
      <c r="L643" s="38">
        <v>66</v>
      </c>
      <c r="M643" s="18">
        <f t="shared" si="117"/>
        <v>1128504.78</v>
      </c>
      <c r="N643" s="18"/>
      <c r="O643" s="18"/>
      <c r="P643" s="18"/>
      <c r="Q643" s="11">
        <f t="shared" si="118"/>
        <v>1128504.78</v>
      </c>
      <c r="R643" s="18"/>
      <c r="S643" s="38"/>
      <c r="T643" s="18"/>
      <c r="U643" s="18">
        <v>611</v>
      </c>
      <c r="V643" s="18">
        <f t="shared" si="119"/>
        <v>1128504.78</v>
      </c>
      <c r="W643" s="18"/>
      <c r="X643" s="18"/>
      <c r="Y643" s="18"/>
      <c r="Z643" s="18"/>
      <c r="AA643" s="18"/>
      <c r="AB643" s="18"/>
      <c r="AC643" s="18"/>
      <c r="AD643" s="18"/>
      <c r="AE643" s="18"/>
      <c r="AF643" s="201"/>
      <c r="AG643" s="29" t="s">
        <v>217</v>
      </c>
      <c r="AH643" s="176"/>
      <c r="AI643" s="168"/>
      <c r="AJ643" s="176"/>
      <c r="AK643" s="176"/>
      <c r="AL643" s="71">
        <f>MAX(AL$24:AL642)+1</f>
        <v>577</v>
      </c>
      <c r="AM643" s="71" t="s">
        <v>157</v>
      </c>
      <c r="AN643" s="71" t="str">
        <f t="shared" si="111"/>
        <v>577.</v>
      </c>
      <c r="AP643" s="88"/>
      <c r="AS643" s="114"/>
    </row>
    <row r="644" spans="1:45" ht="22.5" customHeight="1" x14ac:dyDescent="0.25">
      <c r="A644" s="94" t="str">
        <f t="shared" si="115"/>
        <v>578.</v>
      </c>
      <c r="B644" s="94">
        <v>2061</v>
      </c>
      <c r="C644" s="220" t="s">
        <v>1573</v>
      </c>
      <c r="D644" s="4">
        <v>1982</v>
      </c>
      <c r="E644" s="4" t="s">
        <v>28</v>
      </c>
      <c r="F644" s="4" t="s">
        <v>29</v>
      </c>
      <c r="G644" s="4">
        <v>3</v>
      </c>
      <c r="H644" s="4">
        <v>2</v>
      </c>
      <c r="I644" s="18">
        <v>1051.4000000000001</v>
      </c>
      <c r="J644" s="11">
        <v>925.9</v>
      </c>
      <c r="K644" s="18">
        <v>925.9</v>
      </c>
      <c r="L644" s="38">
        <v>40</v>
      </c>
      <c r="M644" s="18">
        <f t="shared" si="117"/>
        <v>860692.68</v>
      </c>
      <c r="N644" s="18"/>
      <c r="O644" s="18"/>
      <c r="P644" s="18"/>
      <c r="Q644" s="11">
        <f t="shared" si="118"/>
        <v>860692.68</v>
      </c>
      <c r="R644" s="18"/>
      <c r="S644" s="38"/>
      <c r="T644" s="18"/>
      <c r="U644" s="18">
        <v>466</v>
      </c>
      <c r="V644" s="18">
        <f t="shared" si="119"/>
        <v>860692.68</v>
      </c>
      <c r="W644" s="18"/>
      <c r="X644" s="18"/>
      <c r="Y644" s="18"/>
      <c r="Z644" s="18"/>
      <c r="AA644" s="18"/>
      <c r="AB644" s="18"/>
      <c r="AC644" s="18"/>
      <c r="AD644" s="18"/>
      <c r="AE644" s="18"/>
      <c r="AF644" s="75"/>
      <c r="AG644" s="29" t="s">
        <v>217</v>
      </c>
      <c r="AH644" s="176"/>
      <c r="AI644" s="168"/>
      <c r="AJ644" s="176"/>
      <c r="AK644" s="176"/>
      <c r="AL644" s="71">
        <f>MAX(AL$24:AL643)+1</f>
        <v>578</v>
      </c>
      <c r="AM644" s="71" t="s">
        <v>157</v>
      </c>
      <c r="AN644" s="71" t="str">
        <f t="shared" si="111"/>
        <v>578.</v>
      </c>
      <c r="AP644" s="88"/>
      <c r="AS644" s="114"/>
    </row>
    <row r="645" spans="1:45" ht="22.5" customHeight="1" x14ac:dyDescent="0.25">
      <c r="A645" s="94" t="str">
        <f t="shared" si="115"/>
        <v>579.</v>
      </c>
      <c r="B645" s="94">
        <v>2265</v>
      </c>
      <c r="C645" s="217" t="s">
        <v>624</v>
      </c>
      <c r="D645" s="4">
        <v>1983</v>
      </c>
      <c r="E645" s="4" t="s">
        <v>28</v>
      </c>
      <c r="F645" s="4" t="s">
        <v>29</v>
      </c>
      <c r="G645" s="4">
        <v>3</v>
      </c>
      <c r="H645" s="4">
        <v>2</v>
      </c>
      <c r="I645" s="18">
        <v>1302.8</v>
      </c>
      <c r="J645" s="11">
        <v>1180.0999999999999</v>
      </c>
      <c r="K645" s="18">
        <v>1180.0999999999999</v>
      </c>
      <c r="L645" s="38">
        <v>53</v>
      </c>
      <c r="M645" s="18">
        <f t="shared" si="117"/>
        <v>1113728.94</v>
      </c>
      <c r="N645" s="18"/>
      <c r="O645" s="18"/>
      <c r="P645" s="18"/>
      <c r="Q645" s="11">
        <f t="shared" si="118"/>
        <v>1113728.94</v>
      </c>
      <c r="R645" s="18"/>
      <c r="S645" s="38"/>
      <c r="T645" s="18"/>
      <c r="U645" s="18">
        <v>603</v>
      </c>
      <c r="V645" s="18">
        <f t="shared" si="119"/>
        <v>1113728.94</v>
      </c>
      <c r="W645" s="18"/>
      <c r="X645" s="18"/>
      <c r="Y645" s="18"/>
      <c r="Z645" s="18"/>
      <c r="AA645" s="18"/>
      <c r="AB645" s="18"/>
      <c r="AC645" s="18"/>
      <c r="AD645" s="18"/>
      <c r="AE645" s="18"/>
      <c r="AF645" s="201"/>
      <c r="AG645" s="29" t="s">
        <v>217</v>
      </c>
      <c r="AH645" s="176"/>
      <c r="AI645" s="168"/>
      <c r="AJ645" s="176"/>
      <c r="AK645" s="176"/>
      <c r="AL645" s="71">
        <f>MAX(AL$24:AL644)+1</f>
        <v>579</v>
      </c>
      <c r="AM645" s="71" t="s">
        <v>157</v>
      </c>
      <c r="AN645" s="71" t="str">
        <f t="shared" si="111"/>
        <v>579.</v>
      </c>
      <c r="AP645" s="71"/>
      <c r="AS645" s="114"/>
    </row>
    <row r="646" spans="1:45" ht="22.5" customHeight="1" x14ac:dyDescent="0.25">
      <c r="A646" s="94" t="str">
        <f t="shared" si="115"/>
        <v>580.</v>
      </c>
      <c r="B646" s="94">
        <v>2184</v>
      </c>
      <c r="C646" s="212" t="s">
        <v>559</v>
      </c>
      <c r="D646" s="8">
        <v>1977</v>
      </c>
      <c r="E646" s="9" t="s">
        <v>28</v>
      </c>
      <c r="F646" s="9" t="s">
        <v>29</v>
      </c>
      <c r="G646" s="12">
        <v>2</v>
      </c>
      <c r="H646" s="12">
        <v>3</v>
      </c>
      <c r="I646" s="11">
        <v>930.3</v>
      </c>
      <c r="J646" s="11">
        <v>852.7</v>
      </c>
      <c r="K646" s="11">
        <v>852.7</v>
      </c>
      <c r="L646" s="35">
        <v>42</v>
      </c>
      <c r="M646" s="11">
        <f t="shared" ref="M646:M648" si="120">R646+T646+V646+X646+Z646+AB646+AE646+AF646</f>
        <v>731102</v>
      </c>
      <c r="N646" s="11"/>
      <c r="O646" s="11"/>
      <c r="P646" s="11"/>
      <c r="Q646" s="11">
        <f t="shared" ref="Q646:Q648" si="121">M646</f>
        <v>731102</v>
      </c>
      <c r="R646" s="11">
        <v>731102</v>
      </c>
      <c r="S646" s="35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75"/>
      <c r="AG646" s="29" t="s">
        <v>217</v>
      </c>
      <c r="AH646" s="176" t="s">
        <v>1774</v>
      </c>
      <c r="AI646" s="168"/>
      <c r="AJ646" s="176"/>
      <c r="AK646" s="176"/>
      <c r="AL646" s="71">
        <f>MAX(AL$24:AL645)+1</f>
        <v>580</v>
      </c>
      <c r="AM646" s="71" t="s">
        <v>157</v>
      </c>
      <c r="AN646" s="71" t="str">
        <f t="shared" si="111"/>
        <v>580.</v>
      </c>
      <c r="AP646" s="88"/>
      <c r="AS646" s="114"/>
    </row>
    <row r="647" spans="1:45" ht="22.5" customHeight="1" x14ac:dyDescent="0.25">
      <c r="A647" s="94" t="str">
        <f t="shared" si="115"/>
        <v>581.</v>
      </c>
      <c r="B647" s="94">
        <v>2016</v>
      </c>
      <c r="C647" s="212" t="s">
        <v>551</v>
      </c>
      <c r="D647" s="8">
        <v>1980</v>
      </c>
      <c r="E647" s="9" t="s">
        <v>28</v>
      </c>
      <c r="F647" s="9" t="s">
        <v>31</v>
      </c>
      <c r="G647" s="12">
        <v>2</v>
      </c>
      <c r="H647" s="12">
        <v>3</v>
      </c>
      <c r="I647" s="11">
        <v>792.7</v>
      </c>
      <c r="J647" s="11">
        <v>573.29999999999995</v>
      </c>
      <c r="K647" s="11">
        <v>573.29999999999995</v>
      </c>
      <c r="L647" s="35">
        <v>59</v>
      </c>
      <c r="M647" s="11">
        <f t="shared" si="120"/>
        <v>923490</v>
      </c>
      <c r="N647" s="11"/>
      <c r="O647" s="11"/>
      <c r="P647" s="11"/>
      <c r="Q647" s="11">
        <f t="shared" si="121"/>
        <v>923490</v>
      </c>
      <c r="R647" s="11"/>
      <c r="S647" s="35"/>
      <c r="T647" s="11"/>
      <c r="U647" s="11">
        <v>500</v>
      </c>
      <c r="V647" s="11">
        <f>U647*1846.98</f>
        <v>923490</v>
      </c>
      <c r="W647" s="11"/>
      <c r="X647" s="11"/>
      <c r="Y647" s="11"/>
      <c r="Z647" s="11"/>
      <c r="AA647" s="11"/>
      <c r="AB647" s="11"/>
      <c r="AC647" s="11"/>
      <c r="AD647" s="11"/>
      <c r="AE647" s="11"/>
      <c r="AF647" s="75"/>
      <c r="AG647" s="29" t="s">
        <v>217</v>
      </c>
      <c r="AH647" s="176"/>
      <c r="AI647" s="168"/>
      <c r="AJ647" s="176"/>
      <c r="AK647" s="176"/>
      <c r="AL647" s="71">
        <f>MAX(AL$24:AL646)+1</f>
        <v>581</v>
      </c>
      <c r="AM647" s="71" t="s">
        <v>157</v>
      </c>
      <c r="AN647" s="71" t="str">
        <f t="shared" si="111"/>
        <v>581.</v>
      </c>
      <c r="AP647" s="88"/>
      <c r="AS647" s="114"/>
    </row>
    <row r="648" spans="1:45" ht="22.5" customHeight="1" x14ac:dyDescent="0.25">
      <c r="A648" s="94" t="str">
        <f t="shared" si="115"/>
        <v>582.</v>
      </c>
      <c r="B648" s="94">
        <v>2058</v>
      </c>
      <c r="C648" s="217" t="s">
        <v>599</v>
      </c>
      <c r="D648" s="4">
        <v>1985</v>
      </c>
      <c r="E648" s="4" t="s">
        <v>28</v>
      </c>
      <c r="F648" s="4" t="s">
        <v>29</v>
      </c>
      <c r="G648" s="4">
        <v>5</v>
      </c>
      <c r="H648" s="4">
        <v>2</v>
      </c>
      <c r="I648" s="18">
        <v>2301.6999999999998</v>
      </c>
      <c r="J648" s="11">
        <v>1847</v>
      </c>
      <c r="K648" s="18">
        <v>1812.7</v>
      </c>
      <c r="L648" s="38">
        <v>112</v>
      </c>
      <c r="M648" s="18">
        <f t="shared" si="120"/>
        <v>107515</v>
      </c>
      <c r="N648" s="18"/>
      <c r="O648" s="18"/>
      <c r="P648" s="18"/>
      <c r="Q648" s="11">
        <f t="shared" si="121"/>
        <v>107515</v>
      </c>
      <c r="R648" s="18">
        <v>107515</v>
      </c>
      <c r="S648" s="3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201"/>
      <c r="AG648" s="29" t="s">
        <v>217</v>
      </c>
      <c r="AH648" s="176" t="s">
        <v>1774</v>
      </c>
      <c r="AI648" s="168"/>
      <c r="AJ648" s="176"/>
      <c r="AK648" s="176"/>
      <c r="AL648" s="71">
        <f>MAX(AL$24:AL647)+1</f>
        <v>582</v>
      </c>
      <c r="AM648" s="71" t="s">
        <v>157</v>
      </c>
      <c r="AN648" s="71" t="str">
        <f t="shared" si="111"/>
        <v>582.</v>
      </c>
      <c r="AP648" s="71"/>
      <c r="AS648" s="114"/>
    </row>
    <row r="649" spans="1:45" ht="22.5" customHeight="1" x14ac:dyDescent="0.25">
      <c r="A649" s="94" t="str">
        <f t="shared" si="115"/>
        <v>583.</v>
      </c>
      <c r="B649" s="94">
        <v>1873</v>
      </c>
      <c r="C649" s="212" t="s">
        <v>537</v>
      </c>
      <c r="D649" s="8">
        <v>1978</v>
      </c>
      <c r="E649" s="9" t="s">
        <v>28</v>
      </c>
      <c r="F649" s="9" t="s">
        <v>31</v>
      </c>
      <c r="G649" s="12">
        <v>5</v>
      </c>
      <c r="H649" s="12">
        <v>5</v>
      </c>
      <c r="I649" s="11">
        <v>6350.6</v>
      </c>
      <c r="J649" s="11">
        <v>4782.2</v>
      </c>
      <c r="K649" s="11">
        <v>4724.5</v>
      </c>
      <c r="L649" s="35">
        <v>146</v>
      </c>
      <c r="M649" s="11">
        <f>R649+T649+V649+X649+Z649+AB649+AE649+AF649</f>
        <v>2218222.98</v>
      </c>
      <c r="N649" s="11"/>
      <c r="O649" s="11"/>
      <c r="P649" s="11"/>
      <c r="Q649" s="11">
        <f>M649</f>
        <v>2218222.98</v>
      </c>
      <c r="R649" s="11"/>
      <c r="S649" s="35"/>
      <c r="T649" s="11"/>
      <c r="U649" s="11">
        <v>1201</v>
      </c>
      <c r="V649" s="11">
        <f>U649*1846.98</f>
        <v>2218222.98</v>
      </c>
      <c r="W649" s="11"/>
      <c r="X649" s="11"/>
      <c r="Y649" s="11"/>
      <c r="Z649" s="11"/>
      <c r="AA649" s="11"/>
      <c r="AB649" s="11"/>
      <c r="AC649" s="11"/>
      <c r="AD649" s="11"/>
      <c r="AE649" s="11"/>
      <c r="AF649" s="75"/>
      <c r="AG649" s="29" t="s">
        <v>217</v>
      </c>
      <c r="AH649" s="176"/>
      <c r="AI649" s="168"/>
      <c r="AJ649" s="176"/>
      <c r="AK649" s="176"/>
      <c r="AL649" s="71">
        <f>MAX(AL$24:AL648)+1</f>
        <v>583</v>
      </c>
      <c r="AM649" s="71" t="s">
        <v>157</v>
      </c>
      <c r="AN649" s="71" t="str">
        <f t="shared" si="111"/>
        <v>583.</v>
      </c>
      <c r="AP649" s="88"/>
      <c r="AS649" s="114"/>
    </row>
    <row r="650" spans="1:45" ht="22.5" customHeight="1" x14ac:dyDescent="0.25">
      <c r="A650" s="94" t="str">
        <f t="shared" si="115"/>
        <v>584.</v>
      </c>
      <c r="B650" s="94">
        <v>2100</v>
      </c>
      <c r="C650" s="212" t="s">
        <v>567</v>
      </c>
      <c r="D650" s="8">
        <v>1978</v>
      </c>
      <c r="E650" s="9" t="s">
        <v>28</v>
      </c>
      <c r="F650" s="9" t="s">
        <v>29</v>
      </c>
      <c r="G650" s="12">
        <v>5</v>
      </c>
      <c r="H650" s="12">
        <v>2</v>
      </c>
      <c r="I650" s="11">
        <v>1906.6</v>
      </c>
      <c r="J650" s="11">
        <v>1754.6</v>
      </c>
      <c r="K650" s="11">
        <v>1754.3</v>
      </c>
      <c r="L650" s="35">
        <v>96</v>
      </c>
      <c r="M650" s="11">
        <f>R650+T650+V650+X650+Z650+AB650+AE650+AF650</f>
        <v>897632.28</v>
      </c>
      <c r="N650" s="11"/>
      <c r="O650" s="11"/>
      <c r="P650" s="11"/>
      <c r="Q650" s="11">
        <f>M650</f>
        <v>897632.28</v>
      </c>
      <c r="R650" s="11"/>
      <c r="S650" s="35"/>
      <c r="T650" s="11"/>
      <c r="U650" s="11">
        <v>486</v>
      </c>
      <c r="V650" s="11">
        <f>U650*1846.98</f>
        <v>897632.28</v>
      </c>
      <c r="W650" s="11"/>
      <c r="X650" s="11"/>
      <c r="Y650" s="11"/>
      <c r="Z650" s="11"/>
      <c r="AA650" s="11"/>
      <c r="AB650" s="11"/>
      <c r="AC650" s="11"/>
      <c r="AD650" s="11"/>
      <c r="AE650" s="11"/>
      <c r="AF650" s="75"/>
      <c r="AG650" s="29" t="s">
        <v>217</v>
      </c>
      <c r="AH650" s="176"/>
      <c r="AI650" s="168"/>
      <c r="AJ650" s="176"/>
      <c r="AK650" s="176"/>
      <c r="AL650" s="71">
        <f>MAX(AL$24:AL649)+1</f>
        <v>584</v>
      </c>
      <c r="AM650" s="71" t="s">
        <v>157</v>
      </c>
      <c r="AN650" s="71" t="str">
        <f t="shared" si="111"/>
        <v>584.</v>
      </c>
      <c r="AP650" s="88"/>
      <c r="AS650" s="114"/>
    </row>
    <row r="651" spans="1:45" ht="22.5" customHeight="1" x14ac:dyDescent="0.25">
      <c r="A651" s="94" t="str">
        <f t="shared" si="115"/>
        <v>585.</v>
      </c>
      <c r="B651" s="94">
        <v>2007</v>
      </c>
      <c r="C651" s="217" t="s">
        <v>595</v>
      </c>
      <c r="D651" s="4">
        <v>1981</v>
      </c>
      <c r="E651" s="4" t="s">
        <v>28</v>
      </c>
      <c r="F651" s="4" t="s">
        <v>31</v>
      </c>
      <c r="G651" s="4">
        <v>5</v>
      </c>
      <c r="H651" s="4">
        <v>6</v>
      </c>
      <c r="I651" s="18">
        <v>4724.8</v>
      </c>
      <c r="J651" s="11">
        <v>3211.8</v>
      </c>
      <c r="K651" s="18">
        <v>3211.8</v>
      </c>
      <c r="L651" s="38">
        <v>259</v>
      </c>
      <c r="M651" s="18">
        <f>R651+T651+V651+X651+Z651+AB651+AE651+AF651</f>
        <v>3324564</v>
      </c>
      <c r="N651" s="18"/>
      <c r="O651" s="18"/>
      <c r="P651" s="18"/>
      <c r="Q651" s="11">
        <f>M651</f>
        <v>3324564</v>
      </c>
      <c r="R651" s="18"/>
      <c r="S651" s="38"/>
      <c r="T651" s="18"/>
      <c r="U651" s="18">
        <v>1800</v>
      </c>
      <c r="V651" s="18">
        <f>U651*1846.98</f>
        <v>3324564</v>
      </c>
      <c r="W651" s="18"/>
      <c r="X651" s="18"/>
      <c r="Y651" s="18"/>
      <c r="Z651" s="18"/>
      <c r="AA651" s="18"/>
      <c r="AB651" s="18"/>
      <c r="AC651" s="18"/>
      <c r="AD651" s="18"/>
      <c r="AE651" s="18"/>
      <c r="AF651" s="201"/>
      <c r="AG651" s="29" t="s">
        <v>217</v>
      </c>
      <c r="AH651" s="176"/>
      <c r="AI651" s="168"/>
      <c r="AJ651" s="176"/>
      <c r="AK651" s="176"/>
      <c r="AL651" s="71">
        <f>MAX(AL$24:AL650)+1</f>
        <v>585</v>
      </c>
      <c r="AM651" s="71" t="s">
        <v>157</v>
      </c>
      <c r="AN651" s="71" t="str">
        <f t="shared" si="111"/>
        <v>585.</v>
      </c>
      <c r="AP651" s="71"/>
      <c r="AS651" s="114"/>
    </row>
    <row r="652" spans="1:45" ht="22.5" customHeight="1" x14ac:dyDescent="0.25">
      <c r="A652" s="94" t="str">
        <f t="shared" si="115"/>
        <v>586.</v>
      </c>
      <c r="B652" s="94">
        <v>1975</v>
      </c>
      <c r="C652" s="217" t="s">
        <v>591</v>
      </c>
      <c r="D652" s="4">
        <v>1981</v>
      </c>
      <c r="E652" s="4" t="s">
        <v>28</v>
      </c>
      <c r="F652" s="4" t="s">
        <v>31</v>
      </c>
      <c r="G652" s="4">
        <v>5</v>
      </c>
      <c r="H652" s="4">
        <v>4</v>
      </c>
      <c r="I652" s="18">
        <v>3674.2</v>
      </c>
      <c r="J652" s="11">
        <v>3344.6</v>
      </c>
      <c r="K652" s="18">
        <v>3344.6</v>
      </c>
      <c r="L652" s="38">
        <v>171</v>
      </c>
      <c r="M652" s="18">
        <f>R652+T652+V652+X652+Z652+AB652+AE652+AF652</f>
        <v>2278934</v>
      </c>
      <c r="N652" s="18"/>
      <c r="O652" s="18"/>
      <c r="P652" s="18"/>
      <c r="Q652" s="11">
        <f>M652</f>
        <v>2278934</v>
      </c>
      <c r="R652" s="18">
        <v>2278934</v>
      </c>
      <c r="S652" s="38"/>
      <c r="T652" s="18"/>
      <c r="U652" s="18"/>
      <c r="V652" s="11"/>
      <c r="W652" s="18"/>
      <c r="X652" s="18"/>
      <c r="Y652" s="18"/>
      <c r="Z652" s="18"/>
      <c r="AA652" s="18"/>
      <c r="AB652" s="18"/>
      <c r="AC652" s="18"/>
      <c r="AD652" s="18"/>
      <c r="AE652" s="18"/>
      <c r="AF652" s="201"/>
      <c r="AG652" s="29" t="s">
        <v>217</v>
      </c>
      <c r="AH652" s="176" t="s">
        <v>1778</v>
      </c>
      <c r="AI652" s="168"/>
      <c r="AJ652" s="176"/>
      <c r="AK652" s="176"/>
      <c r="AL652" s="71">
        <f>MAX(AL$24:AL651)+1</f>
        <v>586</v>
      </c>
      <c r="AM652" s="71" t="s">
        <v>157</v>
      </c>
      <c r="AN652" s="71" t="str">
        <f t="shared" si="111"/>
        <v>586.</v>
      </c>
      <c r="AP652" s="71"/>
      <c r="AS652" s="114"/>
    </row>
    <row r="653" spans="1:45" ht="22.5" customHeight="1" x14ac:dyDescent="0.25">
      <c r="A653" s="94" t="str">
        <f t="shared" si="115"/>
        <v>587.</v>
      </c>
      <c r="B653" s="94">
        <v>2008</v>
      </c>
      <c r="C653" s="217" t="s">
        <v>596</v>
      </c>
      <c r="D653" s="4">
        <v>1983</v>
      </c>
      <c r="E653" s="4" t="s">
        <v>28</v>
      </c>
      <c r="F653" s="4" t="s">
        <v>31</v>
      </c>
      <c r="G653" s="4">
        <v>5</v>
      </c>
      <c r="H653" s="4">
        <v>3</v>
      </c>
      <c r="I653" s="18">
        <v>3188.9</v>
      </c>
      <c r="J653" s="11">
        <v>1895</v>
      </c>
      <c r="K653" s="18">
        <v>1985</v>
      </c>
      <c r="L653" s="38">
        <v>169</v>
      </c>
      <c r="M653" s="18">
        <f t="shared" ref="M653:M657" si="122">R653+T653+V653+X653+Z653+AB653+AE653+AF653</f>
        <v>1994738.4</v>
      </c>
      <c r="N653" s="18"/>
      <c r="O653" s="18"/>
      <c r="P653" s="18"/>
      <c r="Q653" s="11">
        <f t="shared" ref="Q653:Q657" si="123">M653</f>
        <v>1994738.4</v>
      </c>
      <c r="R653" s="18"/>
      <c r="S653" s="38"/>
      <c r="T653" s="18"/>
      <c r="U653" s="18">
        <v>1080</v>
      </c>
      <c r="V653" s="18">
        <f>U653*1846.98</f>
        <v>1994738.4</v>
      </c>
      <c r="W653" s="18"/>
      <c r="X653" s="18"/>
      <c r="Y653" s="18"/>
      <c r="Z653" s="18"/>
      <c r="AA653" s="18"/>
      <c r="AB653" s="18"/>
      <c r="AC653" s="18"/>
      <c r="AD653" s="18"/>
      <c r="AE653" s="18"/>
      <c r="AF653" s="201"/>
      <c r="AG653" s="29" t="s">
        <v>217</v>
      </c>
      <c r="AH653" s="176"/>
      <c r="AI653" s="168"/>
      <c r="AJ653" s="176"/>
      <c r="AK653" s="176"/>
      <c r="AL653" s="71">
        <f>MAX(AL$24:AL652)+1</f>
        <v>587</v>
      </c>
      <c r="AM653" s="71" t="s">
        <v>157</v>
      </c>
      <c r="AN653" s="71" t="str">
        <f t="shared" si="111"/>
        <v>587.</v>
      </c>
      <c r="AP653" s="71"/>
      <c r="AS653" s="114"/>
    </row>
    <row r="654" spans="1:45" ht="22.5" customHeight="1" x14ac:dyDescent="0.25">
      <c r="A654" s="94" t="str">
        <f t="shared" si="115"/>
        <v>588.</v>
      </c>
      <c r="B654" s="94">
        <v>1954</v>
      </c>
      <c r="C654" s="212" t="s">
        <v>544</v>
      </c>
      <c r="D654" s="8">
        <v>1984</v>
      </c>
      <c r="E654" s="9" t="s">
        <v>28</v>
      </c>
      <c r="F654" s="9" t="s">
        <v>31</v>
      </c>
      <c r="G654" s="12">
        <v>5</v>
      </c>
      <c r="H654" s="12">
        <v>5</v>
      </c>
      <c r="I654" s="11">
        <v>3953.4</v>
      </c>
      <c r="J654" s="11">
        <v>3457.2</v>
      </c>
      <c r="K654" s="11">
        <v>3457.2</v>
      </c>
      <c r="L654" s="35">
        <v>174</v>
      </c>
      <c r="M654" s="11">
        <f t="shared" si="122"/>
        <v>1715844.42</v>
      </c>
      <c r="N654" s="11"/>
      <c r="O654" s="11"/>
      <c r="P654" s="11"/>
      <c r="Q654" s="11">
        <f t="shared" si="123"/>
        <v>1715844.42</v>
      </c>
      <c r="R654" s="11"/>
      <c r="S654" s="35"/>
      <c r="T654" s="11"/>
      <c r="U654" s="11">
        <v>929</v>
      </c>
      <c r="V654" s="11">
        <f>U654*1846.98</f>
        <v>1715844.42</v>
      </c>
      <c r="W654" s="11"/>
      <c r="X654" s="11"/>
      <c r="Y654" s="11"/>
      <c r="Z654" s="11"/>
      <c r="AA654" s="11"/>
      <c r="AB654" s="11"/>
      <c r="AC654" s="11"/>
      <c r="AD654" s="11"/>
      <c r="AE654" s="11"/>
      <c r="AF654" s="75"/>
      <c r="AG654" s="29" t="s">
        <v>217</v>
      </c>
      <c r="AH654" s="176"/>
      <c r="AI654" s="168"/>
      <c r="AJ654" s="176"/>
      <c r="AK654" s="176"/>
      <c r="AL654" s="71">
        <f>MAX(AL$24:AL653)+1</f>
        <v>588</v>
      </c>
      <c r="AM654" s="71" t="s">
        <v>157</v>
      </c>
      <c r="AN654" s="71" t="str">
        <f t="shared" si="111"/>
        <v>588.</v>
      </c>
      <c r="AP654" s="88"/>
      <c r="AS654" s="114"/>
    </row>
    <row r="655" spans="1:45" ht="22.5" customHeight="1" x14ac:dyDescent="0.25">
      <c r="A655" s="94" t="str">
        <f t="shared" si="115"/>
        <v>589.</v>
      </c>
      <c r="B655" s="94">
        <v>1856</v>
      </c>
      <c r="C655" s="217" t="s">
        <v>579</v>
      </c>
      <c r="D655" s="4">
        <v>1985</v>
      </c>
      <c r="E655" s="4" t="s">
        <v>28</v>
      </c>
      <c r="F655" s="4" t="s">
        <v>31</v>
      </c>
      <c r="G655" s="4">
        <v>5</v>
      </c>
      <c r="H655" s="4">
        <v>2</v>
      </c>
      <c r="I655" s="18">
        <v>3042.7</v>
      </c>
      <c r="J655" s="11">
        <v>2168.1999999999998</v>
      </c>
      <c r="K655" s="18">
        <v>2168.1999999999998</v>
      </c>
      <c r="L655" s="38">
        <v>115</v>
      </c>
      <c r="M655" s="18">
        <f t="shared" si="122"/>
        <v>1110034.98</v>
      </c>
      <c r="N655" s="18"/>
      <c r="O655" s="18"/>
      <c r="P655" s="18"/>
      <c r="Q655" s="11">
        <f t="shared" si="123"/>
        <v>1110034.98</v>
      </c>
      <c r="R655" s="18"/>
      <c r="S655" s="38"/>
      <c r="T655" s="18"/>
      <c r="U655" s="18">
        <v>601</v>
      </c>
      <c r="V655" s="18">
        <f>U655*1846.98</f>
        <v>1110034.98</v>
      </c>
      <c r="W655" s="18"/>
      <c r="X655" s="18"/>
      <c r="Y655" s="18"/>
      <c r="Z655" s="18"/>
      <c r="AA655" s="18"/>
      <c r="AB655" s="18"/>
      <c r="AC655" s="18"/>
      <c r="AD655" s="18"/>
      <c r="AE655" s="18"/>
      <c r="AF655" s="201"/>
      <c r="AG655" s="29" t="s">
        <v>217</v>
      </c>
      <c r="AH655" s="176"/>
      <c r="AI655" s="168"/>
      <c r="AJ655" s="176"/>
      <c r="AK655" s="176"/>
      <c r="AL655" s="71">
        <f>MAX(AL$24:AL654)+1</f>
        <v>589</v>
      </c>
      <c r="AM655" s="71" t="s">
        <v>157</v>
      </c>
      <c r="AN655" s="71" t="str">
        <f t="shared" ref="AN655:AN693" si="124">CONCATENATE(AL655,AM655)</f>
        <v>589.</v>
      </c>
      <c r="AS655" s="114"/>
    </row>
    <row r="656" spans="1:45" ht="22.5" customHeight="1" x14ac:dyDescent="0.25">
      <c r="A656" s="94" t="str">
        <f t="shared" si="115"/>
        <v>590.</v>
      </c>
      <c r="B656" s="94">
        <v>2081</v>
      </c>
      <c r="C656" s="217" t="s">
        <v>1646</v>
      </c>
      <c r="D656" s="4">
        <v>1988</v>
      </c>
      <c r="E656" s="4" t="s">
        <v>28</v>
      </c>
      <c r="F656" s="4" t="s">
        <v>29</v>
      </c>
      <c r="G656" s="4">
        <v>5</v>
      </c>
      <c r="H656" s="4">
        <v>12</v>
      </c>
      <c r="I656" s="18">
        <v>10145.4</v>
      </c>
      <c r="J656" s="11">
        <v>9190.7999999999993</v>
      </c>
      <c r="K656" s="18">
        <v>9190.7999999999993</v>
      </c>
      <c r="L656" s="38">
        <v>489</v>
      </c>
      <c r="M656" s="18">
        <f t="shared" si="122"/>
        <v>533399.92000000004</v>
      </c>
      <c r="N656" s="18"/>
      <c r="O656" s="18"/>
      <c r="P656" s="18"/>
      <c r="Q656" s="11">
        <f t="shared" si="123"/>
        <v>533399.92000000004</v>
      </c>
      <c r="R656" s="18">
        <v>533399.92000000004</v>
      </c>
      <c r="S656" s="3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1"/>
      <c r="AF656" s="201"/>
      <c r="AG656" s="29" t="s">
        <v>217</v>
      </c>
      <c r="AH656" s="176" t="s">
        <v>1774</v>
      </c>
      <c r="AI656" s="168"/>
      <c r="AJ656" s="176"/>
      <c r="AK656" s="176"/>
      <c r="AL656" s="71">
        <f>MAX(AL$24:AL655)+1</f>
        <v>590</v>
      </c>
      <c r="AM656" s="71" t="s">
        <v>157</v>
      </c>
      <c r="AN656" s="71" t="str">
        <f t="shared" si="124"/>
        <v>590.</v>
      </c>
      <c r="AP656" s="71"/>
      <c r="AS656" s="114"/>
    </row>
    <row r="657" spans="1:45" ht="22.5" customHeight="1" x14ac:dyDescent="0.25">
      <c r="A657" s="94" t="str">
        <f t="shared" si="115"/>
        <v>591.</v>
      </c>
      <c r="B657" s="94">
        <v>2094</v>
      </c>
      <c r="C657" s="238" t="s">
        <v>642</v>
      </c>
      <c r="D657" s="4">
        <v>1988</v>
      </c>
      <c r="E657" s="4" t="s">
        <v>28</v>
      </c>
      <c r="F657" s="4" t="s">
        <v>31</v>
      </c>
      <c r="G657" s="4">
        <v>5</v>
      </c>
      <c r="H657" s="4">
        <v>5</v>
      </c>
      <c r="I657" s="18">
        <v>6142.2</v>
      </c>
      <c r="J657" s="11">
        <v>5422.8</v>
      </c>
      <c r="K657" s="18">
        <v>5422.8</v>
      </c>
      <c r="L657" s="38">
        <v>305</v>
      </c>
      <c r="M657" s="18">
        <f t="shared" si="122"/>
        <v>3764887.17</v>
      </c>
      <c r="N657" s="18"/>
      <c r="O657" s="18"/>
      <c r="P657" s="18"/>
      <c r="Q657" s="11">
        <f t="shared" si="123"/>
        <v>3764887.17</v>
      </c>
      <c r="R657" s="18"/>
      <c r="S657" s="38"/>
      <c r="T657" s="18"/>
      <c r="U657" s="18"/>
      <c r="V657" s="18"/>
      <c r="W657" s="18"/>
      <c r="X657" s="18"/>
      <c r="Y657" s="18">
        <v>4839</v>
      </c>
      <c r="Z657" s="18">
        <f>Y657*778.03</f>
        <v>3764887.17</v>
      </c>
      <c r="AA657" s="18"/>
      <c r="AB657" s="18"/>
      <c r="AC657" s="18"/>
      <c r="AD657" s="18"/>
      <c r="AE657" s="18"/>
      <c r="AF657" s="201"/>
      <c r="AG657" s="29" t="s">
        <v>217</v>
      </c>
      <c r="AH657" s="176"/>
      <c r="AI657" s="168"/>
      <c r="AJ657" s="176"/>
      <c r="AK657" s="176"/>
      <c r="AL657" s="71">
        <f>MAX(AL$24:AL656)+1</f>
        <v>591</v>
      </c>
      <c r="AM657" s="71" t="s">
        <v>157</v>
      </c>
      <c r="AN657" s="71" t="str">
        <f t="shared" si="124"/>
        <v>591.</v>
      </c>
      <c r="AP657" s="88"/>
      <c r="AS657" s="114"/>
    </row>
    <row r="658" spans="1:45" ht="22.5" customHeight="1" x14ac:dyDescent="0.25">
      <c r="A658" s="94" t="str">
        <f t="shared" si="115"/>
        <v>592.</v>
      </c>
      <c r="B658" s="94">
        <v>2042</v>
      </c>
      <c r="C658" s="220" t="s">
        <v>554</v>
      </c>
      <c r="D658" s="4">
        <v>1975</v>
      </c>
      <c r="E658" s="4" t="s">
        <v>28</v>
      </c>
      <c r="F658" s="4" t="s">
        <v>31</v>
      </c>
      <c r="G658" s="4">
        <v>5</v>
      </c>
      <c r="H658" s="4">
        <v>4</v>
      </c>
      <c r="I658" s="18">
        <v>3593.9</v>
      </c>
      <c r="J658" s="11">
        <v>3324.9</v>
      </c>
      <c r="K658" s="18">
        <v>3324.9</v>
      </c>
      <c r="L658" s="38">
        <v>374</v>
      </c>
      <c r="M658" s="18">
        <f>R658+T658+V658+X658+Z658+AB658+AE658+AF658</f>
        <v>2678010</v>
      </c>
      <c r="N658" s="18"/>
      <c r="O658" s="18"/>
      <c r="P658" s="18"/>
      <c r="Q658" s="11">
        <f>M658</f>
        <v>2678010</v>
      </c>
      <c r="R658" s="18">
        <v>2678010</v>
      </c>
      <c r="S658" s="3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75"/>
      <c r="AG658" s="29" t="s">
        <v>217</v>
      </c>
      <c r="AH658" s="176" t="s">
        <v>1778</v>
      </c>
      <c r="AI658" s="168"/>
      <c r="AJ658" s="176"/>
      <c r="AK658" s="176"/>
      <c r="AL658" s="71">
        <f>MAX(AL$24:AL657)+1</f>
        <v>592</v>
      </c>
      <c r="AM658" s="71" t="s">
        <v>157</v>
      </c>
      <c r="AN658" s="71" t="str">
        <f t="shared" si="124"/>
        <v>592.</v>
      </c>
      <c r="AP658" s="88"/>
      <c r="AS658" s="114"/>
    </row>
    <row r="659" spans="1:45" ht="22.5" customHeight="1" x14ac:dyDescent="0.25">
      <c r="A659" s="94" t="str">
        <f t="shared" si="115"/>
        <v>593.</v>
      </c>
      <c r="B659" s="94">
        <v>2137</v>
      </c>
      <c r="C659" s="212" t="s">
        <v>574</v>
      </c>
      <c r="D659" s="8">
        <v>1969</v>
      </c>
      <c r="E659" s="9" t="s">
        <v>28</v>
      </c>
      <c r="F659" s="9" t="s">
        <v>31</v>
      </c>
      <c r="G659" s="12">
        <v>5</v>
      </c>
      <c r="H659" s="12">
        <v>3</v>
      </c>
      <c r="I659" s="11">
        <v>3038.7</v>
      </c>
      <c r="J659" s="11">
        <v>1345.7</v>
      </c>
      <c r="K659" s="11">
        <v>1345.7</v>
      </c>
      <c r="L659" s="35">
        <v>89</v>
      </c>
      <c r="M659" s="11">
        <f>R659+T659+V659+X659+Z659+AB659+AE659+AF659</f>
        <v>2304902.16</v>
      </c>
      <c r="N659" s="11"/>
      <c r="O659" s="11"/>
      <c r="P659" s="11"/>
      <c r="Q659" s="11">
        <f>M659</f>
        <v>2304902.16</v>
      </c>
      <c r="R659" s="11">
        <v>2304902.16</v>
      </c>
      <c r="S659" s="35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75"/>
      <c r="AG659" s="29" t="s">
        <v>217</v>
      </c>
      <c r="AH659" s="176" t="s">
        <v>1777</v>
      </c>
      <c r="AI659" s="168"/>
      <c r="AJ659" s="176"/>
      <c r="AK659" s="176"/>
      <c r="AL659" s="71">
        <f>MAX(AL$24:AL658)+1</f>
        <v>593</v>
      </c>
      <c r="AM659" s="71" t="s">
        <v>157</v>
      </c>
      <c r="AN659" s="71" t="str">
        <f t="shared" si="124"/>
        <v>593.</v>
      </c>
      <c r="AP659" s="88"/>
      <c r="AS659" s="114"/>
    </row>
    <row r="660" spans="1:45" ht="22.5" customHeight="1" x14ac:dyDescent="0.25">
      <c r="A660" s="94" t="str">
        <f t="shared" si="115"/>
        <v>594.</v>
      </c>
      <c r="B660" s="94">
        <v>2135</v>
      </c>
      <c r="C660" s="212" t="s">
        <v>572</v>
      </c>
      <c r="D660" s="8">
        <v>1970</v>
      </c>
      <c r="E660" s="9" t="s">
        <v>28</v>
      </c>
      <c r="F660" s="9" t="s">
        <v>29</v>
      </c>
      <c r="G660" s="12">
        <v>5</v>
      </c>
      <c r="H660" s="12">
        <v>6</v>
      </c>
      <c r="I660" s="11">
        <v>4527.8999999999996</v>
      </c>
      <c r="J660" s="11">
        <v>3024.4</v>
      </c>
      <c r="K660" s="11">
        <v>3024.4</v>
      </c>
      <c r="L660" s="35">
        <v>184</v>
      </c>
      <c r="M660" s="11">
        <f>R660+T660+V660+X660+Z660+AB660+AE660+AF660</f>
        <v>5078828.88</v>
      </c>
      <c r="N660" s="11"/>
      <c r="O660" s="11"/>
      <c r="P660" s="11"/>
      <c r="Q660" s="11">
        <f>M660</f>
        <v>5078828.88</v>
      </c>
      <c r="R660" s="11">
        <v>5078828.88</v>
      </c>
      <c r="S660" s="35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75"/>
      <c r="AG660" s="29" t="s">
        <v>217</v>
      </c>
      <c r="AH660" s="176" t="s">
        <v>1777</v>
      </c>
      <c r="AI660" s="168"/>
      <c r="AJ660" s="176"/>
      <c r="AK660" s="176"/>
      <c r="AL660" s="71">
        <f>MAX(AL$24:AL659)+1</f>
        <v>594</v>
      </c>
      <c r="AM660" s="71" t="s">
        <v>157</v>
      </c>
      <c r="AN660" s="71" t="str">
        <f t="shared" si="124"/>
        <v>594.</v>
      </c>
      <c r="AP660" s="88"/>
      <c r="AS660" s="114"/>
    </row>
    <row r="661" spans="1:45" ht="22.5" customHeight="1" x14ac:dyDescent="0.25">
      <c r="A661" s="94" t="str">
        <f t="shared" si="115"/>
        <v>595.</v>
      </c>
      <c r="B661" s="94">
        <v>1877</v>
      </c>
      <c r="C661" s="212" t="s">
        <v>539</v>
      </c>
      <c r="D661" s="8">
        <v>1984</v>
      </c>
      <c r="E661" s="9" t="s">
        <v>28</v>
      </c>
      <c r="F661" s="9" t="s">
        <v>31</v>
      </c>
      <c r="G661" s="12">
        <v>3</v>
      </c>
      <c r="H661" s="12">
        <v>2</v>
      </c>
      <c r="I661" s="11">
        <v>1203.5999999999999</v>
      </c>
      <c r="J661" s="11">
        <v>834.4</v>
      </c>
      <c r="K661" s="11">
        <v>834.4</v>
      </c>
      <c r="L661" s="35">
        <v>37</v>
      </c>
      <c r="M661" s="11">
        <f t="shared" ref="M661:M678" si="125">R661+T661+V661+X661+Z661+AB661+AE661+AF661</f>
        <v>1042276.8</v>
      </c>
      <c r="N661" s="11"/>
      <c r="O661" s="11"/>
      <c r="P661" s="11"/>
      <c r="Q661" s="11">
        <f t="shared" ref="Q661:Q678" si="126">M661</f>
        <v>1042276.8</v>
      </c>
      <c r="R661" s="11">
        <v>1042276.8</v>
      </c>
      <c r="S661" s="35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75"/>
      <c r="AG661" s="29" t="s">
        <v>217</v>
      </c>
      <c r="AH661" s="176" t="s">
        <v>1777</v>
      </c>
      <c r="AI661" s="168"/>
      <c r="AJ661" s="176"/>
      <c r="AK661" s="176"/>
      <c r="AL661" s="71">
        <f>MAX(AL$24:AL660)+1</f>
        <v>595</v>
      </c>
      <c r="AM661" s="71" t="s">
        <v>157</v>
      </c>
      <c r="AN661" s="71" t="str">
        <f t="shared" si="124"/>
        <v>595.</v>
      </c>
      <c r="AP661" s="88"/>
      <c r="AS661" s="114"/>
    </row>
    <row r="662" spans="1:45" ht="22.5" customHeight="1" x14ac:dyDescent="0.25">
      <c r="A662" s="94" t="str">
        <f t="shared" si="115"/>
        <v>596.</v>
      </c>
      <c r="B662" s="94">
        <v>1887</v>
      </c>
      <c r="C662" s="212" t="s">
        <v>540</v>
      </c>
      <c r="D662" s="8">
        <v>1982</v>
      </c>
      <c r="E662" s="9" t="s">
        <v>28</v>
      </c>
      <c r="F662" s="9" t="s">
        <v>31</v>
      </c>
      <c r="G662" s="12">
        <v>5</v>
      </c>
      <c r="H662" s="12">
        <v>4</v>
      </c>
      <c r="I662" s="11">
        <v>4277</v>
      </c>
      <c r="J662" s="11">
        <v>2560.5</v>
      </c>
      <c r="K662" s="11">
        <v>2560.5</v>
      </c>
      <c r="L662" s="35">
        <v>231</v>
      </c>
      <c r="M662" s="11">
        <f t="shared" si="125"/>
        <v>933636</v>
      </c>
      <c r="N662" s="11"/>
      <c r="O662" s="11"/>
      <c r="P662" s="11"/>
      <c r="Q662" s="11">
        <f t="shared" si="126"/>
        <v>933636</v>
      </c>
      <c r="R662" s="11"/>
      <c r="S662" s="35"/>
      <c r="T662" s="11"/>
      <c r="U662" s="11"/>
      <c r="V662" s="11"/>
      <c r="W662" s="11"/>
      <c r="X662" s="11"/>
      <c r="Y662" s="11">
        <v>1200</v>
      </c>
      <c r="Z662" s="11">
        <f>Y662*778.03</f>
        <v>933636</v>
      </c>
      <c r="AA662" s="11"/>
      <c r="AB662" s="11"/>
      <c r="AC662" s="11"/>
      <c r="AD662" s="11"/>
      <c r="AE662" s="11"/>
      <c r="AF662" s="75"/>
      <c r="AG662" s="29" t="s">
        <v>217</v>
      </c>
      <c r="AH662" s="176"/>
      <c r="AI662" s="168"/>
      <c r="AJ662" s="176"/>
      <c r="AK662" s="176"/>
      <c r="AL662" s="71">
        <f>MAX(AL$24:AL661)+1</f>
        <v>596</v>
      </c>
      <c r="AM662" s="71" t="s">
        <v>157</v>
      </c>
      <c r="AN662" s="71" t="str">
        <f t="shared" si="124"/>
        <v>596.</v>
      </c>
      <c r="AP662" s="88"/>
      <c r="AS662" s="114"/>
    </row>
    <row r="663" spans="1:45" ht="22.5" customHeight="1" x14ac:dyDescent="0.25">
      <c r="A663" s="94" t="str">
        <f t="shared" si="115"/>
        <v>597.</v>
      </c>
      <c r="B663" s="94">
        <v>1912</v>
      </c>
      <c r="C663" s="212" t="s">
        <v>541</v>
      </c>
      <c r="D663" s="8">
        <v>1981</v>
      </c>
      <c r="E663" s="9" t="s">
        <v>28</v>
      </c>
      <c r="F663" s="9" t="s">
        <v>31</v>
      </c>
      <c r="G663" s="12">
        <v>2</v>
      </c>
      <c r="H663" s="12">
        <v>2</v>
      </c>
      <c r="I663" s="11">
        <v>986.7</v>
      </c>
      <c r="J663" s="11">
        <v>554</v>
      </c>
      <c r="K663" s="11">
        <v>554</v>
      </c>
      <c r="L663" s="35">
        <v>6</v>
      </c>
      <c r="M663" s="11">
        <f t="shared" si="125"/>
        <v>220542</v>
      </c>
      <c r="N663" s="11"/>
      <c r="O663" s="11"/>
      <c r="P663" s="11"/>
      <c r="Q663" s="11">
        <f t="shared" si="126"/>
        <v>220542</v>
      </c>
      <c r="R663" s="11">
        <v>220542</v>
      </c>
      <c r="S663" s="35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75"/>
      <c r="AG663" s="29" t="s">
        <v>217</v>
      </c>
      <c r="AH663" s="176" t="s">
        <v>1778</v>
      </c>
      <c r="AI663" s="168"/>
      <c r="AJ663" s="176"/>
      <c r="AK663" s="176"/>
      <c r="AL663" s="71">
        <f>MAX(AL$24:AL662)+1</f>
        <v>597</v>
      </c>
      <c r="AM663" s="71" t="s">
        <v>157</v>
      </c>
      <c r="AN663" s="71" t="str">
        <f t="shared" si="124"/>
        <v>597.</v>
      </c>
      <c r="AP663" s="88"/>
      <c r="AS663" s="114"/>
    </row>
    <row r="664" spans="1:45" ht="22.5" customHeight="1" x14ac:dyDescent="0.25">
      <c r="A664" s="94" t="str">
        <f t="shared" si="115"/>
        <v>598.</v>
      </c>
      <c r="B664" s="94">
        <v>1915</v>
      </c>
      <c r="C664" s="212" t="s">
        <v>542</v>
      </c>
      <c r="D664" s="8">
        <v>1981</v>
      </c>
      <c r="E664" s="9" t="s">
        <v>28</v>
      </c>
      <c r="F664" s="9" t="s">
        <v>31</v>
      </c>
      <c r="G664" s="12">
        <v>2</v>
      </c>
      <c r="H664" s="12">
        <v>2</v>
      </c>
      <c r="I664" s="11">
        <v>550.20000000000005</v>
      </c>
      <c r="J664" s="11">
        <v>307.39999999999998</v>
      </c>
      <c r="K664" s="11">
        <v>307.39999999999998</v>
      </c>
      <c r="L664" s="35">
        <v>5</v>
      </c>
      <c r="M664" s="11">
        <f t="shared" si="125"/>
        <v>746028</v>
      </c>
      <c r="N664" s="11"/>
      <c r="O664" s="11"/>
      <c r="P664" s="11"/>
      <c r="Q664" s="11">
        <f t="shared" si="126"/>
        <v>746028</v>
      </c>
      <c r="R664" s="11">
        <v>746028</v>
      </c>
      <c r="S664" s="35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75"/>
      <c r="AG664" s="29" t="s">
        <v>217</v>
      </c>
      <c r="AH664" s="176" t="s">
        <v>1777</v>
      </c>
      <c r="AI664" s="168"/>
      <c r="AJ664" s="176"/>
      <c r="AK664" s="176"/>
      <c r="AL664" s="71">
        <f>MAX(AL$24:AL663)+1</f>
        <v>598</v>
      </c>
      <c r="AM664" s="71" t="s">
        <v>157</v>
      </c>
      <c r="AN664" s="71" t="str">
        <f t="shared" si="124"/>
        <v>598.</v>
      </c>
      <c r="AP664" s="88"/>
      <c r="AS664" s="114"/>
    </row>
    <row r="665" spans="1:45" ht="22.5" customHeight="1" x14ac:dyDescent="0.25">
      <c r="A665" s="94" t="str">
        <f t="shared" si="115"/>
        <v>599.</v>
      </c>
      <c r="B665" s="94">
        <v>2074</v>
      </c>
      <c r="C665" s="212" t="s">
        <v>564</v>
      </c>
      <c r="D665" s="8">
        <v>1977</v>
      </c>
      <c r="E665" s="9" t="s">
        <v>28</v>
      </c>
      <c r="F665" s="9" t="s">
        <v>31</v>
      </c>
      <c r="G665" s="12">
        <v>5</v>
      </c>
      <c r="H665" s="12">
        <v>3</v>
      </c>
      <c r="I665" s="11">
        <v>2585.1</v>
      </c>
      <c r="J665" s="11">
        <v>2096.6</v>
      </c>
      <c r="K665" s="11">
        <v>2096.6</v>
      </c>
      <c r="L665" s="35">
        <v>96</v>
      </c>
      <c r="M665" s="11">
        <f t="shared" si="125"/>
        <v>597404.16000000003</v>
      </c>
      <c r="N665" s="11"/>
      <c r="O665" s="11"/>
      <c r="P665" s="11"/>
      <c r="Q665" s="11">
        <f t="shared" si="126"/>
        <v>597404.16000000003</v>
      </c>
      <c r="R665" s="11">
        <v>597404.16000000003</v>
      </c>
      <c r="S665" s="35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75"/>
      <c r="AG665" s="29" t="s">
        <v>217</v>
      </c>
      <c r="AH665" s="176" t="s">
        <v>1788</v>
      </c>
      <c r="AI665" s="168"/>
      <c r="AJ665" s="176"/>
      <c r="AK665" s="176"/>
      <c r="AL665" s="71">
        <f>MAX(AL$24:AL664)+1</f>
        <v>599</v>
      </c>
      <c r="AM665" s="71" t="s">
        <v>157</v>
      </c>
      <c r="AN665" s="71" t="str">
        <f t="shared" si="124"/>
        <v>599.</v>
      </c>
      <c r="AP665" s="88"/>
      <c r="AS665" s="114"/>
    </row>
    <row r="666" spans="1:45" ht="22.5" customHeight="1" x14ac:dyDescent="0.25">
      <c r="A666" s="94" t="str">
        <f t="shared" ref="A666:A693" si="127">AN666</f>
        <v>600.</v>
      </c>
      <c r="B666" s="94">
        <v>2257</v>
      </c>
      <c r="C666" s="212" t="s">
        <v>577</v>
      </c>
      <c r="D666" s="8">
        <v>1982</v>
      </c>
      <c r="E666" s="9" t="s">
        <v>28</v>
      </c>
      <c r="F666" s="9" t="s">
        <v>29</v>
      </c>
      <c r="G666" s="12">
        <v>3</v>
      </c>
      <c r="H666" s="12">
        <v>3</v>
      </c>
      <c r="I666" s="11">
        <v>1404.9</v>
      </c>
      <c r="J666" s="11">
        <v>1260.5</v>
      </c>
      <c r="K666" s="11">
        <v>1260.5</v>
      </c>
      <c r="L666" s="35">
        <v>73</v>
      </c>
      <c r="M666" s="11">
        <f t="shared" si="125"/>
        <v>281453.59999999998</v>
      </c>
      <c r="N666" s="11"/>
      <c r="O666" s="11"/>
      <c r="P666" s="11"/>
      <c r="Q666" s="11">
        <f t="shared" si="126"/>
        <v>281453.59999999998</v>
      </c>
      <c r="R666" s="11">
        <v>281453.59999999998</v>
      </c>
      <c r="S666" s="35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75"/>
      <c r="AG666" s="29" t="s">
        <v>217</v>
      </c>
      <c r="AH666" s="176" t="s">
        <v>1778</v>
      </c>
      <c r="AI666" s="168"/>
      <c r="AJ666" s="176"/>
      <c r="AK666" s="176"/>
      <c r="AL666" s="71">
        <f>MAX(AL$24:AL665)+1</f>
        <v>600</v>
      </c>
      <c r="AM666" s="71" t="s">
        <v>157</v>
      </c>
      <c r="AN666" s="71" t="str">
        <f t="shared" si="124"/>
        <v>600.</v>
      </c>
      <c r="AP666" s="88"/>
      <c r="AS666" s="114"/>
    </row>
    <row r="667" spans="1:45" ht="22.5" customHeight="1" x14ac:dyDescent="0.25">
      <c r="A667" s="94" t="str">
        <f t="shared" si="127"/>
        <v>601.</v>
      </c>
      <c r="B667" s="94">
        <v>1883</v>
      </c>
      <c r="C667" s="217" t="s">
        <v>582</v>
      </c>
      <c r="D667" s="4">
        <v>1963</v>
      </c>
      <c r="E667" s="4" t="s">
        <v>28</v>
      </c>
      <c r="F667" s="4" t="s">
        <v>29</v>
      </c>
      <c r="G667" s="4">
        <v>4</v>
      </c>
      <c r="H667" s="4">
        <v>2</v>
      </c>
      <c r="I667" s="18">
        <v>1259.5999999999999</v>
      </c>
      <c r="J667" s="11">
        <v>826.8</v>
      </c>
      <c r="K667" s="18">
        <v>826.8</v>
      </c>
      <c r="L667" s="38">
        <v>51</v>
      </c>
      <c r="M667" s="18">
        <f t="shared" si="125"/>
        <v>339805.78</v>
      </c>
      <c r="N667" s="18"/>
      <c r="O667" s="18"/>
      <c r="P667" s="18"/>
      <c r="Q667" s="11">
        <f t="shared" si="126"/>
        <v>339805.78</v>
      </c>
      <c r="R667" s="18">
        <v>339805.78</v>
      </c>
      <c r="S667" s="3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201"/>
      <c r="AG667" s="29" t="s">
        <v>217</v>
      </c>
      <c r="AH667" s="176" t="s">
        <v>1790</v>
      </c>
      <c r="AI667" s="168"/>
      <c r="AJ667" s="176"/>
      <c r="AK667" s="176"/>
      <c r="AL667" s="71">
        <f>MAX(AL$24:AL666)+1</f>
        <v>601</v>
      </c>
      <c r="AM667" s="71" t="s">
        <v>157</v>
      </c>
      <c r="AN667" s="71" t="str">
        <f t="shared" si="124"/>
        <v>601.</v>
      </c>
      <c r="AP667" s="71"/>
      <c r="AS667" s="114"/>
    </row>
    <row r="668" spans="1:45" ht="22.5" customHeight="1" x14ac:dyDescent="0.25">
      <c r="A668" s="94" t="str">
        <f t="shared" si="127"/>
        <v>602.</v>
      </c>
      <c r="B668" s="94">
        <v>1886</v>
      </c>
      <c r="C668" s="217" t="s">
        <v>583</v>
      </c>
      <c r="D668" s="4">
        <v>1984</v>
      </c>
      <c r="E668" s="4" t="s">
        <v>28</v>
      </c>
      <c r="F668" s="4" t="s">
        <v>31</v>
      </c>
      <c r="G668" s="4">
        <v>3</v>
      </c>
      <c r="H668" s="4">
        <v>2</v>
      </c>
      <c r="I668" s="18">
        <v>1279.4000000000001</v>
      </c>
      <c r="J668" s="11">
        <v>753.2</v>
      </c>
      <c r="K668" s="18">
        <v>753.2</v>
      </c>
      <c r="L668" s="38">
        <v>72</v>
      </c>
      <c r="M668" s="18">
        <f t="shared" si="125"/>
        <v>172842.6</v>
      </c>
      <c r="N668" s="18"/>
      <c r="O668" s="18"/>
      <c r="P668" s="18"/>
      <c r="Q668" s="11">
        <f t="shared" si="126"/>
        <v>172842.6</v>
      </c>
      <c r="R668" s="18">
        <v>172842.6</v>
      </c>
      <c r="S668" s="3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201"/>
      <c r="AG668" s="29" t="s">
        <v>217</v>
      </c>
      <c r="AH668" s="176" t="s">
        <v>1790</v>
      </c>
      <c r="AI668" s="168"/>
      <c r="AJ668" s="176"/>
      <c r="AK668" s="176"/>
      <c r="AL668" s="71">
        <f>MAX(AL$24:AL667)+1</f>
        <v>602</v>
      </c>
      <c r="AM668" s="71" t="s">
        <v>157</v>
      </c>
      <c r="AN668" s="71" t="str">
        <f t="shared" si="124"/>
        <v>602.</v>
      </c>
      <c r="AP668" s="71"/>
      <c r="AS668" s="114"/>
    </row>
    <row r="669" spans="1:45" ht="22.5" customHeight="1" x14ac:dyDescent="0.25">
      <c r="A669" s="94" t="str">
        <f t="shared" si="127"/>
        <v>603.</v>
      </c>
      <c r="B669" s="94">
        <v>1904</v>
      </c>
      <c r="C669" s="217" t="s">
        <v>584</v>
      </c>
      <c r="D669" s="4">
        <v>1983</v>
      </c>
      <c r="E669" s="4" t="s">
        <v>28</v>
      </c>
      <c r="F669" s="4" t="s">
        <v>29</v>
      </c>
      <c r="G669" s="4">
        <v>2</v>
      </c>
      <c r="H669" s="4">
        <v>3</v>
      </c>
      <c r="I669" s="18">
        <v>1536.6</v>
      </c>
      <c r="J669" s="11">
        <v>836.1</v>
      </c>
      <c r="K669" s="18">
        <v>836.1</v>
      </c>
      <c r="L669" s="38">
        <v>43</v>
      </c>
      <c r="M669" s="18">
        <f t="shared" si="125"/>
        <v>257220</v>
      </c>
      <c r="N669" s="18"/>
      <c r="O669" s="18"/>
      <c r="P669" s="18"/>
      <c r="Q669" s="11">
        <f t="shared" si="126"/>
        <v>257220</v>
      </c>
      <c r="R669" s="18">
        <v>257220</v>
      </c>
      <c r="S669" s="3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201"/>
      <c r="AG669" s="29" t="s">
        <v>217</v>
      </c>
      <c r="AH669" s="176" t="s">
        <v>1774</v>
      </c>
      <c r="AI669" s="168"/>
      <c r="AJ669" s="176"/>
      <c r="AK669" s="176"/>
      <c r="AL669" s="71">
        <f>MAX(AL$24:AL668)+1</f>
        <v>603</v>
      </c>
      <c r="AM669" s="71" t="s">
        <v>157</v>
      </c>
      <c r="AN669" s="71" t="str">
        <f t="shared" si="124"/>
        <v>603.</v>
      </c>
      <c r="AP669" s="71"/>
      <c r="AS669" s="114"/>
    </row>
    <row r="670" spans="1:45" ht="22.5" customHeight="1" x14ac:dyDescent="0.25">
      <c r="A670" s="94" t="str">
        <f t="shared" si="127"/>
        <v>604.</v>
      </c>
      <c r="B670" s="94">
        <v>1914</v>
      </c>
      <c r="C670" s="217" t="s">
        <v>585</v>
      </c>
      <c r="D670" s="4">
        <v>1981</v>
      </c>
      <c r="E670" s="4" t="s">
        <v>28</v>
      </c>
      <c r="F670" s="4" t="s">
        <v>31</v>
      </c>
      <c r="G670" s="4">
        <v>3</v>
      </c>
      <c r="H670" s="4">
        <v>2</v>
      </c>
      <c r="I670" s="18">
        <v>1341.9</v>
      </c>
      <c r="J670" s="11">
        <v>860.8</v>
      </c>
      <c r="K670" s="18">
        <v>860.8</v>
      </c>
      <c r="L670" s="38">
        <v>60</v>
      </c>
      <c r="M670" s="18">
        <f t="shared" si="125"/>
        <v>1044439.2</v>
      </c>
      <c r="N670" s="18"/>
      <c r="O670" s="18"/>
      <c r="P670" s="18"/>
      <c r="Q670" s="11">
        <f t="shared" si="126"/>
        <v>1044439.2</v>
      </c>
      <c r="R670" s="18">
        <v>1044439.2</v>
      </c>
      <c r="S670" s="3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201"/>
      <c r="AG670" s="29" t="s">
        <v>217</v>
      </c>
      <c r="AH670" s="176" t="s">
        <v>1777</v>
      </c>
      <c r="AI670" s="168"/>
      <c r="AJ670" s="176"/>
      <c r="AK670" s="176"/>
      <c r="AL670" s="71">
        <f>MAX(AL$24:AL669)+1</f>
        <v>604</v>
      </c>
      <c r="AM670" s="71" t="s">
        <v>157</v>
      </c>
      <c r="AN670" s="71" t="str">
        <f t="shared" si="124"/>
        <v>604.</v>
      </c>
      <c r="AP670" s="71"/>
      <c r="AS670" s="114"/>
    </row>
    <row r="671" spans="1:45" ht="22.5" customHeight="1" x14ac:dyDescent="0.25">
      <c r="A671" s="94" t="str">
        <f t="shared" si="127"/>
        <v>605.</v>
      </c>
      <c r="B671" s="94">
        <v>1918</v>
      </c>
      <c r="C671" s="217" t="s">
        <v>586</v>
      </c>
      <c r="D671" s="4">
        <v>1989</v>
      </c>
      <c r="E671" s="4" t="s">
        <v>28</v>
      </c>
      <c r="F671" s="4" t="s">
        <v>31</v>
      </c>
      <c r="G671" s="4">
        <v>3</v>
      </c>
      <c r="H671" s="4">
        <v>3</v>
      </c>
      <c r="I671" s="18">
        <v>1962.9</v>
      </c>
      <c r="J671" s="11">
        <v>1295.4000000000001</v>
      </c>
      <c r="K671" s="18">
        <v>1295.4000000000001</v>
      </c>
      <c r="L671" s="38">
        <v>73</v>
      </c>
      <c r="M671" s="18">
        <f t="shared" si="125"/>
        <v>1808807.04</v>
      </c>
      <c r="N671" s="18"/>
      <c r="O671" s="18"/>
      <c r="P671" s="18"/>
      <c r="Q671" s="11">
        <f t="shared" si="126"/>
        <v>1808807.04</v>
      </c>
      <c r="R671" s="18">
        <v>1808807.04</v>
      </c>
      <c r="S671" s="3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201"/>
      <c r="AG671" s="29" t="s">
        <v>217</v>
      </c>
      <c r="AH671" s="176" t="s">
        <v>1788</v>
      </c>
      <c r="AI671" s="168"/>
      <c r="AJ671" s="176"/>
      <c r="AK671" s="176"/>
      <c r="AL671" s="71">
        <f>MAX(AL$24:AL670)+1</f>
        <v>605</v>
      </c>
      <c r="AM671" s="71" t="s">
        <v>157</v>
      </c>
      <c r="AN671" s="71" t="str">
        <f t="shared" si="124"/>
        <v>605.</v>
      </c>
      <c r="AP671" s="71"/>
      <c r="AS671" s="114"/>
    </row>
    <row r="672" spans="1:45" ht="22.5" customHeight="1" x14ac:dyDescent="0.25">
      <c r="A672" s="94" t="str">
        <f t="shared" si="127"/>
        <v>606.</v>
      </c>
      <c r="B672" s="94">
        <v>1933</v>
      </c>
      <c r="C672" s="217" t="s">
        <v>589</v>
      </c>
      <c r="D672" s="4">
        <v>1984</v>
      </c>
      <c r="E672" s="4" t="s">
        <v>28</v>
      </c>
      <c r="F672" s="4" t="s">
        <v>31</v>
      </c>
      <c r="G672" s="4">
        <v>3</v>
      </c>
      <c r="H672" s="4">
        <v>2</v>
      </c>
      <c r="I672" s="18">
        <v>1441.6</v>
      </c>
      <c r="J672" s="11">
        <v>1289.2</v>
      </c>
      <c r="K672" s="18">
        <v>1289.2</v>
      </c>
      <c r="L672" s="38">
        <v>73</v>
      </c>
      <c r="M672" s="18">
        <f t="shared" si="125"/>
        <v>1128504.78</v>
      </c>
      <c r="N672" s="18"/>
      <c r="O672" s="18"/>
      <c r="P672" s="18"/>
      <c r="Q672" s="11">
        <f t="shared" si="126"/>
        <v>1128504.78</v>
      </c>
      <c r="R672" s="18"/>
      <c r="S672" s="38"/>
      <c r="T672" s="18"/>
      <c r="U672" s="18">
        <v>611</v>
      </c>
      <c r="V672" s="18">
        <f>U672*1846.98</f>
        <v>1128504.78</v>
      </c>
      <c r="W672" s="18"/>
      <c r="X672" s="18"/>
      <c r="Y672" s="18"/>
      <c r="Z672" s="18"/>
      <c r="AA672" s="18"/>
      <c r="AB672" s="18"/>
      <c r="AC672" s="18"/>
      <c r="AD672" s="18"/>
      <c r="AE672" s="18"/>
      <c r="AF672" s="201"/>
      <c r="AG672" s="29" t="s">
        <v>217</v>
      </c>
      <c r="AH672" s="176"/>
      <c r="AI672" s="168"/>
      <c r="AJ672" s="176"/>
      <c r="AK672" s="176"/>
      <c r="AL672" s="71">
        <f>MAX(AL$24:AL671)+1</f>
        <v>606</v>
      </c>
      <c r="AM672" s="71" t="s">
        <v>157</v>
      </c>
      <c r="AN672" s="71" t="str">
        <f t="shared" si="124"/>
        <v>606.</v>
      </c>
      <c r="AP672" s="71"/>
      <c r="AS672" s="114"/>
    </row>
    <row r="673" spans="1:45" ht="22.5" customHeight="1" x14ac:dyDescent="0.25">
      <c r="A673" s="94" t="str">
        <f t="shared" si="127"/>
        <v>607.</v>
      </c>
      <c r="B673" s="94">
        <v>1947</v>
      </c>
      <c r="C673" s="217" t="s">
        <v>590</v>
      </c>
      <c r="D673" s="4">
        <v>1986</v>
      </c>
      <c r="E673" s="4" t="s">
        <v>28</v>
      </c>
      <c r="F673" s="4" t="s">
        <v>31</v>
      </c>
      <c r="G673" s="4">
        <v>5</v>
      </c>
      <c r="H673" s="4">
        <v>4</v>
      </c>
      <c r="I673" s="18">
        <v>5930.4</v>
      </c>
      <c r="J673" s="11">
        <v>4083.4</v>
      </c>
      <c r="K673" s="18">
        <v>4055.5</v>
      </c>
      <c r="L673" s="38">
        <v>174</v>
      </c>
      <c r="M673" s="18">
        <f t="shared" si="125"/>
        <v>180681.36</v>
      </c>
      <c r="N673" s="18"/>
      <c r="O673" s="18"/>
      <c r="P673" s="18"/>
      <c r="Q673" s="11">
        <f t="shared" si="126"/>
        <v>180681.36</v>
      </c>
      <c r="R673" s="18"/>
      <c r="S673" s="38"/>
      <c r="T673" s="18"/>
      <c r="U673" s="18"/>
      <c r="V673" s="18"/>
      <c r="W673" s="18"/>
      <c r="X673" s="18"/>
      <c r="Y673" s="18"/>
      <c r="Z673" s="18"/>
      <c r="AA673" s="18">
        <v>148</v>
      </c>
      <c r="AB673" s="18">
        <f>AA673*1220.82</f>
        <v>180681.36</v>
      </c>
      <c r="AC673" s="18"/>
      <c r="AD673" s="18"/>
      <c r="AE673" s="18"/>
      <c r="AF673" s="201"/>
      <c r="AG673" s="29" t="s">
        <v>217</v>
      </c>
      <c r="AH673" s="176"/>
      <c r="AI673" s="168"/>
      <c r="AJ673" s="176"/>
      <c r="AK673" s="176"/>
      <c r="AL673" s="71">
        <f>MAX(AL$24:AL672)+1</f>
        <v>607</v>
      </c>
      <c r="AM673" s="71" t="s">
        <v>157</v>
      </c>
      <c r="AN673" s="71" t="str">
        <f t="shared" si="124"/>
        <v>607.</v>
      </c>
      <c r="AP673" s="71"/>
      <c r="AS673" s="114"/>
    </row>
    <row r="674" spans="1:45" ht="23.25" customHeight="1" x14ac:dyDescent="0.25">
      <c r="A674" s="94" t="str">
        <f t="shared" si="127"/>
        <v>608.</v>
      </c>
      <c r="B674" s="94">
        <v>2069</v>
      </c>
      <c r="C674" s="217" t="s">
        <v>610</v>
      </c>
      <c r="D674" s="4">
        <v>1987</v>
      </c>
      <c r="E674" s="4" t="s">
        <v>28</v>
      </c>
      <c r="F674" s="4" t="s">
        <v>31</v>
      </c>
      <c r="G674" s="4">
        <v>5</v>
      </c>
      <c r="H674" s="4">
        <v>4</v>
      </c>
      <c r="I674" s="18">
        <v>4828</v>
      </c>
      <c r="J674" s="11">
        <v>4036.6</v>
      </c>
      <c r="K674" s="18">
        <v>4036.3</v>
      </c>
      <c r="L674" s="38">
        <v>200</v>
      </c>
      <c r="M674" s="18">
        <f t="shared" si="125"/>
        <v>2528597.5</v>
      </c>
      <c r="N674" s="18"/>
      <c r="O674" s="18"/>
      <c r="P674" s="18"/>
      <c r="Q674" s="11">
        <f t="shared" si="126"/>
        <v>2528597.5</v>
      </c>
      <c r="R674" s="18"/>
      <c r="S674" s="38"/>
      <c r="T674" s="18"/>
      <c r="U674" s="18"/>
      <c r="V674" s="18"/>
      <c r="W674" s="18"/>
      <c r="X674" s="18"/>
      <c r="Y674" s="18">
        <v>3250</v>
      </c>
      <c r="Z674" s="18">
        <f>Y674*778.03</f>
        <v>2528597.5</v>
      </c>
      <c r="AA674" s="18"/>
      <c r="AB674" s="18"/>
      <c r="AC674" s="18"/>
      <c r="AD674" s="18"/>
      <c r="AE674" s="18"/>
      <c r="AF674" s="201"/>
      <c r="AG674" s="29" t="s">
        <v>217</v>
      </c>
      <c r="AH674" s="176"/>
      <c r="AI674" s="168"/>
      <c r="AJ674" s="176"/>
      <c r="AK674" s="176"/>
      <c r="AL674" s="71">
        <f>MAX(AL$24:AL673)+1</f>
        <v>608</v>
      </c>
      <c r="AM674" s="71" t="s">
        <v>157</v>
      </c>
      <c r="AN674" s="71" t="str">
        <f t="shared" si="124"/>
        <v>608.</v>
      </c>
      <c r="AP674" s="71"/>
      <c r="AS674" s="114"/>
    </row>
    <row r="675" spans="1:45" ht="22.5" customHeight="1" x14ac:dyDescent="0.25">
      <c r="A675" s="94" t="str">
        <f t="shared" si="127"/>
        <v>609.</v>
      </c>
      <c r="B675" s="94">
        <v>2084</v>
      </c>
      <c r="C675" s="217" t="s">
        <v>611</v>
      </c>
      <c r="D675" s="4">
        <v>1982</v>
      </c>
      <c r="E675" s="4" t="s">
        <v>28</v>
      </c>
      <c r="F675" s="4" t="s">
        <v>31</v>
      </c>
      <c r="G675" s="4">
        <v>5</v>
      </c>
      <c r="H675" s="4">
        <v>5</v>
      </c>
      <c r="I675" s="18">
        <v>3956.4</v>
      </c>
      <c r="J675" s="11">
        <v>3462.9</v>
      </c>
      <c r="K675" s="18">
        <v>3462.9</v>
      </c>
      <c r="L675" s="38">
        <v>189</v>
      </c>
      <c r="M675" s="18">
        <f t="shared" si="125"/>
        <v>817114</v>
      </c>
      <c r="N675" s="18"/>
      <c r="O675" s="18"/>
      <c r="P675" s="18"/>
      <c r="Q675" s="11">
        <f t="shared" si="126"/>
        <v>817114</v>
      </c>
      <c r="R675" s="18">
        <v>817114</v>
      </c>
      <c r="S675" s="3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1"/>
      <c r="AF675" s="201"/>
      <c r="AG675" s="29" t="s">
        <v>217</v>
      </c>
      <c r="AH675" s="176" t="s">
        <v>1774</v>
      </c>
      <c r="AI675" s="168"/>
      <c r="AJ675" s="176"/>
      <c r="AK675" s="176"/>
      <c r="AL675" s="71">
        <f>MAX(AL$24:AL674)+1</f>
        <v>609</v>
      </c>
      <c r="AM675" s="71" t="s">
        <v>157</v>
      </c>
      <c r="AN675" s="71" t="str">
        <f t="shared" si="124"/>
        <v>609.</v>
      </c>
      <c r="AP675" s="71"/>
      <c r="AS675" s="114"/>
    </row>
    <row r="676" spans="1:45" ht="22.5" customHeight="1" x14ac:dyDescent="0.25">
      <c r="A676" s="94" t="str">
        <f t="shared" si="127"/>
        <v>610.</v>
      </c>
      <c r="B676" s="94">
        <v>1869</v>
      </c>
      <c r="C676" s="238" t="s">
        <v>625</v>
      </c>
      <c r="D676" s="4">
        <v>1989</v>
      </c>
      <c r="E676" s="4" t="s">
        <v>28</v>
      </c>
      <c r="F676" s="4" t="s">
        <v>31</v>
      </c>
      <c r="G676" s="4">
        <v>5</v>
      </c>
      <c r="H676" s="4">
        <v>4</v>
      </c>
      <c r="I676" s="18">
        <v>5780</v>
      </c>
      <c r="J676" s="11">
        <v>4363.8</v>
      </c>
      <c r="K676" s="18">
        <v>4363.8</v>
      </c>
      <c r="L676" s="38">
        <v>211</v>
      </c>
      <c r="M676" s="18">
        <f t="shared" si="125"/>
        <v>2230930</v>
      </c>
      <c r="N676" s="18"/>
      <c r="O676" s="18"/>
      <c r="P676" s="18"/>
      <c r="Q676" s="11">
        <f t="shared" si="126"/>
        <v>2230930</v>
      </c>
      <c r="R676" s="18">
        <v>2230930</v>
      </c>
      <c r="S676" s="3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1"/>
      <c r="AF676" s="75"/>
      <c r="AG676" s="29" t="s">
        <v>217</v>
      </c>
      <c r="AH676" s="176" t="s">
        <v>1781</v>
      </c>
      <c r="AI676" s="168"/>
      <c r="AJ676" s="176"/>
      <c r="AK676" s="176"/>
      <c r="AL676" s="71">
        <f>MAX(AL$24:AL675)+1</f>
        <v>610</v>
      </c>
      <c r="AM676" s="71" t="s">
        <v>157</v>
      </c>
      <c r="AN676" s="71" t="str">
        <f t="shared" si="124"/>
        <v>610.</v>
      </c>
      <c r="AP676" s="88"/>
      <c r="AS676" s="114"/>
    </row>
    <row r="677" spans="1:45" ht="22.5" customHeight="1" x14ac:dyDescent="0.25">
      <c r="A677" s="94" t="str">
        <f t="shared" si="127"/>
        <v>611.</v>
      </c>
      <c r="B677" s="94">
        <v>1881</v>
      </c>
      <c r="C677" s="238" t="s">
        <v>626</v>
      </c>
      <c r="D677" s="4">
        <v>1984</v>
      </c>
      <c r="E677" s="4" t="s">
        <v>28</v>
      </c>
      <c r="F677" s="4" t="s">
        <v>29</v>
      </c>
      <c r="G677" s="4">
        <v>3</v>
      </c>
      <c r="H677" s="4">
        <v>2</v>
      </c>
      <c r="I677" s="18">
        <v>1493.1</v>
      </c>
      <c r="J677" s="11">
        <v>1023.1</v>
      </c>
      <c r="K677" s="18">
        <v>1023.1</v>
      </c>
      <c r="L677" s="38">
        <v>53</v>
      </c>
      <c r="M677" s="18">
        <f t="shared" si="125"/>
        <v>550386.24</v>
      </c>
      <c r="N677" s="18"/>
      <c r="O677" s="18"/>
      <c r="P677" s="18"/>
      <c r="Q677" s="11">
        <f t="shared" si="126"/>
        <v>550386.24</v>
      </c>
      <c r="R677" s="18">
        <v>550386.24</v>
      </c>
      <c r="S677" s="3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75"/>
      <c r="AG677" s="29" t="s">
        <v>217</v>
      </c>
      <c r="AH677" s="176" t="s">
        <v>1788</v>
      </c>
      <c r="AI677" s="168"/>
      <c r="AJ677" s="176"/>
      <c r="AK677" s="176"/>
      <c r="AL677" s="71">
        <f>MAX(AL$24:AL676)+1</f>
        <v>611</v>
      </c>
      <c r="AM677" s="71" t="s">
        <v>157</v>
      </c>
      <c r="AN677" s="71" t="str">
        <f t="shared" si="124"/>
        <v>611.</v>
      </c>
      <c r="AP677" s="88"/>
      <c r="AS677" s="114"/>
    </row>
    <row r="678" spans="1:45" ht="22.5" customHeight="1" x14ac:dyDescent="0.25">
      <c r="A678" s="94" t="str">
        <f t="shared" si="127"/>
        <v>612.</v>
      </c>
      <c r="B678" s="94">
        <v>1910</v>
      </c>
      <c r="C678" s="220" t="s">
        <v>628</v>
      </c>
      <c r="D678" s="4">
        <v>1982</v>
      </c>
      <c r="E678" s="4" t="s">
        <v>28</v>
      </c>
      <c r="F678" s="4" t="s">
        <v>31</v>
      </c>
      <c r="G678" s="4">
        <v>2</v>
      </c>
      <c r="H678" s="4">
        <v>2</v>
      </c>
      <c r="I678" s="18">
        <v>992.7</v>
      </c>
      <c r="J678" s="11">
        <v>551.6</v>
      </c>
      <c r="K678" s="18">
        <v>551.6</v>
      </c>
      <c r="L678" s="38">
        <v>7</v>
      </c>
      <c r="M678" s="18">
        <f t="shared" si="125"/>
        <v>220542</v>
      </c>
      <c r="N678" s="18"/>
      <c r="O678" s="18"/>
      <c r="P678" s="18"/>
      <c r="Q678" s="11">
        <f t="shared" si="126"/>
        <v>220542</v>
      </c>
      <c r="R678" s="18">
        <v>220542</v>
      </c>
      <c r="S678" s="3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75"/>
      <c r="AG678" s="29" t="s">
        <v>217</v>
      </c>
      <c r="AH678" s="176" t="s">
        <v>1778</v>
      </c>
      <c r="AI678" s="168"/>
      <c r="AJ678" s="176"/>
      <c r="AK678" s="176"/>
      <c r="AL678" s="71">
        <f>MAX(AL$24:AL677)+1</f>
        <v>612</v>
      </c>
      <c r="AM678" s="71" t="s">
        <v>157</v>
      </c>
      <c r="AN678" s="71" t="str">
        <f t="shared" si="124"/>
        <v>612.</v>
      </c>
      <c r="AP678" s="88"/>
      <c r="AS678" s="114"/>
    </row>
    <row r="679" spans="1:45" ht="22.5" customHeight="1" x14ac:dyDescent="0.25">
      <c r="A679" s="94" t="str">
        <f t="shared" si="127"/>
        <v>613.</v>
      </c>
      <c r="B679" s="94">
        <v>1948</v>
      </c>
      <c r="C679" s="220" t="s">
        <v>631</v>
      </c>
      <c r="D679" s="4">
        <v>1983</v>
      </c>
      <c r="E679" s="4" t="s">
        <v>28</v>
      </c>
      <c r="F679" s="4" t="s">
        <v>29</v>
      </c>
      <c r="G679" s="4">
        <v>5</v>
      </c>
      <c r="H679" s="4">
        <v>8</v>
      </c>
      <c r="I679" s="18">
        <v>6510.3</v>
      </c>
      <c r="J679" s="11">
        <v>3978.3</v>
      </c>
      <c r="K679" s="18">
        <v>3978.3</v>
      </c>
      <c r="L679" s="38">
        <v>339</v>
      </c>
      <c r="M679" s="18">
        <f t="shared" ref="M679:M683" si="128">R679+T679+V679+X679+Z679+AB679+AE679+AF679</f>
        <v>1288088</v>
      </c>
      <c r="N679" s="18"/>
      <c r="O679" s="18"/>
      <c r="P679" s="18"/>
      <c r="Q679" s="11">
        <f t="shared" ref="Q679:Q683" si="129">M679</f>
        <v>1288088</v>
      </c>
      <c r="R679" s="18"/>
      <c r="S679" s="38"/>
      <c r="T679" s="18"/>
      <c r="U679" s="18">
        <v>2157</v>
      </c>
      <c r="V679" s="18">
        <v>1288088</v>
      </c>
      <c r="W679" s="18"/>
      <c r="X679" s="18"/>
      <c r="Y679" s="18"/>
      <c r="Z679" s="18"/>
      <c r="AA679" s="18"/>
      <c r="AB679" s="18"/>
      <c r="AC679" s="18"/>
      <c r="AD679" s="18"/>
      <c r="AE679" s="18"/>
      <c r="AF679" s="75"/>
      <c r="AG679" s="29" t="s">
        <v>217</v>
      </c>
      <c r="AH679" s="176"/>
      <c r="AI679" s="168"/>
      <c r="AJ679" s="176"/>
      <c r="AK679" s="176"/>
      <c r="AL679" s="71">
        <f>MAX(AL$24:AL678)+1</f>
        <v>613</v>
      </c>
      <c r="AM679" s="71" t="s">
        <v>157</v>
      </c>
      <c r="AN679" s="71" t="str">
        <f t="shared" si="124"/>
        <v>613.</v>
      </c>
      <c r="AP679" s="88"/>
      <c r="AS679" s="114"/>
    </row>
    <row r="680" spans="1:45" ht="22.5" customHeight="1" x14ac:dyDescent="0.25">
      <c r="A680" s="94" t="str">
        <f t="shared" si="127"/>
        <v>614.</v>
      </c>
      <c r="B680" s="94">
        <v>1969</v>
      </c>
      <c r="C680" s="220" t="s">
        <v>632</v>
      </c>
      <c r="D680" s="4">
        <v>1974</v>
      </c>
      <c r="E680" s="4" t="s">
        <v>28</v>
      </c>
      <c r="F680" s="4" t="s">
        <v>31</v>
      </c>
      <c r="G680" s="4">
        <v>5</v>
      </c>
      <c r="H680" s="4">
        <v>4</v>
      </c>
      <c r="I680" s="18">
        <v>3637.9</v>
      </c>
      <c r="J680" s="11">
        <v>3367.9</v>
      </c>
      <c r="K680" s="18">
        <v>3367.9</v>
      </c>
      <c r="L680" s="38">
        <v>174</v>
      </c>
      <c r="M680" s="18">
        <f t="shared" si="128"/>
        <v>2745628</v>
      </c>
      <c r="N680" s="18"/>
      <c r="O680" s="18"/>
      <c r="P680" s="18"/>
      <c r="Q680" s="11">
        <f t="shared" si="129"/>
        <v>2745628</v>
      </c>
      <c r="R680" s="18">
        <v>2745628</v>
      </c>
      <c r="S680" s="3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75"/>
      <c r="AG680" s="29" t="s">
        <v>217</v>
      </c>
      <c r="AH680" s="176" t="s">
        <v>1777</v>
      </c>
      <c r="AI680" s="168"/>
      <c r="AJ680" s="176"/>
      <c r="AK680" s="176"/>
      <c r="AL680" s="71">
        <f>MAX(AL$24:AL679)+1</f>
        <v>614</v>
      </c>
      <c r="AM680" s="71" t="s">
        <v>157</v>
      </c>
      <c r="AN680" s="71" t="str">
        <f t="shared" si="124"/>
        <v>614.</v>
      </c>
      <c r="AP680" s="88"/>
      <c r="AS680" s="114"/>
    </row>
    <row r="681" spans="1:45" ht="22.5" customHeight="1" x14ac:dyDescent="0.25">
      <c r="A681" s="94" t="str">
        <f t="shared" si="127"/>
        <v>615.</v>
      </c>
      <c r="B681" s="94">
        <v>2093</v>
      </c>
      <c r="C681" s="238" t="s">
        <v>641</v>
      </c>
      <c r="D681" s="4">
        <v>1978</v>
      </c>
      <c r="E681" s="4" t="s">
        <v>28</v>
      </c>
      <c r="F681" s="4" t="s">
        <v>31</v>
      </c>
      <c r="G681" s="4">
        <v>5</v>
      </c>
      <c r="H681" s="4">
        <v>4</v>
      </c>
      <c r="I681" s="18">
        <v>3653.4</v>
      </c>
      <c r="J681" s="11">
        <v>1769.2</v>
      </c>
      <c r="K681" s="18">
        <v>1769.2</v>
      </c>
      <c r="L681" s="38">
        <v>95</v>
      </c>
      <c r="M681" s="18">
        <f t="shared" si="128"/>
        <v>2940953.4</v>
      </c>
      <c r="N681" s="18"/>
      <c r="O681" s="18"/>
      <c r="P681" s="18"/>
      <c r="Q681" s="11">
        <f t="shared" si="129"/>
        <v>2940953.4</v>
      </c>
      <c r="R681" s="18"/>
      <c r="S681" s="38"/>
      <c r="T681" s="18"/>
      <c r="U681" s="18"/>
      <c r="V681" s="18"/>
      <c r="W681" s="18"/>
      <c r="X681" s="18"/>
      <c r="Y681" s="18">
        <v>3780</v>
      </c>
      <c r="Z681" s="18">
        <f>Y681*778.03</f>
        <v>2940953.4</v>
      </c>
      <c r="AA681" s="18"/>
      <c r="AB681" s="18"/>
      <c r="AC681" s="18"/>
      <c r="AD681" s="18"/>
      <c r="AE681" s="18"/>
      <c r="AF681" s="201"/>
      <c r="AG681" s="29" t="s">
        <v>217</v>
      </c>
      <c r="AH681" s="176"/>
      <c r="AI681" s="168"/>
      <c r="AJ681" s="176"/>
      <c r="AK681" s="176"/>
      <c r="AL681" s="71">
        <f>MAX(AL$24:AL680)+1</f>
        <v>615</v>
      </c>
      <c r="AM681" s="71" t="s">
        <v>157</v>
      </c>
      <c r="AN681" s="71" t="str">
        <f t="shared" si="124"/>
        <v>615.</v>
      </c>
      <c r="AP681" s="88"/>
      <c r="AS681" s="114"/>
    </row>
    <row r="682" spans="1:45" ht="22.5" customHeight="1" x14ac:dyDescent="0.25">
      <c r="A682" s="94" t="str">
        <f t="shared" si="127"/>
        <v>616.</v>
      </c>
      <c r="B682" s="94">
        <v>1929</v>
      </c>
      <c r="C682" s="238" t="s">
        <v>1526</v>
      </c>
      <c r="D682" s="4">
        <v>1985</v>
      </c>
      <c r="E682" s="4" t="s">
        <v>28</v>
      </c>
      <c r="F682" s="4" t="s">
        <v>29</v>
      </c>
      <c r="G682" s="4">
        <v>3</v>
      </c>
      <c r="H682" s="4">
        <v>3</v>
      </c>
      <c r="I682" s="18">
        <v>3161.5</v>
      </c>
      <c r="J682" s="11">
        <v>2970.7</v>
      </c>
      <c r="K682" s="18">
        <v>2970.7</v>
      </c>
      <c r="L682" s="38">
        <v>168</v>
      </c>
      <c r="M682" s="18">
        <f t="shared" si="128"/>
        <v>2355604.0079999999</v>
      </c>
      <c r="N682" s="18"/>
      <c r="O682" s="18"/>
      <c r="P682" s="18"/>
      <c r="Q682" s="11">
        <f t="shared" si="129"/>
        <v>2355604.0079999999</v>
      </c>
      <c r="R682" s="18"/>
      <c r="S682" s="38"/>
      <c r="T682" s="18"/>
      <c r="U682" s="18"/>
      <c r="V682" s="18"/>
      <c r="W682" s="18"/>
      <c r="X682" s="18"/>
      <c r="Y682" s="18">
        <v>1498.8</v>
      </c>
      <c r="Z682" s="18">
        <f>Y682*1571.66</f>
        <v>2355604.0079999999</v>
      </c>
      <c r="AA682" s="18"/>
      <c r="AB682" s="18"/>
      <c r="AC682" s="18"/>
      <c r="AD682" s="18"/>
      <c r="AE682" s="18"/>
      <c r="AF682" s="201"/>
      <c r="AG682" s="29" t="s">
        <v>217</v>
      </c>
      <c r="AH682" s="176"/>
      <c r="AI682" s="168"/>
      <c r="AJ682" s="176"/>
      <c r="AK682" s="176"/>
      <c r="AL682" s="71">
        <f>MAX(AL$24:AL681)+1</f>
        <v>616</v>
      </c>
      <c r="AM682" s="71" t="s">
        <v>157</v>
      </c>
      <c r="AN682" s="71" t="str">
        <f t="shared" si="124"/>
        <v>616.</v>
      </c>
      <c r="AP682" s="88"/>
      <c r="AS682" s="114"/>
    </row>
    <row r="683" spans="1:45" ht="22.5" customHeight="1" x14ac:dyDescent="0.25">
      <c r="A683" s="94" t="str">
        <f t="shared" si="127"/>
        <v>617.</v>
      </c>
      <c r="B683" s="94">
        <v>2057</v>
      </c>
      <c r="C683" s="238" t="s">
        <v>1629</v>
      </c>
      <c r="D683" s="4">
        <v>1992</v>
      </c>
      <c r="E683" s="4" t="s">
        <v>28</v>
      </c>
      <c r="F683" s="4" t="s">
        <v>29</v>
      </c>
      <c r="G683" s="4">
        <v>5</v>
      </c>
      <c r="H683" s="4">
        <v>4</v>
      </c>
      <c r="I683" s="18">
        <v>8050</v>
      </c>
      <c r="J683" s="11">
        <v>4694.0600000000004</v>
      </c>
      <c r="K683" s="18">
        <v>4694.0600000000004</v>
      </c>
      <c r="L683" s="38">
        <v>217</v>
      </c>
      <c r="M683" s="18">
        <f t="shared" si="128"/>
        <v>2500811</v>
      </c>
      <c r="N683" s="18"/>
      <c r="O683" s="18"/>
      <c r="P683" s="18"/>
      <c r="Q683" s="11">
        <f t="shared" si="129"/>
        <v>2500811</v>
      </c>
      <c r="R683" s="18"/>
      <c r="S683" s="38"/>
      <c r="T683" s="18"/>
      <c r="U683" s="18">
        <v>1354</v>
      </c>
      <c r="V683" s="18">
        <v>2500811</v>
      </c>
      <c r="W683" s="18"/>
      <c r="X683" s="18"/>
      <c r="Y683" s="18"/>
      <c r="Z683" s="18"/>
      <c r="AA683" s="18"/>
      <c r="AB683" s="18"/>
      <c r="AC683" s="18"/>
      <c r="AD683" s="18"/>
      <c r="AE683" s="18"/>
      <c r="AF683" s="201"/>
      <c r="AG683" s="29" t="s">
        <v>217</v>
      </c>
      <c r="AH683" s="176"/>
      <c r="AI683" s="168"/>
      <c r="AJ683" s="176"/>
      <c r="AK683" s="176"/>
      <c r="AL683" s="71">
        <f>MAX(AL$24:AL682)+1</f>
        <v>617</v>
      </c>
      <c r="AM683" s="71" t="s">
        <v>157</v>
      </c>
      <c r="AN683" s="71" t="str">
        <f t="shared" si="124"/>
        <v>617.</v>
      </c>
      <c r="AP683" s="88"/>
      <c r="AS683" s="114"/>
    </row>
    <row r="684" spans="1:45" ht="22.5" customHeight="1" x14ac:dyDescent="0.25">
      <c r="A684" s="94" t="str">
        <f t="shared" si="127"/>
        <v>618.</v>
      </c>
      <c r="B684" s="94">
        <v>2027</v>
      </c>
      <c r="C684" s="238" t="s">
        <v>1633</v>
      </c>
      <c r="D684" s="4">
        <v>1981</v>
      </c>
      <c r="E684" s="4" t="s">
        <v>28</v>
      </c>
      <c r="F684" s="4" t="s">
        <v>29</v>
      </c>
      <c r="G684" s="4">
        <v>5</v>
      </c>
      <c r="H684" s="4">
        <v>4</v>
      </c>
      <c r="I684" s="18">
        <v>5859.2</v>
      </c>
      <c r="J684" s="11">
        <v>5859.2</v>
      </c>
      <c r="K684" s="18">
        <v>5859.2</v>
      </c>
      <c r="L684" s="38">
        <v>356</v>
      </c>
      <c r="M684" s="18">
        <f t="shared" ref="M684:M693" si="130">R684+T684+V684+X684+Z684+AB684+AE684+AF684</f>
        <v>4049708</v>
      </c>
      <c r="N684" s="18"/>
      <c r="O684" s="18"/>
      <c r="P684" s="18"/>
      <c r="Q684" s="11">
        <f t="shared" ref="Q684:Q693" si="131">M684</f>
        <v>4049708</v>
      </c>
      <c r="R684" s="18"/>
      <c r="S684" s="38"/>
      <c r="T684" s="18"/>
      <c r="U684" s="18"/>
      <c r="V684" s="18"/>
      <c r="W684" s="18"/>
      <c r="X684" s="18"/>
      <c r="Y684" s="18">
        <v>2850</v>
      </c>
      <c r="Z684" s="18">
        <v>4049708</v>
      </c>
      <c r="AA684" s="18"/>
      <c r="AB684" s="18"/>
      <c r="AC684" s="18"/>
      <c r="AD684" s="18"/>
      <c r="AE684" s="18"/>
      <c r="AF684" s="201"/>
      <c r="AG684" s="29" t="s">
        <v>217</v>
      </c>
      <c r="AH684" s="176"/>
      <c r="AI684" s="168"/>
      <c r="AJ684" s="176"/>
      <c r="AK684" s="176"/>
      <c r="AL684" s="71">
        <f>MAX(AL$24:AL683)+1</f>
        <v>618</v>
      </c>
      <c r="AM684" s="71" t="s">
        <v>157</v>
      </c>
      <c r="AN684" s="71" t="str">
        <f t="shared" si="124"/>
        <v>618.</v>
      </c>
      <c r="AP684" s="88"/>
      <c r="AS684" s="114"/>
    </row>
    <row r="685" spans="1:45" ht="22.5" customHeight="1" x14ac:dyDescent="0.25">
      <c r="A685" s="94" t="str">
        <f t="shared" si="127"/>
        <v>619.</v>
      </c>
      <c r="B685" s="94">
        <v>1859</v>
      </c>
      <c r="C685" s="238" t="s">
        <v>1694</v>
      </c>
      <c r="D685" s="4">
        <v>1981</v>
      </c>
      <c r="E685" s="4" t="s">
        <v>28</v>
      </c>
      <c r="F685" s="4" t="s">
        <v>31</v>
      </c>
      <c r="G685" s="4">
        <v>5</v>
      </c>
      <c r="H685" s="4">
        <v>4</v>
      </c>
      <c r="I685" s="18">
        <v>4447.8999999999996</v>
      </c>
      <c r="J685" s="11">
        <v>3370.3</v>
      </c>
      <c r="K685" s="18">
        <v>3370.3</v>
      </c>
      <c r="L685" s="38">
        <v>187</v>
      </c>
      <c r="M685" s="18">
        <f t="shared" si="130"/>
        <v>798000</v>
      </c>
      <c r="N685" s="18"/>
      <c r="O685" s="18"/>
      <c r="P685" s="18"/>
      <c r="Q685" s="11">
        <f t="shared" si="131"/>
        <v>798000</v>
      </c>
      <c r="R685" s="18"/>
      <c r="S685" s="38"/>
      <c r="T685" s="18"/>
      <c r="U685" s="18"/>
      <c r="V685" s="18"/>
      <c r="W685" s="18"/>
      <c r="X685" s="18"/>
      <c r="Y685" s="18"/>
      <c r="Z685" s="18"/>
      <c r="AA685" s="18">
        <v>164</v>
      </c>
      <c r="AB685" s="18">
        <v>798000</v>
      </c>
      <c r="AC685" s="18"/>
      <c r="AD685" s="18"/>
      <c r="AE685" s="18"/>
      <c r="AF685" s="201"/>
      <c r="AG685" s="29" t="s">
        <v>217</v>
      </c>
      <c r="AH685" s="176"/>
      <c r="AI685" s="168"/>
      <c r="AJ685" s="176"/>
      <c r="AK685" s="176"/>
      <c r="AL685" s="71">
        <f>MAX(AL$24:AL684)+1</f>
        <v>619</v>
      </c>
      <c r="AM685" s="71" t="s">
        <v>157</v>
      </c>
      <c r="AN685" s="71" t="str">
        <f t="shared" si="124"/>
        <v>619.</v>
      </c>
      <c r="AP685" s="88"/>
      <c r="AS685" s="114"/>
    </row>
    <row r="686" spans="1:45" ht="22.5" customHeight="1" x14ac:dyDescent="0.25">
      <c r="A686" s="94" t="str">
        <f t="shared" si="127"/>
        <v>620.</v>
      </c>
      <c r="B686" s="94">
        <v>2087</v>
      </c>
      <c r="C686" s="238" t="s">
        <v>1695</v>
      </c>
      <c r="D686" s="4">
        <v>1993</v>
      </c>
      <c r="E686" s="4" t="s">
        <v>28</v>
      </c>
      <c r="F686" s="4" t="s">
        <v>31</v>
      </c>
      <c r="G686" s="4">
        <v>5</v>
      </c>
      <c r="H686" s="4">
        <v>4</v>
      </c>
      <c r="I686" s="18">
        <v>4780.8</v>
      </c>
      <c r="J686" s="11">
        <v>4382.7</v>
      </c>
      <c r="K686" s="18">
        <v>4382.7</v>
      </c>
      <c r="L686" s="38">
        <v>197</v>
      </c>
      <c r="M686" s="18">
        <f t="shared" si="130"/>
        <v>2305749</v>
      </c>
      <c r="N686" s="18"/>
      <c r="O686" s="18"/>
      <c r="P686" s="18"/>
      <c r="Q686" s="11">
        <f t="shared" si="131"/>
        <v>2305749</v>
      </c>
      <c r="R686" s="18"/>
      <c r="S686" s="38"/>
      <c r="T686" s="18"/>
      <c r="U686" s="18">
        <v>1171</v>
      </c>
      <c r="V686" s="18">
        <v>2305749</v>
      </c>
      <c r="W686" s="18"/>
      <c r="X686" s="18"/>
      <c r="Y686" s="18"/>
      <c r="Z686" s="18"/>
      <c r="AA686" s="18"/>
      <c r="AB686" s="18"/>
      <c r="AC686" s="18"/>
      <c r="AD686" s="18"/>
      <c r="AE686" s="18"/>
      <c r="AF686" s="201"/>
      <c r="AG686" s="29" t="s">
        <v>217</v>
      </c>
      <c r="AH686" s="176"/>
      <c r="AI686" s="168"/>
      <c r="AJ686" s="176"/>
      <c r="AK686" s="176"/>
      <c r="AL686" s="71">
        <f>MAX(AL$24:AL685)+1</f>
        <v>620</v>
      </c>
      <c r="AM686" s="71" t="s">
        <v>157</v>
      </c>
      <c r="AN686" s="71" t="str">
        <f t="shared" si="124"/>
        <v>620.</v>
      </c>
      <c r="AP686" s="88"/>
      <c r="AS686" s="114"/>
    </row>
    <row r="687" spans="1:45" ht="22.5" customHeight="1" x14ac:dyDescent="0.25">
      <c r="A687" s="94" t="str">
        <f t="shared" si="127"/>
        <v>621.</v>
      </c>
      <c r="B687" s="94">
        <v>1949</v>
      </c>
      <c r="C687" s="238" t="s">
        <v>1693</v>
      </c>
      <c r="D687" s="4">
        <v>1986</v>
      </c>
      <c r="E687" s="4" t="s">
        <v>28</v>
      </c>
      <c r="F687" s="4" t="s">
        <v>31</v>
      </c>
      <c r="G687" s="4">
        <v>5</v>
      </c>
      <c r="H687" s="4">
        <v>4</v>
      </c>
      <c r="I687" s="18">
        <v>2962</v>
      </c>
      <c r="J687" s="11">
        <v>2073.3000000000002</v>
      </c>
      <c r="K687" s="18">
        <v>2073.3000000000002</v>
      </c>
      <c r="L687" s="38">
        <v>114</v>
      </c>
      <c r="M687" s="18">
        <f t="shared" si="130"/>
        <v>954784</v>
      </c>
      <c r="N687" s="18"/>
      <c r="O687" s="18"/>
      <c r="P687" s="18"/>
      <c r="Q687" s="11">
        <f t="shared" si="131"/>
        <v>954784</v>
      </c>
      <c r="R687" s="18"/>
      <c r="S687" s="38"/>
      <c r="T687" s="18"/>
      <c r="U687" s="18">
        <v>633</v>
      </c>
      <c r="V687" s="18">
        <v>954784</v>
      </c>
      <c r="W687" s="18"/>
      <c r="X687" s="18"/>
      <c r="Y687" s="18"/>
      <c r="Z687" s="18"/>
      <c r="AA687" s="18"/>
      <c r="AB687" s="18"/>
      <c r="AC687" s="18"/>
      <c r="AD687" s="18"/>
      <c r="AE687" s="18"/>
      <c r="AF687" s="201"/>
      <c r="AG687" s="29" t="s">
        <v>217</v>
      </c>
      <c r="AH687" s="176"/>
      <c r="AI687" s="168"/>
      <c r="AJ687" s="176"/>
      <c r="AK687" s="176"/>
      <c r="AL687" s="71">
        <f>MAX(AL$24:AL686)+1</f>
        <v>621</v>
      </c>
      <c r="AM687" s="71" t="s">
        <v>157</v>
      </c>
      <c r="AN687" s="71" t="str">
        <f t="shared" si="124"/>
        <v>621.</v>
      </c>
      <c r="AP687" s="88"/>
      <c r="AS687" s="114"/>
    </row>
    <row r="688" spans="1:45" ht="22.5" customHeight="1" x14ac:dyDescent="0.25">
      <c r="A688" s="94" t="str">
        <f t="shared" si="127"/>
        <v>622.</v>
      </c>
      <c r="B688" s="94">
        <v>2106</v>
      </c>
      <c r="C688" s="238" t="s">
        <v>1741</v>
      </c>
      <c r="D688" s="4">
        <v>2007</v>
      </c>
      <c r="E688" s="4" t="s">
        <v>28</v>
      </c>
      <c r="F688" s="4" t="s">
        <v>29</v>
      </c>
      <c r="G688" s="4">
        <v>6</v>
      </c>
      <c r="H688" s="4">
        <v>4</v>
      </c>
      <c r="I688" s="18">
        <v>3657.2</v>
      </c>
      <c r="J688" s="11">
        <v>3307.7</v>
      </c>
      <c r="K688" s="18">
        <v>3307.7</v>
      </c>
      <c r="L688" s="38">
        <v>230</v>
      </c>
      <c r="M688" s="18">
        <f t="shared" si="130"/>
        <v>2254468</v>
      </c>
      <c r="N688" s="18"/>
      <c r="O688" s="18"/>
      <c r="P688" s="18"/>
      <c r="Q688" s="11">
        <f t="shared" si="131"/>
        <v>2254468</v>
      </c>
      <c r="R688" s="18"/>
      <c r="S688" s="38"/>
      <c r="T688" s="18"/>
      <c r="U688" s="18">
        <v>994</v>
      </c>
      <c r="V688" s="18">
        <v>2254468</v>
      </c>
      <c r="W688" s="18"/>
      <c r="X688" s="18"/>
      <c r="Y688" s="18"/>
      <c r="Z688" s="18"/>
      <c r="AA688" s="18"/>
      <c r="AB688" s="18"/>
      <c r="AC688" s="18"/>
      <c r="AD688" s="18"/>
      <c r="AE688" s="18"/>
      <c r="AF688" s="201"/>
      <c r="AG688" s="29" t="s">
        <v>217</v>
      </c>
      <c r="AH688" s="176"/>
      <c r="AI688" s="168"/>
      <c r="AJ688" s="176"/>
      <c r="AK688" s="176"/>
      <c r="AL688" s="71">
        <f>MAX(AL$24:AL687)+1</f>
        <v>622</v>
      </c>
      <c r="AM688" s="71" t="s">
        <v>157</v>
      </c>
      <c r="AN688" s="71" t="str">
        <f t="shared" si="124"/>
        <v>622.</v>
      </c>
      <c r="AP688" s="88"/>
      <c r="AS688" s="114"/>
    </row>
    <row r="689" spans="1:45" ht="22.5" customHeight="1" x14ac:dyDescent="0.25">
      <c r="A689" s="94" t="str">
        <f t="shared" si="127"/>
        <v>623.</v>
      </c>
      <c r="B689" s="94">
        <v>2038</v>
      </c>
      <c r="C689" s="238" t="s">
        <v>639</v>
      </c>
      <c r="D689" s="4">
        <v>1983</v>
      </c>
      <c r="E689" s="4" t="s">
        <v>28</v>
      </c>
      <c r="F689" s="4" t="s">
        <v>31</v>
      </c>
      <c r="G689" s="4">
        <v>5</v>
      </c>
      <c r="H689" s="4">
        <v>3</v>
      </c>
      <c r="I689" s="18">
        <v>3523.6</v>
      </c>
      <c r="J689" s="11">
        <v>3139.5</v>
      </c>
      <c r="K689" s="18">
        <v>3139.5</v>
      </c>
      <c r="L689" s="38">
        <v>318</v>
      </c>
      <c r="M689" s="18">
        <f t="shared" si="130"/>
        <v>890120</v>
      </c>
      <c r="N689" s="18"/>
      <c r="O689" s="18"/>
      <c r="P689" s="18"/>
      <c r="Q689" s="11">
        <f t="shared" si="131"/>
        <v>890120</v>
      </c>
      <c r="R689" s="18"/>
      <c r="S689" s="38"/>
      <c r="T689" s="18"/>
      <c r="U689" s="18"/>
      <c r="V689" s="18"/>
      <c r="W689" s="18"/>
      <c r="X689" s="18"/>
      <c r="Y689" s="18">
        <v>605</v>
      </c>
      <c r="Z689" s="18">
        <v>890120</v>
      </c>
      <c r="AA689" s="18"/>
      <c r="AB689" s="18"/>
      <c r="AC689" s="18"/>
      <c r="AD689" s="18"/>
      <c r="AE689" s="18"/>
      <c r="AF689" s="201"/>
      <c r="AG689" s="29" t="s">
        <v>217</v>
      </c>
      <c r="AH689" s="176"/>
      <c r="AI689" s="168"/>
      <c r="AJ689" s="176"/>
      <c r="AK689" s="176"/>
      <c r="AL689" s="71">
        <f>MAX(AL$24:AL688)+1</f>
        <v>623</v>
      </c>
      <c r="AM689" s="71" t="s">
        <v>157</v>
      </c>
      <c r="AN689" s="71" t="str">
        <f t="shared" si="124"/>
        <v>623.</v>
      </c>
      <c r="AP689" s="88"/>
      <c r="AS689" s="114"/>
    </row>
    <row r="690" spans="1:45" ht="22.5" customHeight="1" x14ac:dyDescent="0.25">
      <c r="A690" s="94" t="str">
        <f t="shared" si="127"/>
        <v>624.</v>
      </c>
      <c r="B690" s="94">
        <v>2044</v>
      </c>
      <c r="C690" s="238" t="s">
        <v>1634</v>
      </c>
      <c r="D690" s="4">
        <v>1979</v>
      </c>
      <c r="E690" s="4" t="s">
        <v>28</v>
      </c>
      <c r="F690" s="4" t="s">
        <v>31</v>
      </c>
      <c r="G690" s="4">
        <v>5</v>
      </c>
      <c r="H690" s="4">
        <v>4</v>
      </c>
      <c r="I690" s="18">
        <v>3724.3</v>
      </c>
      <c r="J690" s="11">
        <v>3394.2</v>
      </c>
      <c r="K690" s="18">
        <v>3394.2</v>
      </c>
      <c r="L690" s="38">
        <v>356</v>
      </c>
      <c r="M690" s="18">
        <f t="shared" si="130"/>
        <v>462088</v>
      </c>
      <c r="N690" s="18"/>
      <c r="O690" s="18"/>
      <c r="P690" s="18"/>
      <c r="Q690" s="11">
        <f t="shared" si="131"/>
        <v>462088</v>
      </c>
      <c r="R690" s="18">
        <v>462088</v>
      </c>
      <c r="S690" s="3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201"/>
      <c r="AG690" s="29" t="s">
        <v>217</v>
      </c>
      <c r="AH690" s="176" t="s">
        <v>1778</v>
      </c>
      <c r="AI690" s="168"/>
      <c r="AJ690" s="176"/>
      <c r="AK690" s="176"/>
      <c r="AL690" s="71">
        <f>MAX(AL$24:AL689)+1</f>
        <v>624</v>
      </c>
      <c r="AM690" s="71" t="s">
        <v>157</v>
      </c>
      <c r="AN690" s="71" t="str">
        <f t="shared" si="124"/>
        <v>624.</v>
      </c>
      <c r="AP690" s="88"/>
      <c r="AS690" s="114"/>
    </row>
    <row r="691" spans="1:45" ht="22.5" customHeight="1" x14ac:dyDescent="0.25">
      <c r="A691" s="94" t="str">
        <f t="shared" si="127"/>
        <v>625.</v>
      </c>
      <c r="B691" s="94">
        <v>1921</v>
      </c>
      <c r="C691" s="211" t="s">
        <v>1765</v>
      </c>
      <c r="D691" s="4">
        <v>1971</v>
      </c>
      <c r="E691" s="9" t="s">
        <v>28</v>
      </c>
      <c r="F691" s="4" t="s">
        <v>29</v>
      </c>
      <c r="G691" s="10">
        <v>2</v>
      </c>
      <c r="H691" s="10">
        <v>2</v>
      </c>
      <c r="I691" s="11">
        <v>739.8</v>
      </c>
      <c r="J691" s="11">
        <v>693</v>
      </c>
      <c r="K691" s="11">
        <v>693</v>
      </c>
      <c r="L691" s="35">
        <v>42</v>
      </c>
      <c r="M691" s="11">
        <f>R691+T691+V691+X691+Z691+AB691+AE691+AF691</f>
        <v>2121260</v>
      </c>
      <c r="N691" s="11"/>
      <c r="O691" s="6"/>
      <c r="P691" s="11"/>
      <c r="Q691" s="11">
        <f>M691</f>
        <v>2121260</v>
      </c>
      <c r="R691" s="11"/>
      <c r="S691" s="35"/>
      <c r="T691" s="11"/>
      <c r="U691" s="11">
        <v>281.97000000000003</v>
      </c>
      <c r="V691" s="11">
        <v>2121260</v>
      </c>
      <c r="W691" s="11"/>
      <c r="X691" s="11"/>
      <c r="Y691" s="11"/>
      <c r="Z691" s="11"/>
      <c r="AA691" s="11"/>
      <c r="AB691" s="11"/>
      <c r="AC691" s="11"/>
      <c r="AD691" s="11"/>
      <c r="AE691" s="11"/>
      <c r="AF691" s="75"/>
      <c r="AG691" s="29" t="s">
        <v>217</v>
      </c>
      <c r="AH691" s="90"/>
      <c r="AI691" s="168"/>
      <c r="AJ691" s="90"/>
      <c r="AK691" s="176"/>
      <c r="AL691" s="71">
        <f>MAX(AL$24:AL690)+1</f>
        <v>625</v>
      </c>
      <c r="AM691" s="71" t="s">
        <v>157</v>
      </c>
      <c r="AN691" s="71" t="str">
        <f t="shared" si="124"/>
        <v>625.</v>
      </c>
      <c r="AP691" s="71"/>
      <c r="AS691" s="114"/>
    </row>
    <row r="692" spans="1:45" ht="22.5" customHeight="1" x14ac:dyDescent="0.25">
      <c r="A692" s="94" t="str">
        <f t="shared" si="127"/>
        <v>626.</v>
      </c>
      <c r="B692" s="94">
        <v>1930</v>
      </c>
      <c r="C692" s="211" t="s">
        <v>1766</v>
      </c>
      <c r="D692" s="4">
        <v>1985</v>
      </c>
      <c r="E692" s="9" t="s">
        <v>28</v>
      </c>
      <c r="F692" s="4" t="s">
        <v>29</v>
      </c>
      <c r="G692" s="10">
        <v>3</v>
      </c>
      <c r="H692" s="10">
        <v>2</v>
      </c>
      <c r="I692" s="11">
        <v>3115.2</v>
      </c>
      <c r="J692" s="11">
        <v>2919.4</v>
      </c>
      <c r="K692" s="11">
        <v>2919.4</v>
      </c>
      <c r="L692" s="35">
        <v>172</v>
      </c>
      <c r="M692" s="11">
        <f>R692+T692+V692+X692+Z692+AB692+AE692+AF692</f>
        <v>1420000</v>
      </c>
      <c r="N692" s="11"/>
      <c r="O692" s="6"/>
      <c r="P692" s="11"/>
      <c r="Q692" s="11">
        <f>M692</f>
        <v>1420000</v>
      </c>
      <c r="R692" s="11">
        <v>1420000</v>
      </c>
      <c r="S692" s="35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75"/>
      <c r="AG692" s="29" t="s">
        <v>217</v>
      </c>
      <c r="AH692" s="90" t="s">
        <v>1777</v>
      </c>
      <c r="AI692" s="168"/>
      <c r="AJ692" s="90"/>
      <c r="AK692" s="176"/>
      <c r="AL692" s="71">
        <f>MAX(AL$24:AL691)+1</f>
        <v>626</v>
      </c>
      <c r="AM692" s="71" t="s">
        <v>157</v>
      </c>
      <c r="AN692" s="71" t="str">
        <f t="shared" si="124"/>
        <v>626.</v>
      </c>
      <c r="AP692" s="71"/>
      <c r="AS692" s="114"/>
    </row>
    <row r="693" spans="1:45" ht="22.5" customHeight="1" x14ac:dyDescent="0.25">
      <c r="A693" s="94" t="str">
        <f t="shared" si="127"/>
        <v>627.</v>
      </c>
      <c r="B693" s="94">
        <v>1874</v>
      </c>
      <c r="C693" s="217" t="s">
        <v>538</v>
      </c>
      <c r="D693" s="4">
        <v>1962</v>
      </c>
      <c r="E693" s="4" t="s">
        <v>28</v>
      </c>
      <c r="F693" s="4" t="s">
        <v>29</v>
      </c>
      <c r="G693" s="4">
        <v>3</v>
      </c>
      <c r="H693" s="4">
        <v>2</v>
      </c>
      <c r="I693" s="18">
        <v>1488.7</v>
      </c>
      <c r="J693" s="11">
        <v>966.4</v>
      </c>
      <c r="K693" s="18">
        <v>966.4</v>
      </c>
      <c r="L693" s="38">
        <v>43</v>
      </c>
      <c r="M693" s="18">
        <f t="shared" si="130"/>
        <v>2155550.4899999998</v>
      </c>
      <c r="N693" s="18"/>
      <c r="O693" s="18"/>
      <c r="P693" s="18"/>
      <c r="Q693" s="11">
        <f t="shared" si="131"/>
        <v>2155550.4899999998</v>
      </c>
      <c r="R693" s="18">
        <v>2096038.9</v>
      </c>
      <c r="S693" s="3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201">
        <v>59511.59</v>
      </c>
      <c r="AG693" s="29" t="s">
        <v>217</v>
      </c>
      <c r="AH693" s="176" t="s">
        <v>1777</v>
      </c>
      <c r="AI693" s="168"/>
      <c r="AJ693" s="176"/>
      <c r="AK693" s="176"/>
      <c r="AL693" s="71">
        <f>MAX(AL$24:AL692)+1</f>
        <v>627</v>
      </c>
      <c r="AM693" s="71" t="s">
        <v>157</v>
      </c>
      <c r="AN693" s="71" t="str">
        <f t="shared" si="124"/>
        <v>627.</v>
      </c>
      <c r="AP693" s="71"/>
      <c r="AS693" s="114"/>
    </row>
    <row r="694" spans="1:45" ht="22.5" customHeight="1" x14ac:dyDescent="0.25">
      <c r="A694" s="94" t="str">
        <f t="shared" ref="A694:A731" si="132">AN694</f>
        <v/>
      </c>
      <c r="B694" s="94"/>
      <c r="C694" s="233" t="s">
        <v>100</v>
      </c>
      <c r="D694" s="8"/>
      <c r="E694" s="9"/>
      <c r="F694" s="9"/>
      <c r="G694" s="12"/>
      <c r="H694" s="12"/>
      <c r="I694" s="6">
        <f>I695+I703+I722</f>
        <v>85760.75</v>
      </c>
      <c r="J694" s="11">
        <f>J695+J703+J722</f>
        <v>56203.509999999995</v>
      </c>
      <c r="K694" s="6">
        <f>K695+K703+K722</f>
        <v>51949.41</v>
      </c>
      <c r="L694" s="34">
        <f>L695+L703+L722</f>
        <v>3540</v>
      </c>
      <c r="M694" s="6">
        <f>M695+M703+M722</f>
        <v>66106180.949999988</v>
      </c>
      <c r="N694" s="6"/>
      <c r="O694" s="6"/>
      <c r="P694" s="6"/>
      <c r="Q694" s="6">
        <f>Q695+Q703+Q722</f>
        <v>66106180.949999988</v>
      </c>
      <c r="R694" s="6">
        <f t="shared" ref="R694:AF694" si="133">R695+R703+R722</f>
        <v>14584640.66</v>
      </c>
      <c r="S694" s="6"/>
      <c r="T694" s="6"/>
      <c r="U694" s="6">
        <f t="shared" si="133"/>
        <v>16220.66</v>
      </c>
      <c r="V694" s="6">
        <f t="shared" si="133"/>
        <v>48173777.655999996</v>
      </c>
      <c r="W694" s="6"/>
      <c r="X694" s="6"/>
      <c r="Y694" s="6"/>
      <c r="Z694" s="6"/>
      <c r="AA694" s="6">
        <f t="shared" si="133"/>
        <v>1615.6000000000001</v>
      </c>
      <c r="AB694" s="6">
        <f t="shared" si="133"/>
        <v>2659471.1140000001</v>
      </c>
      <c r="AC694" s="6"/>
      <c r="AD694" s="6"/>
      <c r="AE694" s="6">
        <f t="shared" si="133"/>
        <v>192041.26</v>
      </c>
      <c r="AF694" s="195">
        <f t="shared" si="133"/>
        <v>496250.26</v>
      </c>
      <c r="AG694" s="29"/>
      <c r="AH694" s="176"/>
      <c r="AI694" s="168"/>
      <c r="AJ694" s="176"/>
      <c r="AK694" s="176"/>
      <c r="AN694" s="71" t="str">
        <f t="shared" ref="AN694:AN718" si="134">CONCATENATE(AL694,AM694)</f>
        <v/>
      </c>
      <c r="AO694" s="71"/>
      <c r="AP694" s="71"/>
      <c r="AS694" s="114"/>
    </row>
    <row r="695" spans="1:45" ht="22.5" customHeight="1" x14ac:dyDescent="0.25">
      <c r="A695" s="94" t="str">
        <f t="shared" si="132"/>
        <v/>
      </c>
      <c r="B695" s="94"/>
      <c r="C695" s="233" t="s">
        <v>208</v>
      </c>
      <c r="D695" s="8"/>
      <c r="E695" s="9"/>
      <c r="F695" s="9"/>
      <c r="G695" s="12"/>
      <c r="H695" s="12"/>
      <c r="I695" s="6">
        <f>SUM(I696:I702)</f>
        <v>8390.2000000000007</v>
      </c>
      <c r="J695" s="6">
        <f>SUM(J696:J702)</f>
        <v>5101.51</v>
      </c>
      <c r="K695" s="6">
        <f>SUM(K696:K702)</f>
        <v>4940.91</v>
      </c>
      <c r="L695" s="34">
        <f>SUM(L696:L702)</f>
        <v>338</v>
      </c>
      <c r="M695" s="6">
        <f>SUM(M696:P702)</f>
        <v>14055086.039999999</v>
      </c>
      <c r="N695" s="6"/>
      <c r="O695" s="6"/>
      <c r="P695" s="6"/>
      <c r="Q695" s="6">
        <f>SUM(Q696:Q702)</f>
        <v>14055086.039999999</v>
      </c>
      <c r="R695" s="6">
        <f t="shared" ref="R695:AF695" si="135">SUM(R696:R702)</f>
        <v>774329.16</v>
      </c>
      <c r="S695" s="6"/>
      <c r="T695" s="6"/>
      <c r="U695" s="6">
        <f t="shared" si="135"/>
        <v>4217.16</v>
      </c>
      <c r="V695" s="6">
        <f t="shared" si="135"/>
        <v>12852869.979999999</v>
      </c>
      <c r="W695" s="6"/>
      <c r="X695" s="6"/>
      <c r="Y695" s="6"/>
      <c r="Z695" s="6"/>
      <c r="AA695" s="6"/>
      <c r="AB695" s="6"/>
      <c r="AC695" s="6"/>
      <c r="AD695" s="6"/>
      <c r="AE695" s="6">
        <f t="shared" si="135"/>
        <v>192041.26</v>
      </c>
      <c r="AF695" s="195">
        <f t="shared" si="135"/>
        <v>235845.64</v>
      </c>
      <c r="AG695" s="29"/>
      <c r="AH695" s="176"/>
      <c r="AI695" s="168"/>
      <c r="AJ695" s="176"/>
      <c r="AK695" s="176"/>
      <c r="AN695" s="71" t="str">
        <f t="shared" si="134"/>
        <v/>
      </c>
      <c r="AO695" s="71"/>
      <c r="AP695" s="71"/>
      <c r="AS695" s="114"/>
    </row>
    <row r="696" spans="1:45" ht="22.5" customHeight="1" x14ac:dyDescent="0.25">
      <c r="A696" s="94" t="str">
        <f t="shared" si="132"/>
        <v>628.</v>
      </c>
      <c r="B696" s="94">
        <v>2291</v>
      </c>
      <c r="C696" s="211" t="s">
        <v>649</v>
      </c>
      <c r="D696" s="8">
        <v>1853</v>
      </c>
      <c r="E696" s="9" t="s">
        <v>28</v>
      </c>
      <c r="F696" s="9" t="s">
        <v>30</v>
      </c>
      <c r="G696" s="12">
        <v>2</v>
      </c>
      <c r="H696" s="12">
        <v>2</v>
      </c>
      <c r="I696" s="11">
        <v>507.2</v>
      </c>
      <c r="J696" s="11">
        <v>223.3</v>
      </c>
      <c r="K696" s="11">
        <v>223.3</v>
      </c>
      <c r="L696" s="35">
        <v>17</v>
      </c>
      <c r="M696" s="11">
        <f t="shared" ref="M696:M702" si="136">R696+T696+V696+X696+Z696+AB696+AE696+AF696</f>
        <v>2008077.2</v>
      </c>
      <c r="N696" s="11"/>
      <c r="O696" s="11"/>
      <c r="P696" s="11"/>
      <c r="Q696" s="11">
        <f t="shared" ref="Q696:Q702" si="137">M696</f>
        <v>2008077.2</v>
      </c>
      <c r="R696" s="11"/>
      <c r="S696" s="35"/>
      <c r="T696" s="11"/>
      <c r="U696" s="11">
        <v>547.16</v>
      </c>
      <c r="V696" s="11">
        <f>U696*3670</f>
        <v>2008077.2</v>
      </c>
      <c r="W696" s="11"/>
      <c r="X696" s="11"/>
      <c r="Y696" s="11"/>
      <c r="Z696" s="11"/>
      <c r="AA696" s="11"/>
      <c r="AB696" s="11"/>
      <c r="AC696" s="11"/>
      <c r="AD696" s="11"/>
      <c r="AE696" s="11"/>
      <c r="AF696" s="75"/>
      <c r="AG696" s="29" t="s">
        <v>217</v>
      </c>
      <c r="AH696" s="176"/>
      <c r="AI696" s="168"/>
      <c r="AJ696" s="176"/>
      <c r="AK696" s="176"/>
      <c r="AL696" s="71">
        <f>MAX(AL$24:AL695)+1</f>
        <v>628</v>
      </c>
      <c r="AM696" s="71" t="s">
        <v>157</v>
      </c>
      <c r="AN696" s="71" t="str">
        <f t="shared" si="134"/>
        <v>628.</v>
      </c>
      <c r="AP696" s="88"/>
      <c r="AS696" s="114"/>
    </row>
    <row r="697" spans="1:45" ht="22.5" customHeight="1" x14ac:dyDescent="0.25">
      <c r="A697" s="94" t="str">
        <f t="shared" si="132"/>
        <v>629.</v>
      </c>
      <c r="B697" s="94">
        <v>2295</v>
      </c>
      <c r="C697" s="211" t="s">
        <v>651</v>
      </c>
      <c r="D697" s="8">
        <v>1854</v>
      </c>
      <c r="E697" s="9" t="s">
        <v>28</v>
      </c>
      <c r="F697" s="9" t="s">
        <v>30</v>
      </c>
      <c r="G697" s="12">
        <v>2</v>
      </c>
      <c r="H697" s="12">
        <v>3</v>
      </c>
      <c r="I697" s="11">
        <v>451.2</v>
      </c>
      <c r="J697" s="11">
        <v>433.6</v>
      </c>
      <c r="K697" s="11">
        <v>323.5</v>
      </c>
      <c r="L697" s="35">
        <v>27</v>
      </c>
      <c r="M697" s="11">
        <f t="shared" si="136"/>
        <v>1918675.9999999998</v>
      </c>
      <c r="N697" s="11"/>
      <c r="O697" s="11"/>
      <c r="P697" s="11"/>
      <c r="Q697" s="11">
        <f t="shared" si="137"/>
        <v>1918675.9999999998</v>
      </c>
      <c r="R697" s="11"/>
      <c r="S697" s="35"/>
      <c r="T697" s="11"/>
      <c r="U697" s="11">
        <v>522.79999999999995</v>
      </c>
      <c r="V697" s="11">
        <f>U697*3670</f>
        <v>1918675.9999999998</v>
      </c>
      <c r="W697" s="11"/>
      <c r="X697" s="11"/>
      <c r="Y697" s="11"/>
      <c r="Z697" s="11"/>
      <c r="AA697" s="11"/>
      <c r="AB697" s="11"/>
      <c r="AC697" s="11"/>
      <c r="AD697" s="11"/>
      <c r="AE697" s="11"/>
      <c r="AF697" s="75"/>
      <c r="AG697" s="29" t="s">
        <v>217</v>
      </c>
      <c r="AH697" s="176"/>
      <c r="AI697" s="168"/>
      <c r="AJ697" s="176"/>
      <c r="AK697" s="176"/>
      <c r="AL697" s="71">
        <f>MAX(AL$24:AL696)+1</f>
        <v>629</v>
      </c>
      <c r="AM697" s="71" t="s">
        <v>157</v>
      </c>
      <c r="AN697" s="71" t="str">
        <f t="shared" si="134"/>
        <v>629.</v>
      </c>
      <c r="AP697" s="88"/>
      <c r="AS697" s="114"/>
    </row>
    <row r="698" spans="1:45" ht="22.5" customHeight="1" x14ac:dyDescent="0.25">
      <c r="A698" s="94" t="str">
        <f t="shared" si="132"/>
        <v>630.</v>
      </c>
      <c r="B698" s="94">
        <v>2476</v>
      </c>
      <c r="C698" s="211" t="s">
        <v>102</v>
      </c>
      <c r="D698" s="8">
        <v>1990</v>
      </c>
      <c r="E698" s="9" t="s">
        <v>28</v>
      </c>
      <c r="F698" s="9" t="s">
        <v>29</v>
      </c>
      <c r="G698" s="12">
        <v>3</v>
      </c>
      <c r="H698" s="12">
        <v>3</v>
      </c>
      <c r="I698" s="11">
        <v>1766.4</v>
      </c>
      <c r="J698" s="11">
        <v>1005.4</v>
      </c>
      <c r="K698" s="11">
        <v>1005.4</v>
      </c>
      <c r="L698" s="35">
        <v>61</v>
      </c>
      <c r="M698" s="11">
        <f t="shared" si="136"/>
        <v>5235260.9899999993</v>
      </c>
      <c r="N698" s="11"/>
      <c r="O698" s="11"/>
      <c r="P698" s="11"/>
      <c r="Q698" s="11">
        <f t="shared" si="137"/>
        <v>5235260.9899999993</v>
      </c>
      <c r="R698" s="11"/>
      <c r="S698" s="35"/>
      <c r="T698" s="11"/>
      <c r="U698" s="11">
        <v>1108.5999999999999</v>
      </c>
      <c r="V698" s="11">
        <v>4999415.3499999996</v>
      </c>
      <c r="W698" s="11"/>
      <c r="X698" s="11"/>
      <c r="Y698" s="11"/>
      <c r="Z698" s="11"/>
      <c r="AA698" s="11"/>
      <c r="AB698" s="11"/>
      <c r="AC698" s="11"/>
      <c r="AD698" s="11"/>
      <c r="AE698" s="11"/>
      <c r="AF698" s="75">
        <v>235845.64</v>
      </c>
      <c r="AG698" s="29" t="s">
        <v>217</v>
      </c>
      <c r="AH698" s="176"/>
      <c r="AI698" s="168"/>
      <c r="AJ698" s="176"/>
      <c r="AK698" s="176"/>
      <c r="AL698" s="71">
        <f>MAX(AL$24:AL697)+1</f>
        <v>630</v>
      </c>
      <c r="AM698" s="71" t="s">
        <v>157</v>
      </c>
      <c r="AN698" s="71" t="str">
        <f t="shared" si="134"/>
        <v>630.</v>
      </c>
      <c r="AP698" s="88"/>
      <c r="AS698" s="114"/>
    </row>
    <row r="699" spans="1:45" ht="22.5" customHeight="1" x14ac:dyDescent="0.25">
      <c r="A699" s="94" t="str">
        <f t="shared" si="132"/>
        <v>631.</v>
      </c>
      <c r="B699" s="94">
        <v>2526</v>
      </c>
      <c r="C699" s="211" t="s">
        <v>1548</v>
      </c>
      <c r="D699" s="8">
        <v>1980</v>
      </c>
      <c r="E699" s="9"/>
      <c r="F699" s="9" t="s">
        <v>29</v>
      </c>
      <c r="G699" s="12">
        <v>3</v>
      </c>
      <c r="H699" s="12">
        <v>3</v>
      </c>
      <c r="I699" s="11">
        <v>720.8</v>
      </c>
      <c r="J699" s="11">
        <v>479.31</v>
      </c>
      <c r="K699" s="11">
        <v>479.31</v>
      </c>
      <c r="L699" s="35">
        <v>50</v>
      </c>
      <c r="M699" s="11">
        <f t="shared" si="136"/>
        <v>966370.42</v>
      </c>
      <c r="N699" s="11"/>
      <c r="O699" s="11"/>
      <c r="P699" s="11"/>
      <c r="Q699" s="11">
        <f t="shared" si="137"/>
        <v>966370.42</v>
      </c>
      <c r="R699" s="11">
        <v>774329.16</v>
      </c>
      <c r="S699" s="35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>
        <v>192041.26</v>
      </c>
      <c r="AF699" s="75"/>
      <c r="AG699" s="29" t="s">
        <v>217</v>
      </c>
      <c r="AH699" s="176" t="s">
        <v>1777</v>
      </c>
      <c r="AI699" s="168"/>
      <c r="AJ699" s="176"/>
      <c r="AK699" s="176"/>
      <c r="AL699" s="71">
        <f>MAX(AL$24:AL698)+1</f>
        <v>631</v>
      </c>
      <c r="AM699" s="71" t="s">
        <v>157</v>
      </c>
      <c r="AN699" s="71" t="str">
        <f t="shared" si="134"/>
        <v>631.</v>
      </c>
      <c r="AP699" s="88"/>
      <c r="AS699" s="114"/>
    </row>
    <row r="700" spans="1:45" ht="22.5" customHeight="1" x14ac:dyDescent="0.25">
      <c r="A700" s="94" t="str">
        <f t="shared" si="132"/>
        <v>632.</v>
      </c>
      <c r="B700" s="94">
        <v>2321</v>
      </c>
      <c r="C700" s="211" t="s">
        <v>103</v>
      </c>
      <c r="D700" s="8">
        <v>1999</v>
      </c>
      <c r="E700" s="9" t="s">
        <v>28</v>
      </c>
      <c r="F700" s="9" t="s">
        <v>29</v>
      </c>
      <c r="G700" s="12">
        <v>3</v>
      </c>
      <c r="H700" s="12">
        <v>3</v>
      </c>
      <c r="I700" s="11">
        <v>1785.6</v>
      </c>
      <c r="J700" s="11">
        <v>1035.5999999999999</v>
      </c>
      <c r="K700" s="11">
        <v>999.9</v>
      </c>
      <c r="L700" s="35">
        <v>65</v>
      </c>
      <c r="M700" s="11">
        <f t="shared" si="136"/>
        <v>1521817.26</v>
      </c>
      <c r="N700" s="11"/>
      <c r="O700" s="11"/>
      <c r="P700" s="11"/>
      <c r="Q700" s="11">
        <f t="shared" si="137"/>
        <v>1521817.26</v>
      </c>
      <c r="R700" s="11"/>
      <c r="S700" s="35"/>
      <c r="T700" s="11"/>
      <c r="U700" s="11">
        <v>957</v>
      </c>
      <c r="V700" s="11">
        <v>1521817.26</v>
      </c>
      <c r="W700" s="11"/>
      <c r="X700" s="11"/>
      <c r="Y700" s="11"/>
      <c r="Z700" s="11"/>
      <c r="AA700" s="11"/>
      <c r="AB700" s="11"/>
      <c r="AC700" s="11"/>
      <c r="AD700" s="11"/>
      <c r="AE700" s="11"/>
      <c r="AF700" s="75"/>
      <c r="AG700" s="29" t="s">
        <v>217</v>
      </c>
      <c r="AH700" s="176"/>
      <c r="AI700" s="168"/>
      <c r="AJ700" s="176"/>
      <c r="AK700" s="176"/>
      <c r="AL700" s="71">
        <f>MAX(AL$24:AL699)+1</f>
        <v>632</v>
      </c>
      <c r="AM700" s="71" t="s">
        <v>157</v>
      </c>
      <c r="AN700" s="71" t="str">
        <f t="shared" si="134"/>
        <v>632.</v>
      </c>
      <c r="AP700" s="88"/>
      <c r="AS700" s="114"/>
    </row>
    <row r="701" spans="1:45" ht="22.5" customHeight="1" x14ac:dyDescent="0.25">
      <c r="A701" s="94" t="str">
        <f t="shared" si="132"/>
        <v>633.</v>
      </c>
      <c r="B701" s="94">
        <v>2488</v>
      </c>
      <c r="C701" s="211" t="s">
        <v>1596</v>
      </c>
      <c r="D701" s="8">
        <v>1952</v>
      </c>
      <c r="E701" s="9">
        <v>2016</v>
      </c>
      <c r="F701" s="9" t="s">
        <v>30</v>
      </c>
      <c r="G701" s="12">
        <v>2</v>
      </c>
      <c r="H701" s="12">
        <v>1</v>
      </c>
      <c r="I701" s="11">
        <v>340.5</v>
      </c>
      <c r="J701" s="11">
        <v>206.2</v>
      </c>
      <c r="K701" s="11">
        <v>191.4</v>
      </c>
      <c r="L701" s="35">
        <v>10</v>
      </c>
      <c r="M701" s="11">
        <f t="shared" si="136"/>
        <v>909898.02</v>
      </c>
      <c r="N701" s="11"/>
      <c r="O701" s="11"/>
      <c r="P701" s="11"/>
      <c r="Q701" s="11">
        <f t="shared" si="137"/>
        <v>909898.02</v>
      </c>
      <c r="R701" s="11"/>
      <c r="S701" s="35"/>
      <c r="T701" s="11"/>
      <c r="U701" s="11">
        <v>296</v>
      </c>
      <c r="V701" s="11">
        <v>909898.02</v>
      </c>
      <c r="W701" s="11"/>
      <c r="X701" s="11"/>
      <c r="Y701" s="11"/>
      <c r="Z701" s="11"/>
      <c r="AA701" s="11"/>
      <c r="AB701" s="11"/>
      <c r="AC701" s="11"/>
      <c r="AD701" s="11"/>
      <c r="AE701" s="11"/>
      <c r="AF701" s="75"/>
      <c r="AG701" s="29" t="s">
        <v>217</v>
      </c>
      <c r="AH701" s="176"/>
      <c r="AI701" s="168"/>
      <c r="AJ701" s="176"/>
      <c r="AK701" s="176"/>
      <c r="AL701" s="71">
        <f>MAX(AL$24:AL700)+1</f>
        <v>633</v>
      </c>
      <c r="AM701" s="71" t="s">
        <v>157</v>
      </c>
      <c r="AN701" s="71" t="str">
        <f t="shared" si="134"/>
        <v>633.</v>
      </c>
      <c r="AP701" s="88"/>
      <c r="AS701" s="114"/>
    </row>
    <row r="702" spans="1:45" ht="22.5" customHeight="1" x14ac:dyDescent="0.25">
      <c r="A702" s="94" t="str">
        <f t="shared" si="132"/>
        <v>634.</v>
      </c>
      <c r="B702" s="94">
        <v>2463</v>
      </c>
      <c r="C702" s="217" t="s">
        <v>674</v>
      </c>
      <c r="D702" s="4">
        <v>1984</v>
      </c>
      <c r="E702" s="9" t="s">
        <v>28</v>
      </c>
      <c r="F702" s="9" t="s">
        <v>29</v>
      </c>
      <c r="G702" s="4">
        <v>5</v>
      </c>
      <c r="H702" s="4">
        <v>3</v>
      </c>
      <c r="I702" s="11">
        <v>2818.5</v>
      </c>
      <c r="J702" s="11">
        <v>1718.1</v>
      </c>
      <c r="K702" s="11">
        <v>1718.1</v>
      </c>
      <c r="L702" s="35">
        <v>108</v>
      </c>
      <c r="M702" s="11">
        <f t="shared" si="136"/>
        <v>1494986.15</v>
      </c>
      <c r="N702" s="11"/>
      <c r="O702" s="11"/>
      <c r="P702" s="11"/>
      <c r="Q702" s="11">
        <f t="shared" si="137"/>
        <v>1494986.15</v>
      </c>
      <c r="R702" s="11"/>
      <c r="S702" s="35"/>
      <c r="T702" s="11"/>
      <c r="U702" s="11">
        <v>785.6</v>
      </c>
      <c r="V702" s="11">
        <v>1494986.15</v>
      </c>
      <c r="W702" s="11"/>
      <c r="X702" s="11"/>
      <c r="Y702" s="11"/>
      <c r="Z702" s="11"/>
      <c r="AA702" s="11"/>
      <c r="AB702" s="11"/>
      <c r="AC702" s="11"/>
      <c r="AD702" s="11"/>
      <c r="AE702" s="11"/>
      <c r="AF702" s="75"/>
      <c r="AG702" s="29" t="s">
        <v>217</v>
      </c>
      <c r="AH702" s="176"/>
      <c r="AI702" s="168"/>
      <c r="AJ702" s="176"/>
      <c r="AK702" s="176"/>
      <c r="AL702" s="71">
        <f>MAX(AL$24:AL701)+1</f>
        <v>634</v>
      </c>
      <c r="AM702" s="71" t="s">
        <v>157</v>
      </c>
      <c r="AN702" s="71" t="str">
        <f t="shared" si="134"/>
        <v>634.</v>
      </c>
      <c r="AP702" s="88"/>
      <c r="AS702" s="114"/>
    </row>
    <row r="703" spans="1:45" ht="22.5" customHeight="1" x14ac:dyDescent="0.25">
      <c r="A703" s="94" t="str">
        <f t="shared" si="132"/>
        <v/>
      </c>
      <c r="B703" s="94"/>
      <c r="C703" s="233" t="s">
        <v>209</v>
      </c>
      <c r="D703" s="8"/>
      <c r="E703" s="9"/>
      <c r="F703" s="9"/>
      <c r="G703" s="12"/>
      <c r="H703" s="12"/>
      <c r="I703" s="6">
        <f>SUM(I704:I721)</f>
        <v>28672.580000000005</v>
      </c>
      <c r="J703" s="6">
        <f>SUM(J704:J721)</f>
        <v>18453.199999999997</v>
      </c>
      <c r="K703" s="6">
        <f>SUM(K704:K721)</f>
        <v>18179.899999999998</v>
      </c>
      <c r="L703" s="34">
        <f>SUM(L704:L721)</f>
        <v>1225</v>
      </c>
      <c r="M703" s="6">
        <f>SUM(M704:M721)</f>
        <v>24561407.949999999</v>
      </c>
      <c r="N703" s="6"/>
      <c r="O703" s="6"/>
      <c r="P703" s="6"/>
      <c r="Q703" s="6">
        <f>SUM(Q704:Q721)</f>
        <v>24561407.949999999</v>
      </c>
      <c r="R703" s="6">
        <f t="shared" ref="R703:AF703" si="138">SUM(R704:R721)</f>
        <v>9546848.6999999993</v>
      </c>
      <c r="S703" s="6"/>
      <c r="T703" s="6"/>
      <c r="U703" s="6">
        <f t="shared" si="138"/>
        <v>3762.8999999999996</v>
      </c>
      <c r="V703" s="6">
        <f t="shared" si="138"/>
        <v>13347489</v>
      </c>
      <c r="W703" s="6"/>
      <c r="X703" s="6"/>
      <c r="Y703" s="6"/>
      <c r="Z703" s="6"/>
      <c r="AA703" s="6">
        <f t="shared" si="138"/>
        <v>589.40000000000009</v>
      </c>
      <c r="AB703" s="6">
        <f t="shared" si="138"/>
        <v>1406665.63</v>
      </c>
      <c r="AC703" s="6"/>
      <c r="AD703" s="6"/>
      <c r="AE703" s="6"/>
      <c r="AF703" s="195">
        <f t="shared" si="138"/>
        <v>260404.62</v>
      </c>
      <c r="AG703" s="29"/>
      <c r="AH703" s="176"/>
      <c r="AI703" s="168"/>
      <c r="AJ703" s="176"/>
      <c r="AK703" s="176"/>
      <c r="AN703" s="71" t="str">
        <f t="shared" si="134"/>
        <v/>
      </c>
      <c r="AO703" s="71"/>
      <c r="AP703" s="71"/>
      <c r="AS703" s="114"/>
    </row>
    <row r="704" spans="1:45" ht="22.5" customHeight="1" x14ac:dyDescent="0.25">
      <c r="A704" s="94" t="str">
        <f t="shared" si="132"/>
        <v>635.</v>
      </c>
      <c r="B704" s="94">
        <v>2472</v>
      </c>
      <c r="C704" s="211" t="s">
        <v>660</v>
      </c>
      <c r="D704" s="8">
        <v>1990</v>
      </c>
      <c r="E704" s="9" t="s">
        <v>28</v>
      </c>
      <c r="F704" s="9" t="s">
        <v>29</v>
      </c>
      <c r="G704" s="12">
        <v>4</v>
      </c>
      <c r="H704" s="12">
        <v>2</v>
      </c>
      <c r="I704" s="11">
        <v>1737</v>
      </c>
      <c r="J704" s="11">
        <v>1553</v>
      </c>
      <c r="K704" s="11">
        <v>864.3</v>
      </c>
      <c r="L704" s="35">
        <v>70</v>
      </c>
      <c r="M704" s="11">
        <f t="shared" ref="M704:M718" si="139">R704+T704+V704+X704+Z704+AB704+AE704+AF704</f>
        <v>1648134.66</v>
      </c>
      <c r="N704" s="11"/>
      <c r="O704" s="11"/>
      <c r="P704" s="11"/>
      <c r="Q704" s="11">
        <f t="shared" ref="Q704:Q718" si="140">M704</f>
        <v>1648134.66</v>
      </c>
      <c r="R704" s="11"/>
      <c r="S704" s="35"/>
      <c r="T704" s="11"/>
      <c r="U704" s="11">
        <v>596.5</v>
      </c>
      <c r="V704" s="11">
        <v>1648134.66</v>
      </c>
      <c r="W704" s="11"/>
      <c r="X704" s="11"/>
      <c r="Y704" s="11"/>
      <c r="Z704" s="11"/>
      <c r="AA704" s="11"/>
      <c r="AB704" s="11"/>
      <c r="AC704" s="11"/>
      <c r="AD704" s="11"/>
      <c r="AE704" s="11"/>
      <c r="AF704" s="75"/>
      <c r="AG704" s="29" t="s">
        <v>217</v>
      </c>
      <c r="AH704" s="176"/>
      <c r="AI704" s="168"/>
      <c r="AJ704" s="176"/>
      <c r="AK704" s="176"/>
      <c r="AL704" s="71">
        <f>MAX(AL$24:AL703)+1</f>
        <v>635</v>
      </c>
      <c r="AM704" s="71" t="s">
        <v>157</v>
      </c>
      <c r="AN704" s="71" t="str">
        <f t="shared" si="134"/>
        <v>635.</v>
      </c>
      <c r="AP704" s="88"/>
      <c r="AS704" s="114"/>
    </row>
    <row r="705" spans="1:45" ht="22.5" customHeight="1" x14ac:dyDescent="0.25">
      <c r="A705" s="94" t="str">
        <f t="shared" si="132"/>
        <v>636.</v>
      </c>
      <c r="B705" s="94">
        <v>2546</v>
      </c>
      <c r="C705" s="211" t="s">
        <v>663</v>
      </c>
      <c r="D705" s="8">
        <v>1978</v>
      </c>
      <c r="E705" s="9" t="s">
        <v>28</v>
      </c>
      <c r="F705" s="9" t="s">
        <v>29</v>
      </c>
      <c r="G705" s="12">
        <v>5</v>
      </c>
      <c r="H705" s="12">
        <v>2</v>
      </c>
      <c r="I705" s="11">
        <v>3166.38</v>
      </c>
      <c r="J705" s="11">
        <v>2268</v>
      </c>
      <c r="K705" s="11">
        <v>2268</v>
      </c>
      <c r="L705" s="35">
        <v>205</v>
      </c>
      <c r="M705" s="11">
        <f t="shared" si="139"/>
        <v>885430.55</v>
      </c>
      <c r="N705" s="11"/>
      <c r="O705" s="11"/>
      <c r="P705" s="11"/>
      <c r="Q705" s="11">
        <f t="shared" si="140"/>
        <v>885430.55</v>
      </c>
      <c r="R705" s="11">
        <v>885430.55</v>
      </c>
      <c r="S705" s="35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75"/>
      <c r="AG705" s="29" t="s">
        <v>217</v>
      </c>
      <c r="AH705" s="176" t="s">
        <v>1778</v>
      </c>
      <c r="AI705" s="168"/>
      <c r="AJ705" s="176"/>
      <c r="AK705" s="176"/>
      <c r="AL705" s="71">
        <f>MAX(AL$24:AL704)+1</f>
        <v>636</v>
      </c>
      <c r="AM705" s="71" t="s">
        <v>157</v>
      </c>
      <c r="AN705" s="71" t="str">
        <f t="shared" si="134"/>
        <v>636.</v>
      </c>
      <c r="AP705" s="88"/>
      <c r="AS705" s="114"/>
    </row>
    <row r="706" spans="1:45" ht="22.5" customHeight="1" x14ac:dyDescent="0.25">
      <c r="A706" s="94" t="str">
        <f t="shared" si="132"/>
        <v>637.</v>
      </c>
      <c r="B706" s="94">
        <v>2544</v>
      </c>
      <c r="C706" s="217" t="s">
        <v>688</v>
      </c>
      <c r="D706" s="4">
        <v>1963</v>
      </c>
      <c r="E706" s="9" t="s">
        <v>28</v>
      </c>
      <c r="F706" s="9" t="s">
        <v>29</v>
      </c>
      <c r="G706" s="4">
        <v>4</v>
      </c>
      <c r="H706" s="4">
        <v>2</v>
      </c>
      <c r="I706" s="11">
        <v>1293.7</v>
      </c>
      <c r="J706" s="11">
        <v>1185.3</v>
      </c>
      <c r="K706" s="11">
        <v>761</v>
      </c>
      <c r="L706" s="35">
        <v>45</v>
      </c>
      <c r="M706" s="11">
        <f t="shared" si="139"/>
        <v>3006329.71</v>
      </c>
      <c r="N706" s="11"/>
      <c r="O706" s="11"/>
      <c r="P706" s="11"/>
      <c r="Q706" s="11">
        <f t="shared" si="140"/>
        <v>3006329.71</v>
      </c>
      <c r="R706" s="11"/>
      <c r="S706" s="35"/>
      <c r="T706" s="11"/>
      <c r="U706" s="11">
        <v>609</v>
      </c>
      <c r="V706" s="11">
        <v>3006329.71</v>
      </c>
      <c r="W706" s="11"/>
      <c r="X706" s="11"/>
      <c r="Y706" s="11"/>
      <c r="Z706" s="11"/>
      <c r="AA706" s="11"/>
      <c r="AB706" s="11"/>
      <c r="AC706" s="11"/>
      <c r="AD706" s="11"/>
      <c r="AE706" s="11"/>
      <c r="AF706" s="75"/>
      <c r="AG706" s="29" t="s">
        <v>217</v>
      </c>
      <c r="AH706" s="176"/>
      <c r="AI706" s="168"/>
      <c r="AJ706" s="176"/>
      <c r="AK706" s="176"/>
      <c r="AL706" s="71">
        <f>MAX(AL$24:AL705)+1</f>
        <v>637</v>
      </c>
      <c r="AM706" s="71" t="s">
        <v>157</v>
      </c>
      <c r="AN706" s="71" t="str">
        <f t="shared" si="134"/>
        <v>637.</v>
      </c>
      <c r="AP706" s="88"/>
      <c r="AS706" s="114"/>
    </row>
    <row r="707" spans="1:45" ht="22.5" customHeight="1" x14ac:dyDescent="0.25">
      <c r="A707" s="94" t="str">
        <f t="shared" si="132"/>
        <v>638.</v>
      </c>
      <c r="B707" s="94">
        <v>2293</v>
      </c>
      <c r="C707" s="211" t="s">
        <v>650</v>
      </c>
      <c r="D707" s="8">
        <v>1854</v>
      </c>
      <c r="E707" s="9" t="s">
        <v>28</v>
      </c>
      <c r="F707" s="9" t="s">
        <v>30</v>
      </c>
      <c r="G707" s="12">
        <v>2</v>
      </c>
      <c r="H707" s="12">
        <v>2</v>
      </c>
      <c r="I707" s="11">
        <v>394</v>
      </c>
      <c r="J707" s="11">
        <v>231.3</v>
      </c>
      <c r="K707" s="11">
        <v>231.3</v>
      </c>
      <c r="L707" s="35">
        <v>15</v>
      </c>
      <c r="M707" s="11">
        <f t="shared" si="139"/>
        <v>1745056.33</v>
      </c>
      <c r="N707" s="11"/>
      <c r="O707" s="11"/>
      <c r="P707" s="11"/>
      <c r="Q707" s="11">
        <f t="shared" si="140"/>
        <v>1745056.33</v>
      </c>
      <c r="R707" s="11"/>
      <c r="S707" s="35"/>
      <c r="T707" s="11"/>
      <c r="U707" s="11">
        <v>402</v>
      </c>
      <c r="V707" s="11">
        <v>1745056.33</v>
      </c>
      <c r="W707" s="11"/>
      <c r="X707" s="11"/>
      <c r="Y707" s="11"/>
      <c r="Z707" s="11"/>
      <c r="AA707" s="11"/>
      <c r="AB707" s="11"/>
      <c r="AC707" s="11"/>
      <c r="AD707" s="11"/>
      <c r="AE707" s="11"/>
      <c r="AF707" s="75"/>
      <c r="AG707" s="29" t="s">
        <v>217</v>
      </c>
      <c r="AH707" s="176"/>
      <c r="AI707" s="168"/>
      <c r="AJ707" s="176"/>
      <c r="AK707" s="176"/>
      <c r="AL707" s="71">
        <f>MAX(AL$24:AL706)+1</f>
        <v>638</v>
      </c>
      <c r="AM707" s="71" t="s">
        <v>157</v>
      </c>
      <c r="AN707" s="71" t="str">
        <f t="shared" si="134"/>
        <v>638.</v>
      </c>
      <c r="AP707" s="88"/>
      <c r="AS707" s="114"/>
    </row>
    <row r="708" spans="1:45" ht="22.5" customHeight="1" x14ac:dyDescent="0.25">
      <c r="A708" s="94" t="str">
        <f t="shared" si="132"/>
        <v>639.</v>
      </c>
      <c r="B708" s="94">
        <v>2307</v>
      </c>
      <c r="C708" s="217" t="s">
        <v>668</v>
      </c>
      <c r="D708" s="4">
        <v>1983</v>
      </c>
      <c r="E708" s="9" t="s">
        <v>28</v>
      </c>
      <c r="F708" s="9" t="s">
        <v>29</v>
      </c>
      <c r="G708" s="4">
        <v>2</v>
      </c>
      <c r="H708" s="4">
        <v>2</v>
      </c>
      <c r="I708" s="11">
        <v>574.4</v>
      </c>
      <c r="J708" s="11">
        <v>324.5</v>
      </c>
      <c r="K708" s="11">
        <v>324.5</v>
      </c>
      <c r="L708" s="35">
        <v>28</v>
      </c>
      <c r="M708" s="11">
        <f t="shared" si="139"/>
        <v>250960.75</v>
      </c>
      <c r="N708" s="11"/>
      <c r="O708" s="11"/>
      <c r="P708" s="11"/>
      <c r="Q708" s="11">
        <f t="shared" si="140"/>
        <v>250960.75</v>
      </c>
      <c r="R708" s="11"/>
      <c r="S708" s="35"/>
      <c r="T708" s="11"/>
      <c r="U708" s="11"/>
      <c r="V708" s="11"/>
      <c r="W708" s="11"/>
      <c r="X708" s="11"/>
      <c r="Y708" s="11"/>
      <c r="Z708" s="11"/>
      <c r="AA708" s="11">
        <v>121.6</v>
      </c>
      <c r="AB708" s="11">
        <v>250960.75</v>
      </c>
      <c r="AC708" s="11"/>
      <c r="AD708" s="11"/>
      <c r="AE708" s="11"/>
      <c r="AF708" s="75"/>
      <c r="AG708" s="29" t="s">
        <v>217</v>
      </c>
      <c r="AH708" s="176"/>
      <c r="AI708" s="168"/>
      <c r="AJ708" s="176"/>
      <c r="AK708" s="176"/>
      <c r="AL708" s="71">
        <f>MAX(AL$24:AL707)+1</f>
        <v>639</v>
      </c>
      <c r="AM708" s="71" t="s">
        <v>157</v>
      </c>
      <c r="AN708" s="71" t="str">
        <f t="shared" si="134"/>
        <v>639.</v>
      </c>
      <c r="AP708" s="88"/>
      <c r="AS708" s="114"/>
    </row>
    <row r="709" spans="1:45" ht="22.5" customHeight="1" x14ac:dyDescent="0.25">
      <c r="A709" s="94" t="str">
        <f t="shared" si="132"/>
        <v>640.</v>
      </c>
      <c r="B709" s="94">
        <v>2319</v>
      </c>
      <c r="C709" s="211" t="s">
        <v>648</v>
      </c>
      <c r="D709" s="8">
        <v>1993</v>
      </c>
      <c r="E709" s="9" t="s">
        <v>28</v>
      </c>
      <c r="F709" s="9" t="s">
        <v>29</v>
      </c>
      <c r="G709" s="12">
        <v>5</v>
      </c>
      <c r="H709" s="12">
        <v>4</v>
      </c>
      <c r="I709" s="11">
        <v>3133.7</v>
      </c>
      <c r="J709" s="11">
        <v>1873.9</v>
      </c>
      <c r="K709" s="11">
        <v>1873.9</v>
      </c>
      <c r="L709" s="35">
        <v>114</v>
      </c>
      <c r="M709" s="11">
        <f t="shared" si="139"/>
        <v>748109.81</v>
      </c>
      <c r="N709" s="11"/>
      <c r="O709" s="11"/>
      <c r="P709" s="11"/>
      <c r="Q709" s="11">
        <f t="shared" si="140"/>
        <v>748109.81</v>
      </c>
      <c r="R709" s="11">
        <v>748109.81</v>
      </c>
      <c r="S709" s="35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75"/>
      <c r="AG709" s="29" t="s">
        <v>217</v>
      </c>
      <c r="AH709" s="176" t="s">
        <v>1778</v>
      </c>
      <c r="AI709" s="168"/>
      <c r="AJ709" s="176"/>
      <c r="AK709" s="176"/>
      <c r="AL709" s="71">
        <f>MAX(AL$24:AL708)+1</f>
        <v>640</v>
      </c>
      <c r="AM709" s="71" t="s">
        <v>157</v>
      </c>
      <c r="AN709" s="71" t="str">
        <f t="shared" si="134"/>
        <v>640.</v>
      </c>
      <c r="AP709" s="88"/>
      <c r="AS709" s="114"/>
    </row>
    <row r="710" spans="1:45" ht="22.5" customHeight="1" x14ac:dyDescent="0.25">
      <c r="A710" s="94" t="str">
        <f t="shared" si="132"/>
        <v>641.</v>
      </c>
      <c r="B710" s="94">
        <v>2322</v>
      </c>
      <c r="C710" s="217" t="s">
        <v>669</v>
      </c>
      <c r="D710" s="4">
        <v>1981</v>
      </c>
      <c r="E710" s="9" t="s">
        <v>28</v>
      </c>
      <c r="F710" s="9" t="s">
        <v>29</v>
      </c>
      <c r="G710" s="4">
        <v>2</v>
      </c>
      <c r="H710" s="4">
        <v>2</v>
      </c>
      <c r="I710" s="11">
        <v>583.5</v>
      </c>
      <c r="J710" s="11">
        <v>338.4</v>
      </c>
      <c r="K710" s="11">
        <v>338.4</v>
      </c>
      <c r="L710" s="35">
        <v>26</v>
      </c>
      <c r="M710" s="11">
        <f t="shared" si="139"/>
        <v>276304.27</v>
      </c>
      <c r="N710" s="11"/>
      <c r="O710" s="11"/>
      <c r="P710" s="11"/>
      <c r="Q710" s="11">
        <f t="shared" si="140"/>
        <v>276304.27</v>
      </c>
      <c r="R710" s="11"/>
      <c r="S710" s="35"/>
      <c r="T710" s="11"/>
      <c r="U710" s="11"/>
      <c r="V710" s="11"/>
      <c r="W710" s="11"/>
      <c r="X710" s="11"/>
      <c r="Y710" s="11"/>
      <c r="Z710" s="11"/>
      <c r="AA710" s="11">
        <v>101.5</v>
      </c>
      <c r="AB710" s="11">
        <v>276304.27</v>
      </c>
      <c r="AC710" s="11"/>
      <c r="AD710" s="11"/>
      <c r="AE710" s="11"/>
      <c r="AF710" s="75"/>
      <c r="AG710" s="29" t="s">
        <v>217</v>
      </c>
      <c r="AH710" s="176"/>
      <c r="AI710" s="168"/>
      <c r="AJ710" s="176"/>
      <c r="AK710" s="176"/>
      <c r="AL710" s="71">
        <f>MAX(AL$24:AL709)+1</f>
        <v>641</v>
      </c>
      <c r="AM710" s="71" t="s">
        <v>157</v>
      </c>
      <c r="AN710" s="71" t="str">
        <f t="shared" si="134"/>
        <v>641.</v>
      </c>
      <c r="AP710" s="88"/>
      <c r="AS710" s="114"/>
    </row>
    <row r="711" spans="1:45" ht="22.5" customHeight="1" x14ac:dyDescent="0.25">
      <c r="A711" s="94" t="str">
        <f t="shared" si="132"/>
        <v>642.</v>
      </c>
      <c r="B711" s="94">
        <v>2359</v>
      </c>
      <c r="C711" s="217" t="s">
        <v>652</v>
      </c>
      <c r="D711" s="4">
        <v>1969</v>
      </c>
      <c r="E711" s="9" t="s">
        <v>28</v>
      </c>
      <c r="F711" s="9" t="s">
        <v>29</v>
      </c>
      <c r="G711" s="4">
        <v>5</v>
      </c>
      <c r="H711" s="4">
        <v>2</v>
      </c>
      <c r="I711" s="11">
        <v>1768.6</v>
      </c>
      <c r="J711" s="11">
        <v>1768.6</v>
      </c>
      <c r="K711" s="11">
        <v>1200</v>
      </c>
      <c r="L711" s="35">
        <v>75</v>
      </c>
      <c r="M711" s="11">
        <f t="shared" si="139"/>
        <v>1683419.16</v>
      </c>
      <c r="N711" s="11"/>
      <c r="O711" s="11"/>
      <c r="P711" s="11"/>
      <c r="Q711" s="11">
        <f t="shared" si="140"/>
        <v>1683419.16</v>
      </c>
      <c r="R711" s="11"/>
      <c r="S711" s="35"/>
      <c r="T711" s="11"/>
      <c r="U711" s="11">
        <v>518.20000000000005</v>
      </c>
      <c r="V711" s="11">
        <v>1683419.16</v>
      </c>
      <c r="W711" s="11"/>
      <c r="X711" s="11"/>
      <c r="Y711" s="11"/>
      <c r="Z711" s="11"/>
      <c r="AA711" s="11"/>
      <c r="AB711" s="11"/>
      <c r="AC711" s="11"/>
      <c r="AD711" s="11"/>
      <c r="AE711" s="11"/>
      <c r="AF711" s="75"/>
      <c r="AG711" s="29" t="s">
        <v>217</v>
      </c>
      <c r="AH711" s="176"/>
      <c r="AI711" s="168"/>
      <c r="AJ711" s="176"/>
      <c r="AK711" s="176"/>
      <c r="AL711" s="71">
        <f>MAX(AL$24:AL710)+1</f>
        <v>642</v>
      </c>
      <c r="AM711" s="71" t="s">
        <v>157</v>
      </c>
      <c r="AN711" s="71" t="str">
        <f t="shared" si="134"/>
        <v>642.</v>
      </c>
      <c r="AP711" s="88"/>
      <c r="AS711" s="114"/>
    </row>
    <row r="712" spans="1:45" ht="22.5" customHeight="1" x14ac:dyDescent="0.25">
      <c r="A712" s="94" t="str">
        <f t="shared" si="132"/>
        <v>643.</v>
      </c>
      <c r="B712" s="94">
        <v>2393</v>
      </c>
      <c r="C712" s="217" t="s">
        <v>670</v>
      </c>
      <c r="D712" s="4">
        <v>1986</v>
      </c>
      <c r="E712" s="9" t="s">
        <v>28</v>
      </c>
      <c r="F712" s="9" t="s">
        <v>29</v>
      </c>
      <c r="G712" s="4">
        <v>2</v>
      </c>
      <c r="H712" s="4">
        <v>3</v>
      </c>
      <c r="I712" s="11">
        <v>288.2</v>
      </c>
      <c r="J712" s="11">
        <v>179.2</v>
      </c>
      <c r="K712" s="11">
        <v>179.2</v>
      </c>
      <c r="L712" s="35">
        <v>14</v>
      </c>
      <c r="M712" s="11">
        <f t="shared" si="139"/>
        <v>1198263.02</v>
      </c>
      <c r="N712" s="11"/>
      <c r="O712" s="11"/>
      <c r="P712" s="11"/>
      <c r="Q712" s="11">
        <f t="shared" si="140"/>
        <v>1198263.02</v>
      </c>
      <c r="R712" s="11"/>
      <c r="S712" s="35"/>
      <c r="T712" s="11"/>
      <c r="U712" s="11">
        <v>234.6</v>
      </c>
      <c r="V712" s="11">
        <v>1198263.02</v>
      </c>
      <c r="W712" s="11"/>
      <c r="X712" s="11"/>
      <c r="Y712" s="11"/>
      <c r="Z712" s="11"/>
      <c r="AA712" s="11"/>
      <c r="AB712" s="11"/>
      <c r="AC712" s="11"/>
      <c r="AD712" s="11"/>
      <c r="AE712" s="11"/>
      <c r="AF712" s="75"/>
      <c r="AG712" s="29" t="s">
        <v>217</v>
      </c>
      <c r="AH712" s="176"/>
      <c r="AI712" s="168"/>
      <c r="AJ712" s="176"/>
      <c r="AK712" s="176"/>
      <c r="AL712" s="71">
        <f>MAX(AL$24:AL711)+1</f>
        <v>643</v>
      </c>
      <c r="AM712" s="71" t="s">
        <v>157</v>
      </c>
      <c r="AN712" s="71" t="str">
        <f t="shared" si="134"/>
        <v>643.</v>
      </c>
      <c r="AP712" s="88"/>
      <c r="AS712" s="114"/>
    </row>
    <row r="713" spans="1:45" ht="22.5" customHeight="1" x14ac:dyDescent="0.25">
      <c r="A713" s="94" t="str">
        <f t="shared" si="132"/>
        <v>644.</v>
      </c>
      <c r="B713" s="94">
        <v>2412</v>
      </c>
      <c r="C713" s="211" t="s">
        <v>653</v>
      </c>
      <c r="D713" s="8">
        <v>1976</v>
      </c>
      <c r="E713" s="9" t="s">
        <v>28</v>
      </c>
      <c r="F713" s="9" t="s">
        <v>29</v>
      </c>
      <c r="G713" s="12">
        <v>5</v>
      </c>
      <c r="H713" s="12">
        <v>2</v>
      </c>
      <c r="I713" s="11">
        <v>1769.9</v>
      </c>
      <c r="J713" s="11">
        <v>1738</v>
      </c>
      <c r="K713" s="11">
        <v>1680.2</v>
      </c>
      <c r="L713" s="35">
        <v>68</v>
      </c>
      <c r="M713" s="11">
        <f t="shared" si="139"/>
        <v>1521983.36</v>
      </c>
      <c r="N713" s="11"/>
      <c r="O713" s="11"/>
      <c r="P713" s="11"/>
      <c r="Q713" s="11">
        <f t="shared" si="140"/>
        <v>1521983.36</v>
      </c>
      <c r="R713" s="11"/>
      <c r="S713" s="35"/>
      <c r="T713" s="11"/>
      <c r="U713" s="11">
        <v>484.1</v>
      </c>
      <c r="V713" s="11">
        <v>1521983.36</v>
      </c>
      <c r="W713" s="11"/>
      <c r="X713" s="11"/>
      <c r="Y713" s="11"/>
      <c r="Z713" s="11"/>
      <c r="AA713" s="11"/>
      <c r="AB713" s="11"/>
      <c r="AC713" s="11"/>
      <c r="AD713" s="11"/>
      <c r="AE713" s="11"/>
      <c r="AF713" s="75"/>
      <c r="AG713" s="29" t="s">
        <v>217</v>
      </c>
      <c r="AH713" s="176"/>
      <c r="AI713" s="168"/>
      <c r="AJ713" s="176"/>
      <c r="AK713" s="176"/>
      <c r="AL713" s="71">
        <f>MAX(AL$24:AL712)+1</f>
        <v>644</v>
      </c>
      <c r="AM713" s="71" t="s">
        <v>157</v>
      </c>
      <c r="AN713" s="71" t="str">
        <f t="shared" si="134"/>
        <v>644.</v>
      </c>
      <c r="AP713" s="88"/>
      <c r="AS713" s="114"/>
    </row>
    <row r="714" spans="1:45" ht="22.5" customHeight="1" x14ac:dyDescent="0.25">
      <c r="A714" s="94" t="str">
        <f t="shared" si="132"/>
        <v>645.</v>
      </c>
      <c r="B714" s="94">
        <v>2421</v>
      </c>
      <c r="C714" s="217" t="s">
        <v>671</v>
      </c>
      <c r="D714" s="4">
        <v>1984</v>
      </c>
      <c r="E714" s="9" t="s">
        <v>28</v>
      </c>
      <c r="F714" s="9" t="s">
        <v>30</v>
      </c>
      <c r="G714" s="4">
        <v>2</v>
      </c>
      <c r="H714" s="4">
        <v>1</v>
      </c>
      <c r="I714" s="11">
        <v>380.4</v>
      </c>
      <c r="J714" s="11">
        <v>170.8</v>
      </c>
      <c r="K714" s="11">
        <v>170.8</v>
      </c>
      <c r="L714" s="35">
        <v>18</v>
      </c>
      <c r="M714" s="11">
        <f t="shared" si="139"/>
        <v>364130.47</v>
      </c>
      <c r="N714" s="11"/>
      <c r="O714" s="11"/>
      <c r="P714" s="11"/>
      <c r="Q714" s="11">
        <f t="shared" si="140"/>
        <v>364130.47</v>
      </c>
      <c r="R714" s="11"/>
      <c r="S714" s="35"/>
      <c r="T714" s="11"/>
      <c r="U714" s="11"/>
      <c r="V714" s="11"/>
      <c r="W714" s="11"/>
      <c r="X714" s="11"/>
      <c r="Y714" s="11"/>
      <c r="Z714" s="11"/>
      <c r="AA714" s="11">
        <v>110</v>
      </c>
      <c r="AB714" s="11">
        <v>364130.47</v>
      </c>
      <c r="AC714" s="11"/>
      <c r="AD714" s="11"/>
      <c r="AE714" s="11"/>
      <c r="AF714" s="75"/>
      <c r="AG714" s="29" t="s">
        <v>217</v>
      </c>
      <c r="AH714" s="176"/>
      <c r="AI714" s="168"/>
      <c r="AJ714" s="176"/>
      <c r="AK714" s="176"/>
      <c r="AL714" s="71">
        <f>MAX(AL$24:AL713)+1</f>
        <v>645</v>
      </c>
      <c r="AM714" s="71" t="s">
        <v>157</v>
      </c>
      <c r="AN714" s="71" t="str">
        <f t="shared" si="134"/>
        <v>645.</v>
      </c>
      <c r="AP714" s="88"/>
      <c r="AS714" s="114"/>
    </row>
    <row r="715" spans="1:45" ht="22.5" customHeight="1" x14ac:dyDescent="0.25">
      <c r="A715" s="94" t="str">
        <f t="shared" si="132"/>
        <v>646.</v>
      </c>
      <c r="B715" s="94">
        <v>2417</v>
      </c>
      <c r="C715" s="211" t="s">
        <v>654</v>
      </c>
      <c r="D715" s="8">
        <v>1974</v>
      </c>
      <c r="E715" s="9" t="s">
        <v>28</v>
      </c>
      <c r="F715" s="9" t="s">
        <v>30</v>
      </c>
      <c r="G715" s="12">
        <v>2</v>
      </c>
      <c r="H715" s="12">
        <v>1</v>
      </c>
      <c r="I715" s="11">
        <v>168</v>
      </c>
      <c r="J715" s="11">
        <v>121.8</v>
      </c>
      <c r="K715" s="11">
        <v>121.8</v>
      </c>
      <c r="L715" s="35">
        <v>10</v>
      </c>
      <c r="M715" s="11">
        <f t="shared" si="139"/>
        <v>139513.49</v>
      </c>
      <c r="N715" s="11"/>
      <c r="O715" s="11"/>
      <c r="P715" s="11"/>
      <c r="Q715" s="11">
        <f t="shared" si="140"/>
        <v>139513.49</v>
      </c>
      <c r="R715" s="11"/>
      <c r="S715" s="35"/>
      <c r="T715" s="11"/>
      <c r="U715" s="11"/>
      <c r="V715" s="11"/>
      <c r="W715" s="11"/>
      <c r="X715" s="11"/>
      <c r="Y715" s="11"/>
      <c r="Z715" s="11"/>
      <c r="AA715" s="11">
        <v>72.3</v>
      </c>
      <c r="AB715" s="11">
        <v>139513.49</v>
      </c>
      <c r="AC715" s="11"/>
      <c r="AD715" s="11"/>
      <c r="AE715" s="11"/>
      <c r="AF715" s="75"/>
      <c r="AG715" s="29" t="s">
        <v>217</v>
      </c>
      <c r="AH715" s="176"/>
      <c r="AI715" s="168"/>
      <c r="AJ715" s="176"/>
      <c r="AK715" s="176"/>
      <c r="AL715" s="71">
        <f>MAX(AL$24:AL714)+1</f>
        <v>646</v>
      </c>
      <c r="AM715" s="71" t="s">
        <v>157</v>
      </c>
      <c r="AN715" s="71" t="str">
        <f t="shared" si="134"/>
        <v>646.</v>
      </c>
      <c r="AP715" s="88"/>
      <c r="AS715" s="114"/>
    </row>
    <row r="716" spans="1:45" ht="22.5" customHeight="1" x14ac:dyDescent="0.25">
      <c r="A716" s="94" t="str">
        <f t="shared" si="132"/>
        <v>647.</v>
      </c>
      <c r="B716" s="94">
        <v>2432</v>
      </c>
      <c r="C716" s="217" t="s">
        <v>101</v>
      </c>
      <c r="D716" s="4">
        <v>1962</v>
      </c>
      <c r="E716" s="9" t="s">
        <v>28</v>
      </c>
      <c r="F716" s="9" t="s">
        <v>30</v>
      </c>
      <c r="G716" s="4">
        <v>2</v>
      </c>
      <c r="H716" s="4">
        <v>1</v>
      </c>
      <c r="I716" s="11">
        <v>253.7</v>
      </c>
      <c r="J716" s="11">
        <v>173.3</v>
      </c>
      <c r="K716" s="11">
        <v>173.3</v>
      </c>
      <c r="L716" s="35">
        <v>13</v>
      </c>
      <c r="M716" s="11">
        <f t="shared" si="139"/>
        <v>836801.85</v>
      </c>
      <c r="N716" s="11"/>
      <c r="O716" s="11"/>
      <c r="P716" s="11"/>
      <c r="Q716" s="11">
        <f t="shared" si="140"/>
        <v>836801.85</v>
      </c>
      <c r="R716" s="11"/>
      <c r="S716" s="35"/>
      <c r="T716" s="11"/>
      <c r="U716" s="11">
        <v>240</v>
      </c>
      <c r="V716" s="11">
        <v>836801.85</v>
      </c>
      <c r="W716" s="11"/>
      <c r="X716" s="11"/>
      <c r="Y716" s="11"/>
      <c r="Z716" s="11"/>
      <c r="AA716" s="11"/>
      <c r="AB716" s="11"/>
      <c r="AC716" s="11"/>
      <c r="AD716" s="11"/>
      <c r="AE716" s="11"/>
      <c r="AF716" s="75"/>
      <c r="AG716" s="29" t="s">
        <v>217</v>
      </c>
      <c r="AH716" s="176"/>
      <c r="AI716" s="168"/>
      <c r="AJ716" s="176"/>
      <c r="AK716" s="176"/>
      <c r="AL716" s="71">
        <f>MAX(AL$24:AL715)+1</f>
        <v>647</v>
      </c>
      <c r="AM716" s="71" t="s">
        <v>157</v>
      </c>
      <c r="AN716" s="71" t="str">
        <f t="shared" si="134"/>
        <v>647.</v>
      </c>
      <c r="AP716" s="88"/>
      <c r="AS716" s="114"/>
    </row>
    <row r="717" spans="1:45" ht="22.5" customHeight="1" x14ac:dyDescent="0.25">
      <c r="A717" s="94" t="str">
        <f t="shared" si="132"/>
        <v>648.</v>
      </c>
      <c r="B717" s="94">
        <v>2435</v>
      </c>
      <c r="C717" s="211" t="s">
        <v>655</v>
      </c>
      <c r="D717" s="8">
        <v>1985</v>
      </c>
      <c r="E717" s="9" t="s">
        <v>28</v>
      </c>
      <c r="F717" s="9" t="s">
        <v>31</v>
      </c>
      <c r="G717" s="12">
        <v>5</v>
      </c>
      <c r="H717" s="12">
        <v>4</v>
      </c>
      <c r="I717" s="11">
        <v>2664</v>
      </c>
      <c r="J717" s="11">
        <v>1506.9</v>
      </c>
      <c r="K717" s="11">
        <v>1506.9</v>
      </c>
      <c r="L717" s="35">
        <v>100</v>
      </c>
      <c r="M717" s="11">
        <f t="shared" si="139"/>
        <v>3853420.91</v>
      </c>
      <c r="N717" s="11"/>
      <c r="O717" s="11"/>
      <c r="P717" s="11"/>
      <c r="Q717" s="11">
        <f t="shared" si="140"/>
        <v>3853420.91</v>
      </c>
      <c r="R717" s="11">
        <v>2145920</v>
      </c>
      <c r="S717" s="35"/>
      <c r="T717" s="11"/>
      <c r="U717" s="11">
        <v>678.5</v>
      </c>
      <c r="V717" s="11">
        <v>1707500.91</v>
      </c>
      <c r="W717" s="11"/>
      <c r="X717" s="11"/>
      <c r="Y717" s="11"/>
      <c r="Z717" s="11"/>
      <c r="AA717" s="11"/>
      <c r="AB717" s="11"/>
      <c r="AC717" s="11"/>
      <c r="AD717" s="11"/>
      <c r="AE717" s="11"/>
      <c r="AF717" s="75"/>
      <c r="AG717" s="29" t="s">
        <v>217</v>
      </c>
      <c r="AH717" s="176" t="s">
        <v>1777</v>
      </c>
      <c r="AI717" s="168"/>
      <c r="AJ717" s="176"/>
      <c r="AK717" s="176"/>
      <c r="AL717" s="71">
        <f>MAX(AL$24:AL716)+1</f>
        <v>648</v>
      </c>
      <c r="AM717" s="71" t="s">
        <v>157</v>
      </c>
      <c r="AN717" s="71" t="str">
        <f t="shared" si="134"/>
        <v>648.</v>
      </c>
      <c r="AP717" s="88"/>
      <c r="AS717" s="114"/>
    </row>
    <row r="718" spans="1:45" ht="22.5" customHeight="1" x14ac:dyDescent="0.25">
      <c r="A718" s="94" t="str">
        <f t="shared" si="132"/>
        <v>649.</v>
      </c>
      <c r="B718" s="94">
        <v>2438</v>
      </c>
      <c r="C718" s="217" t="s">
        <v>672</v>
      </c>
      <c r="D718" s="4">
        <v>1983</v>
      </c>
      <c r="E718" s="9" t="s">
        <v>28</v>
      </c>
      <c r="F718" s="9" t="s">
        <v>29</v>
      </c>
      <c r="G718" s="4">
        <v>5</v>
      </c>
      <c r="H718" s="4">
        <v>4</v>
      </c>
      <c r="I718" s="11">
        <v>3320.2</v>
      </c>
      <c r="J718" s="11">
        <v>2258</v>
      </c>
      <c r="K718" s="11">
        <v>2258</v>
      </c>
      <c r="L718" s="35">
        <v>146</v>
      </c>
      <c r="M718" s="11">
        <f t="shared" si="139"/>
        <v>375756.65</v>
      </c>
      <c r="N718" s="11"/>
      <c r="O718" s="11"/>
      <c r="P718" s="11"/>
      <c r="Q718" s="11">
        <f t="shared" si="140"/>
        <v>375756.65</v>
      </c>
      <c r="R718" s="11"/>
      <c r="S718" s="35"/>
      <c r="T718" s="11"/>
      <c r="U718" s="11"/>
      <c r="V718" s="11"/>
      <c r="W718" s="11"/>
      <c r="X718" s="11"/>
      <c r="Y718" s="11"/>
      <c r="Z718" s="11"/>
      <c r="AA718" s="11">
        <v>184</v>
      </c>
      <c r="AB718" s="11">
        <v>375756.65</v>
      </c>
      <c r="AC718" s="11"/>
      <c r="AD718" s="11"/>
      <c r="AE718" s="11"/>
      <c r="AF718" s="75"/>
      <c r="AG718" s="29" t="s">
        <v>217</v>
      </c>
      <c r="AH718" s="176"/>
      <c r="AI718" s="168"/>
      <c r="AJ718" s="176"/>
      <c r="AK718" s="176"/>
      <c r="AL718" s="71">
        <f>MAX(AL$24:AL717)+1</f>
        <v>649</v>
      </c>
      <c r="AM718" s="71" t="s">
        <v>157</v>
      </c>
      <c r="AN718" s="71" t="str">
        <f t="shared" si="134"/>
        <v>649.</v>
      </c>
      <c r="AP718" s="88"/>
      <c r="AS718" s="114"/>
    </row>
    <row r="719" spans="1:45" ht="22.5" customHeight="1" x14ac:dyDescent="0.25">
      <c r="A719" s="94" t="str">
        <f t="shared" si="132"/>
        <v>650.</v>
      </c>
      <c r="B719" s="94">
        <v>2345</v>
      </c>
      <c r="C719" s="211" t="s">
        <v>664</v>
      </c>
      <c r="D719" s="8">
        <v>1979</v>
      </c>
      <c r="E719" s="9" t="s">
        <v>28</v>
      </c>
      <c r="F719" s="9" t="s">
        <v>29</v>
      </c>
      <c r="G719" s="12">
        <v>5</v>
      </c>
      <c r="H719" s="12">
        <v>3</v>
      </c>
      <c r="I719" s="11">
        <v>3374.8</v>
      </c>
      <c r="J719" s="11">
        <v>173</v>
      </c>
      <c r="K719" s="11">
        <v>1773</v>
      </c>
      <c r="L719" s="35">
        <v>106</v>
      </c>
      <c r="M719" s="11">
        <f>R719+T719+V719+X719+Z719+AB719+AE719+AF719</f>
        <v>1192957.25</v>
      </c>
      <c r="N719" s="11"/>
      <c r="O719" s="11"/>
      <c r="P719" s="11"/>
      <c r="Q719" s="11">
        <f>M719</f>
        <v>1192957.25</v>
      </c>
      <c r="R719" s="11">
        <v>1041627.54</v>
      </c>
      <c r="S719" s="35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75">
        <v>151329.71</v>
      </c>
      <c r="AG719" s="29" t="s">
        <v>217</v>
      </c>
      <c r="AH719" s="176" t="s">
        <v>1790</v>
      </c>
      <c r="AI719" s="168"/>
      <c r="AJ719" s="176"/>
      <c r="AK719" s="176"/>
      <c r="AL719" s="71">
        <f>MAX(AL$24:AL718)+1</f>
        <v>650</v>
      </c>
      <c r="AM719" s="71" t="s">
        <v>157</v>
      </c>
      <c r="AN719" s="71" t="str">
        <f t="shared" ref="AN719:AN781" si="141">CONCATENATE(AL719,AM719)</f>
        <v>650.</v>
      </c>
      <c r="AP719" s="88"/>
      <c r="AS719" s="114"/>
    </row>
    <row r="720" spans="1:45" ht="22.5" customHeight="1" x14ac:dyDescent="0.25">
      <c r="A720" s="94" t="str">
        <f t="shared" si="132"/>
        <v>651.</v>
      </c>
      <c r="B720" s="94">
        <v>2455</v>
      </c>
      <c r="C720" s="238" t="s">
        <v>104</v>
      </c>
      <c r="D720" s="8">
        <v>1980</v>
      </c>
      <c r="E720" s="9" t="s">
        <v>28</v>
      </c>
      <c r="F720" s="9" t="s">
        <v>29</v>
      </c>
      <c r="G720" s="12">
        <v>2</v>
      </c>
      <c r="H720" s="12">
        <v>2</v>
      </c>
      <c r="I720" s="11">
        <v>497.4</v>
      </c>
      <c r="J720" s="11">
        <v>497.4</v>
      </c>
      <c r="K720" s="11">
        <v>363.5</v>
      </c>
      <c r="L720" s="35">
        <v>32</v>
      </c>
      <c r="M720" s="11">
        <f>R720+T720+V720+X720+Z720+AB720+AE720+AF720</f>
        <v>527554.80000000005</v>
      </c>
      <c r="N720" s="11"/>
      <c r="O720" s="11"/>
      <c r="P720" s="11"/>
      <c r="Q720" s="11">
        <f>M720</f>
        <v>527554.80000000005</v>
      </c>
      <c r="R720" s="152">
        <v>527554.80000000005</v>
      </c>
      <c r="S720" s="35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205"/>
      <c r="AG720" s="29" t="s">
        <v>217</v>
      </c>
      <c r="AH720" s="176" t="s">
        <v>1777</v>
      </c>
      <c r="AI720" s="168"/>
      <c r="AJ720" s="176"/>
      <c r="AK720" s="176"/>
      <c r="AL720" s="71">
        <f>MAX(AL$24:AL719)+1</f>
        <v>651</v>
      </c>
      <c r="AM720" s="71" t="s">
        <v>157</v>
      </c>
      <c r="AN720" s="71" t="str">
        <f t="shared" si="141"/>
        <v>651.</v>
      </c>
      <c r="AP720" s="71"/>
      <c r="AS720" s="114"/>
    </row>
    <row r="721" spans="1:45" ht="22.5" customHeight="1" x14ac:dyDescent="0.25">
      <c r="A721" s="94" t="str">
        <f t="shared" si="132"/>
        <v>652.</v>
      </c>
      <c r="B721" s="94">
        <v>2458</v>
      </c>
      <c r="C721" s="238" t="s">
        <v>105</v>
      </c>
      <c r="D721" s="8">
        <v>1976</v>
      </c>
      <c r="E721" s="9" t="s">
        <v>28</v>
      </c>
      <c r="F721" s="9" t="s">
        <v>29</v>
      </c>
      <c r="G721" s="12">
        <v>5</v>
      </c>
      <c r="H721" s="12">
        <v>4</v>
      </c>
      <c r="I721" s="11">
        <v>3304.7</v>
      </c>
      <c r="J721" s="11">
        <v>2091.8000000000002</v>
      </c>
      <c r="K721" s="11">
        <v>2091.8000000000002</v>
      </c>
      <c r="L721" s="35">
        <v>140</v>
      </c>
      <c r="M721" s="11">
        <f>R721+T721+V721+X721+Z721+AB721+AE721+AF721</f>
        <v>4307280.91</v>
      </c>
      <c r="N721" s="11"/>
      <c r="O721" s="11"/>
      <c r="P721" s="11"/>
      <c r="Q721" s="11">
        <f>M721</f>
        <v>4307280.91</v>
      </c>
      <c r="R721" s="152">
        <v>4198206</v>
      </c>
      <c r="S721" s="35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205">
        <v>109074.91</v>
      </c>
      <c r="AG721" s="29" t="s">
        <v>217</v>
      </c>
      <c r="AH721" s="176" t="s">
        <v>1777</v>
      </c>
      <c r="AI721" s="168"/>
      <c r="AJ721" s="176"/>
      <c r="AK721" s="176"/>
      <c r="AL721" s="71">
        <f>MAX(AL$24:AL720)+1</f>
        <v>652</v>
      </c>
      <c r="AM721" s="71" t="s">
        <v>157</v>
      </c>
      <c r="AN721" s="71" t="str">
        <f t="shared" si="141"/>
        <v>652.</v>
      </c>
      <c r="AP721" s="71"/>
      <c r="AS721" s="114"/>
    </row>
    <row r="722" spans="1:45" ht="22.5" customHeight="1" x14ac:dyDescent="0.25">
      <c r="A722" s="94" t="str">
        <f t="shared" si="132"/>
        <v/>
      </c>
      <c r="B722" s="94"/>
      <c r="C722" s="233" t="s">
        <v>210</v>
      </c>
      <c r="D722" s="8"/>
      <c r="E722" s="9"/>
      <c r="F722" s="9"/>
      <c r="G722" s="12"/>
      <c r="H722" s="12"/>
      <c r="I722" s="6">
        <f>SUM(I723:I753)</f>
        <v>48697.969999999994</v>
      </c>
      <c r="J722" s="6">
        <f>SUM(J723:J753)</f>
        <v>32648.799999999999</v>
      </c>
      <c r="K722" s="6">
        <f>SUM(K723:K753)</f>
        <v>28828.600000000002</v>
      </c>
      <c r="L722" s="34">
        <f>SUM(L723:L753)</f>
        <v>1977</v>
      </c>
      <c r="M722" s="6">
        <f>SUM(M723:M753)</f>
        <v>27489686.959999997</v>
      </c>
      <c r="N722" s="6"/>
      <c r="O722" s="6"/>
      <c r="P722" s="6"/>
      <c r="Q722" s="6">
        <f>SUM(Q723:Q753)</f>
        <v>27489686.959999997</v>
      </c>
      <c r="R722" s="6">
        <f>SUM(R723:R753)</f>
        <v>4263462.8</v>
      </c>
      <c r="S722" s="6"/>
      <c r="T722" s="6"/>
      <c r="U722" s="6">
        <f>SUM(U723:U753)</f>
        <v>8240.6</v>
      </c>
      <c r="V722" s="6">
        <f>SUM(V723:V753)</f>
        <v>21973418.675999999</v>
      </c>
      <c r="W722" s="6"/>
      <c r="X722" s="6"/>
      <c r="Y722" s="6"/>
      <c r="Z722" s="6"/>
      <c r="AA722" s="6">
        <f>SUM(AA723:AA753)</f>
        <v>1026.2</v>
      </c>
      <c r="AB722" s="6">
        <f>SUM(AB723:AB753)</f>
        <v>1252805.4839999999</v>
      </c>
      <c r="AC722" s="6"/>
      <c r="AD722" s="6"/>
      <c r="AE722" s="6"/>
      <c r="AF722" s="195"/>
      <c r="AG722" s="29"/>
      <c r="AH722" s="176"/>
      <c r="AI722" s="168"/>
      <c r="AJ722" s="176"/>
      <c r="AK722" s="176"/>
      <c r="AN722" s="71" t="str">
        <f t="shared" si="141"/>
        <v/>
      </c>
      <c r="AO722" s="71"/>
      <c r="AP722" s="71"/>
      <c r="AS722" s="114"/>
    </row>
    <row r="723" spans="1:45" ht="22.5" customHeight="1" x14ac:dyDescent="0.25">
      <c r="A723" s="94" t="str">
        <f t="shared" si="132"/>
        <v>653.</v>
      </c>
      <c r="B723" s="94">
        <v>2451</v>
      </c>
      <c r="C723" s="211" t="s">
        <v>656</v>
      </c>
      <c r="D723" s="8">
        <v>1977</v>
      </c>
      <c r="E723" s="9" t="s">
        <v>28</v>
      </c>
      <c r="F723" s="9" t="s">
        <v>29</v>
      </c>
      <c r="G723" s="12">
        <v>2</v>
      </c>
      <c r="H723" s="12">
        <v>2</v>
      </c>
      <c r="I723" s="11">
        <v>772.96</v>
      </c>
      <c r="J723" s="11">
        <v>443.2</v>
      </c>
      <c r="K723" s="11">
        <v>443.2</v>
      </c>
      <c r="L723" s="35">
        <v>33</v>
      </c>
      <c r="M723" s="11">
        <f t="shared" ref="M723:M750" si="142">R723+T723+V723+X723+Z723+AB723+AE723+AF723</f>
        <v>1277371.368</v>
      </c>
      <c r="N723" s="11"/>
      <c r="O723" s="11"/>
      <c r="P723" s="11"/>
      <c r="Q723" s="11">
        <f t="shared" ref="Q723:Q750" si="143">M723</f>
        <v>1277371.368</v>
      </c>
      <c r="R723" s="11"/>
      <c r="S723" s="35"/>
      <c r="T723" s="11"/>
      <c r="U723" s="11">
        <v>691.6</v>
      </c>
      <c r="V723" s="11">
        <f>U723*1846.98</f>
        <v>1277371.368</v>
      </c>
      <c r="W723" s="11"/>
      <c r="X723" s="11"/>
      <c r="Y723" s="11"/>
      <c r="Z723" s="11"/>
      <c r="AA723" s="11"/>
      <c r="AB723" s="11"/>
      <c r="AC723" s="11"/>
      <c r="AD723" s="11"/>
      <c r="AE723" s="11"/>
      <c r="AF723" s="75"/>
      <c r="AG723" s="29" t="s">
        <v>217</v>
      </c>
      <c r="AH723" s="176"/>
      <c r="AI723" s="168"/>
      <c r="AJ723" s="176"/>
      <c r="AK723" s="176"/>
      <c r="AL723" s="71">
        <f>MAX(AL$24:AL722)+1</f>
        <v>653</v>
      </c>
      <c r="AM723" s="71" t="s">
        <v>157</v>
      </c>
      <c r="AN723" s="71" t="str">
        <f t="shared" si="141"/>
        <v>653.</v>
      </c>
      <c r="AP723" s="88"/>
      <c r="AS723" s="114"/>
    </row>
    <row r="724" spans="1:45" ht="22.5" customHeight="1" x14ac:dyDescent="0.25">
      <c r="A724" s="94" t="str">
        <f t="shared" si="132"/>
        <v>654.</v>
      </c>
      <c r="B724" s="94">
        <v>2453</v>
      </c>
      <c r="C724" s="217" t="s">
        <v>673</v>
      </c>
      <c r="D724" s="4">
        <v>1966</v>
      </c>
      <c r="E724" s="9" t="s">
        <v>28</v>
      </c>
      <c r="F724" s="9" t="s">
        <v>29</v>
      </c>
      <c r="G724" s="4">
        <v>2</v>
      </c>
      <c r="H724" s="4">
        <v>2</v>
      </c>
      <c r="I724" s="11">
        <v>438.6</v>
      </c>
      <c r="J724" s="11">
        <v>298.2</v>
      </c>
      <c r="K724" s="11">
        <v>298.2</v>
      </c>
      <c r="L724" s="35">
        <v>30</v>
      </c>
      <c r="M724" s="11">
        <f t="shared" si="142"/>
        <v>650136.96</v>
      </c>
      <c r="N724" s="11"/>
      <c r="O724" s="11"/>
      <c r="P724" s="11"/>
      <c r="Q724" s="11">
        <f t="shared" si="143"/>
        <v>650136.96</v>
      </c>
      <c r="R724" s="11"/>
      <c r="S724" s="35"/>
      <c r="T724" s="11"/>
      <c r="U724" s="11">
        <v>352</v>
      </c>
      <c r="V724" s="11">
        <f>U724*1846.98</f>
        <v>650136.96</v>
      </c>
      <c r="W724" s="11"/>
      <c r="X724" s="11"/>
      <c r="Y724" s="11"/>
      <c r="Z724" s="11"/>
      <c r="AA724" s="11"/>
      <c r="AB724" s="11"/>
      <c r="AC724" s="11"/>
      <c r="AD724" s="11"/>
      <c r="AE724" s="11"/>
      <c r="AF724" s="75"/>
      <c r="AG724" s="29" t="s">
        <v>217</v>
      </c>
      <c r="AH724" s="176"/>
      <c r="AI724" s="168"/>
      <c r="AJ724" s="176"/>
      <c r="AK724" s="176"/>
      <c r="AL724" s="71">
        <f>MAX(AL$24:AL723)+1</f>
        <v>654</v>
      </c>
      <c r="AM724" s="71" t="s">
        <v>157</v>
      </c>
      <c r="AN724" s="71" t="str">
        <f t="shared" si="141"/>
        <v>654.</v>
      </c>
      <c r="AP724" s="88"/>
      <c r="AS724" s="114"/>
    </row>
    <row r="725" spans="1:45" ht="22.5" customHeight="1" x14ac:dyDescent="0.25">
      <c r="A725" s="94" t="str">
        <f t="shared" si="132"/>
        <v>655.</v>
      </c>
      <c r="B725" s="94">
        <v>2459</v>
      </c>
      <c r="C725" s="211" t="s">
        <v>657</v>
      </c>
      <c r="D725" s="8">
        <v>1977</v>
      </c>
      <c r="E725" s="9" t="s">
        <v>28</v>
      </c>
      <c r="F725" s="9" t="s">
        <v>29</v>
      </c>
      <c r="G725" s="12">
        <v>5</v>
      </c>
      <c r="H725" s="12">
        <v>4</v>
      </c>
      <c r="I725" s="11">
        <v>3146.4</v>
      </c>
      <c r="J725" s="11">
        <v>2139.1</v>
      </c>
      <c r="K725" s="11">
        <v>2139.1</v>
      </c>
      <c r="L725" s="35">
        <v>133</v>
      </c>
      <c r="M725" s="11">
        <f t="shared" si="142"/>
        <v>531300</v>
      </c>
      <c r="N725" s="11"/>
      <c r="O725" s="11"/>
      <c r="P725" s="11"/>
      <c r="Q725" s="11">
        <f t="shared" si="143"/>
        <v>531300</v>
      </c>
      <c r="R725" s="11">
        <v>531300</v>
      </c>
      <c r="S725" s="35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75"/>
      <c r="AG725" s="29" t="s">
        <v>217</v>
      </c>
      <c r="AH725" s="176" t="s">
        <v>1778</v>
      </c>
      <c r="AI725" s="168"/>
      <c r="AJ725" s="176"/>
      <c r="AK725" s="176"/>
      <c r="AL725" s="71">
        <f>MAX(AL$24:AL724)+1</f>
        <v>655</v>
      </c>
      <c r="AM725" s="71" t="s">
        <v>157</v>
      </c>
      <c r="AN725" s="71" t="str">
        <f t="shared" si="141"/>
        <v>655.</v>
      </c>
      <c r="AP725" s="88"/>
      <c r="AS725" s="114"/>
    </row>
    <row r="726" spans="1:45" ht="22.5" customHeight="1" x14ac:dyDescent="0.25">
      <c r="A726" s="94" t="str">
        <f t="shared" si="132"/>
        <v>656.</v>
      </c>
      <c r="B726" s="94">
        <v>2460</v>
      </c>
      <c r="C726" s="211" t="s">
        <v>658</v>
      </c>
      <c r="D726" s="8">
        <v>1978</v>
      </c>
      <c r="E726" s="9" t="s">
        <v>28</v>
      </c>
      <c r="F726" s="9" t="s">
        <v>31</v>
      </c>
      <c r="G726" s="12">
        <v>5</v>
      </c>
      <c r="H726" s="12">
        <v>4</v>
      </c>
      <c r="I726" s="11">
        <v>3347.5</v>
      </c>
      <c r="J726" s="11">
        <v>2286</v>
      </c>
      <c r="K726" s="11">
        <v>2286</v>
      </c>
      <c r="L726" s="35">
        <v>131</v>
      </c>
      <c r="M726" s="11">
        <f t="shared" si="142"/>
        <v>160171.58399999997</v>
      </c>
      <c r="N726" s="11"/>
      <c r="O726" s="11"/>
      <c r="P726" s="11"/>
      <c r="Q726" s="11">
        <f t="shared" si="143"/>
        <v>160171.58399999997</v>
      </c>
      <c r="R726" s="11"/>
      <c r="S726" s="35"/>
      <c r="T726" s="11"/>
      <c r="U726" s="11"/>
      <c r="V726" s="11"/>
      <c r="W726" s="11"/>
      <c r="X726" s="11"/>
      <c r="Y726" s="11"/>
      <c r="Z726" s="11"/>
      <c r="AA726" s="11">
        <v>131.19999999999999</v>
      </c>
      <c r="AB726" s="11">
        <f>AA726*1220.82</f>
        <v>160171.58399999997</v>
      </c>
      <c r="AC726" s="11"/>
      <c r="AD726" s="11"/>
      <c r="AE726" s="11"/>
      <c r="AF726" s="75"/>
      <c r="AG726" s="29" t="s">
        <v>217</v>
      </c>
      <c r="AH726" s="176"/>
      <c r="AI726" s="168"/>
      <c r="AJ726" s="176"/>
      <c r="AK726" s="176"/>
      <c r="AL726" s="71">
        <f>MAX(AL$24:AL725)+1</f>
        <v>656</v>
      </c>
      <c r="AM726" s="71" t="s">
        <v>157</v>
      </c>
      <c r="AN726" s="71" t="str">
        <f t="shared" si="141"/>
        <v>656.</v>
      </c>
      <c r="AP726" s="88"/>
      <c r="AS726" s="114"/>
    </row>
    <row r="727" spans="1:45" ht="22.5" customHeight="1" x14ac:dyDescent="0.25">
      <c r="A727" s="94" t="str">
        <f t="shared" si="132"/>
        <v>657.</v>
      </c>
      <c r="B727" s="94">
        <v>2463</v>
      </c>
      <c r="C727" s="217" t="s">
        <v>674</v>
      </c>
      <c r="D727" s="4">
        <v>1984</v>
      </c>
      <c r="E727" s="9" t="s">
        <v>28</v>
      </c>
      <c r="F727" s="9" t="s">
        <v>29</v>
      </c>
      <c r="G727" s="4">
        <v>5</v>
      </c>
      <c r="H727" s="4">
        <v>3</v>
      </c>
      <c r="I727" s="11">
        <v>2818.5</v>
      </c>
      <c r="J727" s="11">
        <v>1718.1</v>
      </c>
      <c r="K727" s="11">
        <v>1718.1</v>
      </c>
      <c r="L727" s="35">
        <v>108</v>
      </c>
      <c r="M727" s="11">
        <f>R727+T727+V727+X727+Z727+AB727+AE727+AF727</f>
        <v>2921008</v>
      </c>
      <c r="N727" s="11"/>
      <c r="O727" s="11"/>
      <c r="P727" s="11"/>
      <c r="Q727" s="11">
        <f>M727</f>
        <v>2921008</v>
      </c>
      <c r="R727" s="11">
        <f>2145920+775088</f>
        <v>2921008</v>
      </c>
      <c r="S727" s="35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75"/>
      <c r="AG727" s="29" t="s">
        <v>217</v>
      </c>
      <c r="AH727" s="176" t="s">
        <v>1783</v>
      </c>
      <c r="AI727" s="168"/>
      <c r="AJ727" s="176"/>
      <c r="AK727" s="176"/>
      <c r="AL727" s="71">
        <f>MAX(AL$24:AL726)+1</f>
        <v>657</v>
      </c>
      <c r="AM727" s="71" t="s">
        <v>157</v>
      </c>
      <c r="AN727" s="71" t="str">
        <f t="shared" si="141"/>
        <v>657.</v>
      </c>
      <c r="AP727" s="88"/>
      <c r="AS727" s="114"/>
    </row>
    <row r="728" spans="1:45" ht="22.5" customHeight="1" x14ac:dyDescent="0.25">
      <c r="A728" s="94" t="str">
        <f t="shared" si="132"/>
        <v>658.</v>
      </c>
      <c r="B728" s="94">
        <v>2465</v>
      </c>
      <c r="C728" s="211" t="s">
        <v>659</v>
      </c>
      <c r="D728" s="8">
        <v>1985</v>
      </c>
      <c r="E728" s="9" t="s">
        <v>28</v>
      </c>
      <c r="F728" s="9" t="s">
        <v>29</v>
      </c>
      <c r="G728" s="12">
        <v>5</v>
      </c>
      <c r="H728" s="12">
        <v>8</v>
      </c>
      <c r="I728" s="11">
        <v>5503.8</v>
      </c>
      <c r="J728" s="11">
        <v>3163.5</v>
      </c>
      <c r="K728" s="11">
        <v>3163.5</v>
      </c>
      <c r="L728" s="35">
        <v>248</v>
      </c>
      <c r="M728" s="11">
        <f t="shared" si="142"/>
        <v>3121396.2</v>
      </c>
      <c r="N728" s="11"/>
      <c r="O728" s="11"/>
      <c r="P728" s="11"/>
      <c r="Q728" s="11">
        <f t="shared" si="143"/>
        <v>3121396.2</v>
      </c>
      <c r="R728" s="11"/>
      <c r="S728" s="35"/>
      <c r="T728" s="11"/>
      <c r="U728" s="11">
        <v>1690</v>
      </c>
      <c r="V728" s="11">
        <f>U728*1846.98</f>
        <v>3121396.2</v>
      </c>
      <c r="W728" s="11"/>
      <c r="X728" s="11"/>
      <c r="Y728" s="11"/>
      <c r="Z728" s="11"/>
      <c r="AA728" s="11"/>
      <c r="AB728" s="11"/>
      <c r="AC728" s="11"/>
      <c r="AD728" s="11"/>
      <c r="AE728" s="11"/>
      <c r="AF728" s="75"/>
      <c r="AG728" s="29" t="s">
        <v>217</v>
      </c>
      <c r="AH728" s="176"/>
      <c r="AI728" s="168"/>
      <c r="AJ728" s="176"/>
      <c r="AK728" s="176"/>
      <c r="AL728" s="71">
        <f>MAX(AL$24:AL727)+1</f>
        <v>658</v>
      </c>
      <c r="AM728" s="71" t="s">
        <v>157</v>
      </c>
      <c r="AN728" s="71" t="str">
        <f t="shared" si="141"/>
        <v>658.</v>
      </c>
      <c r="AP728" s="88"/>
      <c r="AS728" s="114"/>
    </row>
    <row r="729" spans="1:45" ht="22.5" customHeight="1" x14ac:dyDescent="0.25">
      <c r="A729" s="94" t="str">
        <f t="shared" si="132"/>
        <v>659.</v>
      </c>
      <c r="B729" s="94">
        <v>2474</v>
      </c>
      <c r="C729" s="211" t="s">
        <v>661</v>
      </c>
      <c r="D729" s="8">
        <v>1989</v>
      </c>
      <c r="E729" s="9" t="s">
        <v>28</v>
      </c>
      <c r="F729" s="9" t="s">
        <v>29</v>
      </c>
      <c r="G729" s="12">
        <v>3</v>
      </c>
      <c r="H729" s="12">
        <v>1</v>
      </c>
      <c r="I729" s="11">
        <v>602.9</v>
      </c>
      <c r="J729" s="11">
        <v>387.1</v>
      </c>
      <c r="K729" s="11">
        <v>387.1</v>
      </c>
      <c r="L729" s="35">
        <v>28</v>
      </c>
      <c r="M729" s="11">
        <f t="shared" si="142"/>
        <v>737670</v>
      </c>
      <c r="N729" s="11"/>
      <c r="O729" s="11"/>
      <c r="P729" s="11"/>
      <c r="Q729" s="11">
        <f t="shared" si="143"/>
        <v>737670</v>
      </c>
      <c r="R729" s="11"/>
      <c r="S729" s="35"/>
      <c r="T729" s="11"/>
      <c r="U729" s="11">
        <v>201</v>
      </c>
      <c r="V729" s="11">
        <f>U729*3670</f>
        <v>737670</v>
      </c>
      <c r="W729" s="11"/>
      <c r="X729" s="11"/>
      <c r="Y729" s="11"/>
      <c r="Z729" s="11"/>
      <c r="AA729" s="11"/>
      <c r="AB729" s="11"/>
      <c r="AC729" s="11"/>
      <c r="AD729" s="11"/>
      <c r="AE729" s="11"/>
      <c r="AF729" s="75"/>
      <c r="AG729" s="29" t="s">
        <v>217</v>
      </c>
      <c r="AH729" s="176"/>
      <c r="AI729" s="168"/>
      <c r="AJ729" s="176"/>
      <c r="AK729" s="176"/>
      <c r="AL729" s="71">
        <f>MAX(AL$24:AL728)+1</f>
        <v>659</v>
      </c>
      <c r="AM729" s="71" t="s">
        <v>157</v>
      </c>
      <c r="AN729" s="71" t="str">
        <f t="shared" si="141"/>
        <v>659.</v>
      </c>
      <c r="AP729" s="88"/>
      <c r="AS729" s="114"/>
    </row>
    <row r="730" spans="1:45" ht="22.5" customHeight="1" x14ac:dyDescent="0.25">
      <c r="A730" s="94" t="str">
        <f t="shared" si="132"/>
        <v>660.</v>
      </c>
      <c r="B730" s="94">
        <v>2478</v>
      </c>
      <c r="C730" s="217" t="s">
        <v>675</v>
      </c>
      <c r="D730" s="4">
        <v>1965</v>
      </c>
      <c r="E730" s="9" t="s">
        <v>28</v>
      </c>
      <c r="F730" s="9" t="s">
        <v>29</v>
      </c>
      <c r="G730" s="4">
        <v>2</v>
      </c>
      <c r="H730" s="4">
        <v>2</v>
      </c>
      <c r="I730" s="11">
        <v>475.1</v>
      </c>
      <c r="J730" s="11">
        <v>293.8</v>
      </c>
      <c r="K730" s="11">
        <v>293.8</v>
      </c>
      <c r="L730" s="35">
        <v>20</v>
      </c>
      <c r="M730" s="11">
        <f t="shared" si="142"/>
        <v>1776280</v>
      </c>
      <c r="N730" s="11"/>
      <c r="O730" s="11"/>
      <c r="P730" s="11"/>
      <c r="Q730" s="11">
        <f t="shared" si="143"/>
        <v>1776280</v>
      </c>
      <c r="R730" s="11"/>
      <c r="S730" s="35"/>
      <c r="T730" s="11"/>
      <c r="U730" s="11">
        <v>484</v>
      </c>
      <c r="V730" s="11">
        <f>U730*3670</f>
        <v>1776280</v>
      </c>
      <c r="W730" s="11"/>
      <c r="X730" s="11"/>
      <c r="Y730" s="11"/>
      <c r="Z730" s="11"/>
      <c r="AA730" s="11"/>
      <c r="AB730" s="11"/>
      <c r="AC730" s="11"/>
      <c r="AD730" s="11"/>
      <c r="AE730" s="11"/>
      <c r="AF730" s="75"/>
      <c r="AG730" s="29" t="s">
        <v>217</v>
      </c>
      <c r="AH730" s="176"/>
      <c r="AI730" s="168"/>
      <c r="AJ730" s="176"/>
      <c r="AK730" s="176"/>
      <c r="AL730" s="71">
        <f>MAX(AL$24:AL729)+1</f>
        <v>660</v>
      </c>
      <c r="AM730" s="71" t="s">
        <v>157</v>
      </c>
      <c r="AN730" s="71" t="str">
        <f t="shared" si="141"/>
        <v>660.</v>
      </c>
      <c r="AP730" s="88"/>
      <c r="AS730" s="114"/>
    </row>
    <row r="731" spans="1:45" ht="22.5" customHeight="1" x14ac:dyDescent="0.25">
      <c r="A731" s="94" t="str">
        <f t="shared" si="132"/>
        <v>661.</v>
      </c>
      <c r="B731" s="94">
        <v>2479</v>
      </c>
      <c r="C731" s="217" t="s">
        <v>676</v>
      </c>
      <c r="D731" s="4">
        <v>1965</v>
      </c>
      <c r="E731" s="9" t="s">
        <v>28</v>
      </c>
      <c r="F731" s="9" t="s">
        <v>29</v>
      </c>
      <c r="G731" s="4">
        <v>2</v>
      </c>
      <c r="H731" s="4">
        <v>1</v>
      </c>
      <c r="I731" s="11">
        <v>362.3</v>
      </c>
      <c r="J731" s="11">
        <v>250.3</v>
      </c>
      <c r="K731" s="11">
        <v>210.1</v>
      </c>
      <c r="L731" s="35">
        <v>19</v>
      </c>
      <c r="M731" s="11">
        <f t="shared" si="142"/>
        <v>954200</v>
      </c>
      <c r="N731" s="11"/>
      <c r="O731" s="11"/>
      <c r="P731" s="11"/>
      <c r="Q731" s="11">
        <f t="shared" si="143"/>
        <v>954200</v>
      </c>
      <c r="R731" s="11"/>
      <c r="S731" s="35"/>
      <c r="T731" s="11"/>
      <c r="U731" s="11">
        <v>260</v>
      </c>
      <c r="V731" s="11">
        <f>U731*3670</f>
        <v>954200</v>
      </c>
      <c r="W731" s="11"/>
      <c r="X731" s="11"/>
      <c r="Y731" s="11"/>
      <c r="Z731" s="11"/>
      <c r="AA731" s="11"/>
      <c r="AB731" s="11"/>
      <c r="AC731" s="11"/>
      <c r="AD731" s="11"/>
      <c r="AE731" s="11"/>
      <c r="AF731" s="75"/>
      <c r="AG731" s="29" t="s">
        <v>217</v>
      </c>
      <c r="AH731" s="176"/>
      <c r="AI731" s="168"/>
      <c r="AJ731" s="176"/>
      <c r="AK731" s="176"/>
      <c r="AL731" s="71">
        <f>MAX(AL$24:AL730)+1</f>
        <v>661</v>
      </c>
      <c r="AM731" s="71" t="s">
        <v>157</v>
      </c>
      <c r="AN731" s="71" t="str">
        <f t="shared" si="141"/>
        <v>661.</v>
      </c>
      <c r="AP731" s="88"/>
      <c r="AS731" s="114"/>
    </row>
    <row r="732" spans="1:45" ht="22.5" customHeight="1" x14ac:dyDescent="0.25">
      <c r="A732" s="94" t="str">
        <f t="shared" ref="A732:A753" si="144">AN732</f>
        <v>662.</v>
      </c>
      <c r="B732" s="94">
        <v>2480</v>
      </c>
      <c r="C732" s="217" t="s">
        <v>677</v>
      </c>
      <c r="D732" s="4">
        <v>1964</v>
      </c>
      <c r="E732" s="9" t="s">
        <v>28</v>
      </c>
      <c r="F732" s="9" t="s">
        <v>29</v>
      </c>
      <c r="G732" s="4">
        <v>2</v>
      </c>
      <c r="H732" s="4">
        <v>2</v>
      </c>
      <c r="I732" s="11">
        <v>455.9</v>
      </c>
      <c r="J732" s="11">
        <v>289.8</v>
      </c>
      <c r="K732" s="11">
        <v>289.8</v>
      </c>
      <c r="L732" s="35">
        <v>18</v>
      </c>
      <c r="M732" s="11">
        <f t="shared" si="142"/>
        <v>1776280</v>
      </c>
      <c r="N732" s="11"/>
      <c r="O732" s="11"/>
      <c r="P732" s="11"/>
      <c r="Q732" s="11">
        <f t="shared" si="143"/>
        <v>1776280</v>
      </c>
      <c r="R732" s="11"/>
      <c r="S732" s="35"/>
      <c r="T732" s="11"/>
      <c r="U732" s="11">
        <v>484</v>
      </c>
      <c r="V732" s="11">
        <f>U732*3670</f>
        <v>1776280</v>
      </c>
      <c r="W732" s="11"/>
      <c r="X732" s="11"/>
      <c r="Y732" s="11"/>
      <c r="Z732" s="11"/>
      <c r="AA732" s="11"/>
      <c r="AB732" s="11"/>
      <c r="AC732" s="11"/>
      <c r="AD732" s="11"/>
      <c r="AE732" s="11"/>
      <c r="AF732" s="75"/>
      <c r="AG732" s="29" t="s">
        <v>217</v>
      </c>
      <c r="AH732" s="176"/>
      <c r="AI732" s="168"/>
      <c r="AJ732" s="176"/>
      <c r="AK732" s="176"/>
      <c r="AL732" s="71">
        <f>MAX(AL$24:AL731)+1</f>
        <v>662</v>
      </c>
      <c r="AM732" s="71" t="s">
        <v>157</v>
      </c>
      <c r="AN732" s="71" t="str">
        <f t="shared" si="141"/>
        <v>662.</v>
      </c>
      <c r="AP732" s="88"/>
      <c r="AS732" s="114"/>
    </row>
    <row r="733" spans="1:45" ht="22.5" customHeight="1" x14ac:dyDescent="0.25">
      <c r="A733" s="94" t="str">
        <f t="shared" si="144"/>
        <v>663.</v>
      </c>
      <c r="B733" s="94">
        <v>2484</v>
      </c>
      <c r="C733" s="211" t="s">
        <v>662</v>
      </c>
      <c r="D733" s="8">
        <v>1970</v>
      </c>
      <c r="E733" s="9" t="s">
        <v>28</v>
      </c>
      <c r="F733" s="9" t="s">
        <v>29</v>
      </c>
      <c r="G733" s="12">
        <v>2</v>
      </c>
      <c r="H733" s="12">
        <v>1</v>
      </c>
      <c r="I733" s="11">
        <v>323.89999999999998</v>
      </c>
      <c r="J733" s="11">
        <v>209.8</v>
      </c>
      <c r="K733" s="11">
        <v>209.8</v>
      </c>
      <c r="L733" s="35">
        <v>15</v>
      </c>
      <c r="M733" s="11">
        <f t="shared" si="142"/>
        <v>2400180</v>
      </c>
      <c r="N733" s="11"/>
      <c r="O733" s="11"/>
      <c r="P733" s="11"/>
      <c r="Q733" s="11">
        <f t="shared" si="143"/>
        <v>2400180</v>
      </c>
      <c r="R733" s="11"/>
      <c r="S733" s="35"/>
      <c r="T733" s="11"/>
      <c r="U733" s="11">
        <v>654</v>
      </c>
      <c r="V733" s="11">
        <f>U733*3670</f>
        <v>2400180</v>
      </c>
      <c r="W733" s="11"/>
      <c r="X733" s="11"/>
      <c r="Y733" s="11"/>
      <c r="Z733" s="11"/>
      <c r="AA733" s="11"/>
      <c r="AB733" s="11"/>
      <c r="AC733" s="11"/>
      <c r="AD733" s="11"/>
      <c r="AE733" s="11"/>
      <c r="AF733" s="75"/>
      <c r="AG733" s="29" t="s">
        <v>217</v>
      </c>
      <c r="AH733" s="176"/>
      <c r="AI733" s="168"/>
      <c r="AJ733" s="176"/>
      <c r="AK733" s="176"/>
      <c r="AL733" s="71">
        <f>MAX(AL$24:AL732)+1</f>
        <v>663</v>
      </c>
      <c r="AM733" s="71" t="s">
        <v>157</v>
      </c>
      <c r="AN733" s="71" t="str">
        <f t="shared" si="141"/>
        <v>663.</v>
      </c>
      <c r="AP733" s="88"/>
      <c r="AS733" s="114"/>
    </row>
    <row r="734" spans="1:45" ht="22.5" customHeight="1" x14ac:dyDescent="0.25">
      <c r="A734" s="94" t="str">
        <f t="shared" si="144"/>
        <v>664.</v>
      </c>
      <c r="B734" s="94">
        <v>2517</v>
      </c>
      <c r="C734" s="217" t="s">
        <v>679</v>
      </c>
      <c r="D734" s="4">
        <v>1988</v>
      </c>
      <c r="E734" s="9" t="s">
        <v>28</v>
      </c>
      <c r="F734" s="9" t="s">
        <v>29</v>
      </c>
      <c r="G734" s="4">
        <v>3</v>
      </c>
      <c r="H734" s="4">
        <v>2</v>
      </c>
      <c r="I734" s="11">
        <v>1305.7</v>
      </c>
      <c r="J734" s="11">
        <v>708.4</v>
      </c>
      <c r="K734" s="11">
        <v>708.4</v>
      </c>
      <c r="L734" s="35">
        <v>61</v>
      </c>
      <c r="M734" s="11">
        <f t="shared" si="142"/>
        <v>1152515.52</v>
      </c>
      <c r="N734" s="11"/>
      <c r="O734" s="11"/>
      <c r="P734" s="11"/>
      <c r="Q734" s="11">
        <f t="shared" si="143"/>
        <v>1152515.52</v>
      </c>
      <c r="R734" s="11"/>
      <c r="S734" s="35"/>
      <c r="T734" s="11"/>
      <c r="U734" s="11">
        <v>624</v>
      </c>
      <c r="V734" s="11">
        <f>U734*1846.98</f>
        <v>1152515.52</v>
      </c>
      <c r="W734" s="11"/>
      <c r="X734" s="11"/>
      <c r="Y734" s="11"/>
      <c r="Z734" s="11"/>
      <c r="AA734" s="11"/>
      <c r="AB734" s="11"/>
      <c r="AC734" s="11"/>
      <c r="AD734" s="11"/>
      <c r="AE734" s="11"/>
      <c r="AF734" s="75"/>
      <c r="AG734" s="29" t="s">
        <v>217</v>
      </c>
      <c r="AH734" s="176"/>
      <c r="AI734" s="168"/>
      <c r="AJ734" s="176"/>
      <c r="AK734" s="176"/>
      <c r="AL734" s="71">
        <f>MAX(AL$24:AL733)+1</f>
        <v>664</v>
      </c>
      <c r="AM734" s="71" t="s">
        <v>157</v>
      </c>
      <c r="AN734" s="71" t="str">
        <f t="shared" si="141"/>
        <v>664.</v>
      </c>
      <c r="AP734" s="88"/>
      <c r="AS734" s="114"/>
    </row>
    <row r="735" spans="1:45" ht="22.5" customHeight="1" x14ac:dyDescent="0.25">
      <c r="A735" s="94" t="str">
        <f t="shared" si="144"/>
        <v>665.</v>
      </c>
      <c r="B735" s="94">
        <v>2520</v>
      </c>
      <c r="C735" s="217" t="s">
        <v>680</v>
      </c>
      <c r="D735" s="4">
        <v>1983</v>
      </c>
      <c r="E735" s="9" t="s">
        <v>28</v>
      </c>
      <c r="F735" s="9" t="s">
        <v>29</v>
      </c>
      <c r="G735" s="4">
        <v>5</v>
      </c>
      <c r="H735" s="4">
        <v>8</v>
      </c>
      <c r="I735" s="11">
        <v>5472.7</v>
      </c>
      <c r="J735" s="11">
        <v>5398.3</v>
      </c>
      <c r="K735" s="11">
        <v>3222.4</v>
      </c>
      <c r="L735" s="35">
        <v>212</v>
      </c>
      <c r="M735" s="11">
        <f t="shared" si="142"/>
        <v>284695.22399999999</v>
      </c>
      <c r="N735" s="11"/>
      <c r="O735" s="11"/>
      <c r="P735" s="11"/>
      <c r="Q735" s="11">
        <f t="shared" si="143"/>
        <v>284695.22399999999</v>
      </c>
      <c r="R735" s="11"/>
      <c r="S735" s="35"/>
      <c r="T735" s="11"/>
      <c r="U735" s="11"/>
      <c r="V735" s="11"/>
      <c r="W735" s="11"/>
      <c r="X735" s="11"/>
      <c r="Y735" s="11"/>
      <c r="Z735" s="11"/>
      <c r="AA735" s="11">
        <v>233.2</v>
      </c>
      <c r="AB735" s="11">
        <f>AA735*1220.82</f>
        <v>284695.22399999999</v>
      </c>
      <c r="AC735" s="11"/>
      <c r="AD735" s="11"/>
      <c r="AE735" s="11"/>
      <c r="AF735" s="75"/>
      <c r="AG735" s="29" t="s">
        <v>217</v>
      </c>
      <c r="AH735" s="176"/>
      <c r="AI735" s="168"/>
      <c r="AJ735" s="176"/>
      <c r="AK735" s="176"/>
      <c r="AL735" s="71">
        <f>MAX(AL$24:AL734)+1</f>
        <v>665</v>
      </c>
      <c r="AM735" s="71" t="s">
        <v>157</v>
      </c>
      <c r="AN735" s="71" t="str">
        <f t="shared" si="141"/>
        <v>665.</v>
      </c>
      <c r="AP735" s="88"/>
      <c r="AS735" s="114"/>
    </row>
    <row r="736" spans="1:45" ht="22.5" customHeight="1" x14ac:dyDescent="0.25">
      <c r="A736" s="94" t="str">
        <f t="shared" si="144"/>
        <v>666.</v>
      </c>
      <c r="B736" s="94">
        <v>2471</v>
      </c>
      <c r="C736" s="217" t="s">
        <v>681</v>
      </c>
      <c r="D736" s="4">
        <v>1983</v>
      </c>
      <c r="E736" s="9" t="s">
        <v>28</v>
      </c>
      <c r="F736" s="9" t="s">
        <v>29</v>
      </c>
      <c r="G736" s="4">
        <v>2</v>
      </c>
      <c r="H736" s="4">
        <v>2</v>
      </c>
      <c r="I736" s="11">
        <v>582.1</v>
      </c>
      <c r="J736" s="11">
        <v>331.2</v>
      </c>
      <c r="K736" s="11">
        <v>331.2</v>
      </c>
      <c r="L736" s="35">
        <v>24</v>
      </c>
      <c r="M736" s="11">
        <f t="shared" si="142"/>
        <v>112056</v>
      </c>
      <c r="N736" s="11"/>
      <c r="O736" s="11"/>
      <c r="P736" s="11"/>
      <c r="Q736" s="11">
        <f t="shared" si="143"/>
        <v>112056</v>
      </c>
      <c r="R736" s="11">
        <v>112056</v>
      </c>
      <c r="S736" s="35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75"/>
      <c r="AG736" s="29" t="s">
        <v>217</v>
      </c>
      <c r="AH736" s="176" t="s">
        <v>1778</v>
      </c>
      <c r="AI736" s="168"/>
      <c r="AJ736" s="176"/>
      <c r="AK736" s="176"/>
      <c r="AL736" s="71">
        <f>MAX(AL$24:AL735)+1</f>
        <v>666</v>
      </c>
      <c r="AM736" s="71" t="s">
        <v>157</v>
      </c>
      <c r="AN736" s="71" t="str">
        <f t="shared" si="141"/>
        <v>666.</v>
      </c>
      <c r="AP736" s="88"/>
      <c r="AS736" s="114"/>
    </row>
    <row r="737" spans="1:45" ht="22.5" customHeight="1" x14ac:dyDescent="0.25">
      <c r="A737" s="94" t="str">
        <f t="shared" si="144"/>
        <v>667.</v>
      </c>
      <c r="B737" s="94">
        <v>2525</v>
      </c>
      <c r="C737" s="217" t="s">
        <v>682</v>
      </c>
      <c r="D737" s="4">
        <v>1983</v>
      </c>
      <c r="E737" s="9" t="s">
        <v>28</v>
      </c>
      <c r="F737" s="9" t="s">
        <v>29</v>
      </c>
      <c r="G737" s="4">
        <v>3</v>
      </c>
      <c r="H737" s="4">
        <v>2</v>
      </c>
      <c r="I737" s="11">
        <v>1200.1099999999999</v>
      </c>
      <c r="J737" s="11">
        <v>720.8</v>
      </c>
      <c r="K737" s="11">
        <v>720.8</v>
      </c>
      <c r="L737" s="35">
        <v>50</v>
      </c>
      <c r="M737" s="11">
        <f t="shared" si="142"/>
        <v>103525.53599999999</v>
      </c>
      <c r="N737" s="11"/>
      <c r="O737" s="11"/>
      <c r="P737" s="11"/>
      <c r="Q737" s="11">
        <f t="shared" si="143"/>
        <v>103525.53599999999</v>
      </c>
      <c r="R737" s="11"/>
      <c r="S737" s="35"/>
      <c r="T737" s="11"/>
      <c r="U737" s="11"/>
      <c r="V737" s="11"/>
      <c r="W737" s="11"/>
      <c r="X737" s="11"/>
      <c r="Y737" s="11"/>
      <c r="Z737" s="11"/>
      <c r="AA737" s="11">
        <v>84.8</v>
      </c>
      <c r="AB737" s="11">
        <f>AA737*1220.82</f>
        <v>103525.53599999999</v>
      </c>
      <c r="AC737" s="11"/>
      <c r="AD737" s="11"/>
      <c r="AE737" s="11"/>
      <c r="AF737" s="75"/>
      <c r="AG737" s="29" t="s">
        <v>217</v>
      </c>
      <c r="AH737" s="176"/>
      <c r="AI737" s="168"/>
      <c r="AJ737" s="176"/>
      <c r="AK737" s="176"/>
      <c r="AL737" s="71">
        <f>MAX(AL$24:AL736)+1</f>
        <v>667</v>
      </c>
      <c r="AM737" s="71" t="s">
        <v>157</v>
      </c>
      <c r="AN737" s="71" t="str">
        <f t="shared" si="141"/>
        <v>667.</v>
      </c>
      <c r="AP737" s="88"/>
      <c r="AS737" s="114"/>
    </row>
    <row r="738" spans="1:45" ht="22.5" customHeight="1" x14ac:dyDescent="0.25">
      <c r="A738" s="94" t="str">
        <f t="shared" si="144"/>
        <v>668.</v>
      </c>
      <c r="B738" s="94">
        <v>2274</v>
      </c>
      <c r="C738" s="217" t="s">
        <v>683</v>
      </c>
      <c r="D738" s="4">
        <v>1982</v>
      </c>
      <c r="E738" s="9" t="s">
        <v>28</v>
      </c>
      <c r="F738" s="9" t="s">
        <v>29</v>
      </c>
      <c r="G738" s="4">
        <v>3</v>
      </c>
      <c r="H738" s="4">
        <v>2</v>
      </c>
      <c r="I738" s="11">
        <v>1213.9000000000001</v>
      </c>
      <c r="J738" s="11">
        <v>752.1</v>
      </c>
      <c r="K738" s="11">
        <v>752.1</v>
      </c>
      <c r="L738" s="35">
        <v>55</v>
      </c>
      <c r="M738" s="11">
        <f t="shared" si="142"/>
        <v>1088425.314</v>
      </c>
      <c r="N738" s="11"/>
      <c r="O738" s="11"/>
      <c r="P738" s="11"/>
      <c r="Q738" s="11">
        <f t="shared" si="143"/>
        <v>1088425.314</v>
      </c>
      <c r="R738" s="11"/>
      <c r="S738" s="35"/>
      <c r="T738" s="11"/>
      <c r="U738" s="11">
        <v>589.29999999999995</v>
      </c>
      <c r="V738" s="11">
        <f>U738*1846.98</f>
        <v>1088425.314</v>
      </c>
      <c r="W738" s="11"/>
      <c r="X738" s="11"/>
      <c r="Y738" s="11"/>
      <c r="Z738" s="11"/>
      <c r="AA738" s="11"/>
      <c r="AB738" s="11"/>
      <c r="AC738" s="11"/>
      <c r="AD738" s="11"/>
      <c r="AE738" s="11"/>
      <c r="AF738" s="75"/>
      <c r="AG738" s="29" t="s">
        <v>217</v>
      </c>
      <c r="AH738" s="176"/>
      <c r="AI738" s="168"/>
      <c r="AJ738" s="176"/>
      <c r="AK738" s="176"/>
      <c r="AL738" s="71">
        <f>MAX(AL$24:AL737)+1</f>
        <v>668</v>
      </c>
      <c r="AM738" s="71" t="s">
        <v>157</v>
      </c>
      <c r="AN738" s="71" t="str">
        <f t="shared" si="141"/>
        <v>668.</v>
      </c>
      <c r="AP738" s="88"/>
      <c r="AS738" s="114"/>
    </row>
    <row r="739" spans="1:45" ht="22.5" customHeight="1" x14ac:dyDescent="0.25">
      <c r="A739" s="94" t="str">
        <f t="shared" si="144"/>
        <v>669.</v>
      </c>
      <c r="B739" s="94">
        <v>2276</v>
      </c>
      <c r="C739" s="213" t="s">
        <v>691</v>
      </c>
      <c r="D739" s="8">
        <v>1989</v>
      </c>
      <c r="E739" s="9" t="s">
        <v>28</v>
      </c>
      <c r="F739" s="9" t="s">
        <v>31</v>
      </c>
      <c r="G739" s="12">
        <v>3</v>
      </c>
      <c r="H739" s="12">
        <v>2</v>
      </c>
      <c r="I739" s="11">
        <v>1490.3</v>
      </c>
      <c r="J739" s="11">
        <v>633.5</v>
      </c>
      <c r="K739" s="11">
        <v>633.5</v>
      </c>
      <c r="L739" s="35">
        <v>46</v>
      </c>
      <c r="M739" s="11">
        <f t="shared" si="142"/>
        <v>1088425.314</v>
      </c>
      <c r="N739" s="11"/>
      <c r="O739" s="11"/>
      <c r="P739" s="11"/>
      <c r="Q739" s="11">
        <f t="shared" si="143"/>
        <v>1088425.314</v>
      </c>
      <c r="R739" s="11"/>
      <c r="S739" s="35"/>
      <c r="T739" s="11"/>
      <c r="U739" s="11">
        <v>589.29999999999995</v>
      </c>
      <c r="V739" s="11">
        <f>U739*1846.98</f>
        <v>1088425.314</v>
      </c>
      <c r="W739" s="11"/>
      <c r="X739" s="11"/>
      <c r="Y739" s="11"/>
      <c r="Z739" s="11"/>
      <c r="AA739" s="11"/>
      <c r="AB739" s="11"/>
      <c r="AC739" s="11"/>
      <c r="AD739" s="11"/>
      <c r="AE739" s="11"/>
      <c r="AF739" s="75"/>
      <c r="AG739" s="29" t="s">
        <v>217</v>
      </c>
      <c r="AH739" s="176"/>
      <c r="AI739" s="168"/>
      <c r="AJ739" s="176"/>
      <c r="AK739" s="176"/>
      <c r="AL739" s="71">
        <f>MAX(AL$24:AL738)+1</f>
        <v>669</v>
      </c>
      <c r="AM739" s="71" t="s">
        <v>157</v>
      </c>
      <c r="AN739" s="71" t="str">
        <f t="shared" si="141"/>
        <v>669.</v>
      </c>
      <c r="AP739" s="71"/>
      <c r="AS739" s="114"/>
    </row>
    <row r="740" spans="1:45" ht="22.5" customHeight="1" x14ac:dyDescent="0.25">
      <c r="A740" s="94" t="str">
        <f t="shared" si="144"/>
        <v>670.</v>
      </c>
      <c r="B740" s="94">
        <v>2390</v>
      </c>
      <c r="C740" s="217" t="s">
        <v>684</v>
      </c>
      <c r="D740" s="4">
        <v>1962</v>
      </c>
      <c r="E740" s="9" t="s">
        <v>28</v>
      </c>
      <c r="F740" s="9" t="s">
        <v>29</v>
      </c>
      <c r="G740" s="4">
        <v>2</v>
      </c>
      <c r="H740" s="4">
        <v>1</v>
      </c>
      <c r="I740" s="11">
        <v>341.7</v>
      </c>
      <c r="J740" s="11">
        <v>312</v>
      </c>
      <c r="K740" s="11">
        <v>190</v>
      </c>
      <c r="L740" s="35">
        <v>17</v>
      </c>
      <c r="M740" s="11">
        <f t="shared" si="142"/>
        <v>1300648</v>
      </c>
      <c r="N740" s="11"/>
      <c r="O740" s="11"/>
      <c r="P740" s="11"/>
      <c r="Q740" s="11">
        <f t="shared" si="143"/>
        <v>1300648</v>
      </c>
      <c r="R740" s="11"/>
      <c r="S740" s="35"/>
      <c r="T740" s="11"/>
      <c r="U740" s="11">
        <v>354.4</v>
      </c>
      <c r="V740" s="11">
        <f>U740*3670</f>
        <v>1300648</v>
      </c>
      <c r="W740" s="11"/>
      <c r="X740" s="11"/>
      <c r="Y740" s="11"/>
      <c r="Z740" s="11"/>
      <c r="AA740" s="11"/>
      <c r="AB740" s="11"/>
      <c r="AC740" s="11"/>
      <c r="AD740" s="11"/>
      <c r="AE740" s="11"/>
      <c r="AF740" s="75"/>
      <c r="AG740" s="29" t="s">
        <v>217</v>
      </c>
      <c r="AH740" s="176"/>
      <c r="AI740" s="168"/>
      <c r="AJ740" s="176"/>
      <c r="AK740" s="176"/>
      <c r="AL740" s="71">
        <f>MAX(AL$24:AL739)+1</f>
        <v>670</v>
      </c>
      <c r="AM740" s="71" t="s">
        <v>157</v>
      </c>
      <c r="AN740" s="71" t="str">
        <f t="shared" si="141"/>
        <v>670.</v>
      </c>
      <c r="AP740" s="88"/>
      <c r="AS740" s="114"/>
    </row>
    <row r="741" spans="1:45" ht="22.5" customHeight="1" x14ac:dyDescent="0.25">
      <c r="A741" s="94" t="str">
        <f t="shared" si="144"/>
        <v>671.</v>
      </c>
      <c r="B741" s="94">
        <v>2405</v>
      </c>
      <c r="C741" s="217" t="s">
        <v>685</v>
      </c>
      <c r="D741" s="4">
        <v>1965</v>
      </c>
      <c r="E741" s="9" t="s">
        <v>28</v>
      </c>
      <c r="F741" s="9" t="s">
        <v>30</v>
      </c>
      <c r="G741" s="4">
        <v>2</v>
      </c>
      <c r="H741" s="4">
        <v>1</v>
      </c>
      <c r="I741" s="11">
        <v>462.7</v>
      </c>
      <c r="J741" s="11">
        <v>257.7</v>
      </c>
      <c r="K741" s="11">
        <v>257.7</v>
      </c>
      <c r="L741" s="35">
        <v>26</v>
      </c>
      <c r="M741" s="11">
        <f t="shared" si="142"/>
        <v>803730</v>
      </c>
      <c r="N741" s="11"/>
      <c r="O741" s="11"/>
      <c r="P741" s="11"/>
      <c r="Q741" s="11">
        <f t="shared" si="143"/>
        <v>803730</v>
      </c>
      <c r="R741" s="11"/>
      <c r="S741" s="35"/>
      <c r="T741" s="11"/>
      <c r="U741" s="11">
        <v>219</v>
      </c>
      <c r="V741" s="11">
        <f>U741*3670</f>
        <v>803730</v>
      </c>
      <c r="W741" s="11"/>
      <c r="X741" s="11"/>
      <c r="Y741" s="11"/>
      <c r="Z741" s="11"/>
      <c r="AA741" s="11"/>
      <c r="AB741" s="11"/>
      <c r="AC741" s="11"/>
      <c r="AD741" s="11"/>
      <c r="AE741" s="11"/>
      <c r="AF741" s="75"/>
      <c r="AG741" s="29" t="s">
        <v>217</v>
      </c>
      <c r="AH741" s="176"/>
      <c r="AI741" s="168"/>
      <c r="AJ741" s="176"/>
      <c r="AK741" s="176"/>
      <c r="AL741" s="71">
        <f>MAX(AL$24:AL740)+1</f>
        <v>671</v>
      </c>
      <c r="AM741" s="71" t="s">
        <v>157</v>
      </c>
      <c r="AN741" s="71" t="str">
        <f t="shared" si="141"/>
        <v>671.</v>
      </c>
      <c r="AP741" s="88"/>
      <c r="AS741" s="114"/>
    </row>
    <row r="742" spans="1:45" ht="22.5" customHeight="1" x14ac:dyDescent="0.25">
      <c r="A742" s="94" t="str">
        <f t="shared" si="144"/>
        <v>672.</v>
      </c>
      <c r="B742" s="94">
        <v>2380</v>
      </c>
      <c r="C742" s="217" t="s">
        <v>1549</v>
      </c>
      <c r="D742" s="4">
        <v>1982</v>
      </c>
      <c r="E742" s="9" t="s">
        <v>28</v>
      </c>
      <c r="F742" s="9" t="s">
        <v>29</v>
      </c>
      <c r="G742" s="4">
        <v>3</v>
      </c>
      <c r="H742" s="4">
        <v>3</v>
      </c>
      <c r="I742" s="11">
        <v>1489</v>
      </c>
      <c r="J742" s="11">
        <v>1299</v>
      </c>
      <c r="K742" s="11">
        <v>755.8</v>
      </c>
      <c r="L742" s="35">
        <v>48</v>
      </c>
      <c r="M742" s="11">
        <f t="shared" si="142"/>
        <v>497836.79999999999</v>
      </c>
      <c r="N742" s="11"/>
      <c r="O742" s="11"/>
      <c r="P742" s="11"/>
      <c r="Q742" s="11">
        <f t="shared" si="143"/>
        <v>497836.79999999999</v>
      </c>
      <c r="R742" s="11">
        <v>497836.79999999999</v>
      </c>
      <c r="S742" s="35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75"/>
      <c r="AG742" s="29" t="s">
        <v>217</v>
      </c>
      <c r="AH742" s="176" t="s">
        <v>1788</v>
      </c>
      <c r="AI742" s="168"/>
      <c r="AJ742" s="176"/>
      <c r="AK742" s="176"/>
      <c r="AL742" s="71">
        <f>MAX(AL$24:AL741)+1</f>
        <v>672</v>
      </c>
      <c r="AM742" s="71" t="s">
        <v>157</v>
      </c>
      <c r="AN742" s="71" t="str">
        <f t="shared" si="141"/>
        <v>672.</v>
      </c>
      <c r="AP742" s="88"/>
      <c r="AS742" s="114"/>
    </row>
    <row r="743" spans="1:45" ht="22.5" customHeight="1" x14ac:dyDescent="0.25">
      <c r="A743" s="94" t="str">
        <f t="shared" si="144"/>
        <v>673.</v>
      </c>
      <c r="B743" s="94">
        <v>2443</v>
      </c>
      <c r="C743" s="211" t="s">
        <v>687</v>
      </c>
      <c r="D743" s="8">
        <v>1958</v>
      </c>
      <c r="E743" s="9" t="s">
        <v>28</v>
      </c>
      <c r="F743" s="9" t="s">
        <v>30</v>
      </c>
      <c r="G743" s="12">
        <v>2</v>
      </c>
      <c r="H743" s="12">
        <v>1</v>
      </c>
      <c r="I743" s="11">
        <v>443.9</v>
      </c>
      <c r="J743" s="11">
        <v>263.60000000000002</v>
      </c>
      <c r="K743" s="11">
        <v>257.39999999999998</v>
      </c>
      <c r="L743" s="35">
        <v>15</v>
      </c>
      <c r="M743" s="11">
        <f>R743+T743+V743+X743+Z743+AB743+AE743+AF743</f>
        <v>841520</v>
      </c>
      <c r="N743" s="11"/>
      <c r="O743" s="11"/>
      <c r="P743" s="11"/>
      <c r="Q743" s="11">
        <f>M743</f>
        <v>841520</v>
      </c>
      <c r="R743" s="11">
        <v>78160</v>
      </c>
      <c r="S743" s="35"/>
      <c r="T743" s="11"/>
      <c r="U743" s="11">
        <v>208</v>
      </c>
      <c r="V743" s="11">
        <f>U743*3670</f>
        <v>763360</v>
      </c>
      <c r="W743" s="11"/>
      <c r="X743" s="11"/>
      <c r="Y743" s="11"/>
      <c r="Z743" s="11"/>
      <c r="AA743" s="11"/>
      <c r="AB743" s="11"/>
      <c r="AC743" s="11"/>
      <c r="AD743" s="11"/>
      <c r="AE743" s="11"/>
      <c r="AF743" s="75"/>
      <c r="AG743" s="29" t="s">
        <v>217</v>
      </c>
      <c r="AH743" s="176" t="s">
        <v>1774</v>
      </c>
      <c r="AI743" s="168"/>
      <c r="AJ743" s="176"/>
      <c r="AK743" s="176"/>
      <c r="AL743" s="71">
        <f>MAX(AL$24:AL742)+1</f>
        <v>673</v>
      </c>
      <c r="AM743" s="71" t="s">
        <v>157</v>
      </c>
      <c r="AN743" s="71" t="str">
        <f t="shared" si="141"/>
        <v>673.</v>
      </c>
      <c r="AP743" s="88"/>
      <c r="AS743" s="114"/>
    </row>
    <row r="744" spans="1:45" ht="22.5" customHeight="1" x14ac:dyDescent="0.25">
      <c r="A744" s="94" t="str">
        <f t="shared" si="144"/>
        <v>674.</v>
      </c>
      <c r="B744" s="94">
        <v>2445</v>
      </c>
      <c r="C744" s="217" t="s">
        <v>152</v>
      </c>
      <c r="D744" s="4">
        <v>1960</v>
      </c>
      <c r="E744" s="9" t="s">
        <v>28</v>
      </c>
      <c r="F744" s="9" t="s">
        <v>29</v>
      </c>
      <c r="G744" s="4">
        <v>2</v>
      </c>
      <c r="H744" s="4">
        <v>2</v>
      </c>
      <c r="I744" s="11">
        <v>453.8</v>
      </c>
      <c r="J744" s="11">
        <v>284.39999999999998</v>
      </c>
      <c r="K744" s="11">
        <v>263.3</v>
      </c>
      <c r="L744" s="35">
        <v>22</v>
      </c>
      <c r="M744" s="11">
        <f t="shared" si="142"/>
        <v>107470</v>
      </c>
      <c r="N744" s="11"/>
      <c r="O744" s="11"/>
      <c r="P744" s="11"/>
      <c r="Q744" s="11">
        <f t="shared" si="143"/>
        <v>107470</v>
      </c>
      <c r="R744" s="11">
        <v>107470</v>
      </c>
      <c r="S744" s="35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75"/>
      <c r="AG744" s="29" t="s">
        <v>217</v>
      </c>
      <c r="AH744" s="176" t="s">
        <v>1774</v>
      </c>
      <c r="AI744" s="168"/>
      <c r="AJ744" s="176"/>
      <c r="AK744" s="176"/>
      <c r="AL744" s="71">
        <f>MAX(AL$24:AL743)+1</f>
        <v>674</v>
      </c>
      <c r="AM744" s="71" t="s">
        <v>157</v>
      </c>
      <c r="AN744" s="71" t="str">
        <f t="shared" si="141"/>
        <v>674.</v>
      </c>
      <c r="AP744" s="88"/>
      <c r="AS744" s="114"/>
    </row>
    <row r="745" spans="1:45" ht="22.5" customHeight="1" x14ac:dyDescent="0.25">
      <c r="A745" s="94" t="str">
        <f t="shared" si="144"/>
        <v>675.</v>
      </c>
      <c r="B745" s="94">
        <v>2441</v>
      </c>
      <c r="C745" s="217" t="s">
        <v>686</v>
      </c>
      <c r="D745" s="4">
        <v>1966</v>
      </c>
      <c r="E745" s="9" t="s">
        <v>28</v>
      </c>
      <c r="F745" s="9" t="s">
        <v>30</v>
      </c>
      <c r="G745" s="4">
        <v>2</v>
      </c>
      <c r="H745" s="4">
        <v>2</v>
      </c>
      <c r="I745" s="11">
        <v>459.7</v>
      </c>
      <c r="J745" s="11">
        <v>293.5</v>
      </c>
      <c r="K745" s="11">
        <v>293.5</v>
      </c>
      <c r="L745" s="35">
        <v>23</v>
      </c>
      <c r="M745" s="11">
        <f t="shared" si="142"/>
        <v>990900</v>
      </c>
      <c r="N745" s="11"/>
      <c r="O745" s="11"/>
      <c r="P745" s="11"/>
      <c r="Q745" s="11">
        <f t="shared" si="143"/>
        <v>990900</v>
      </c>
      <c r="R745" s="11"/>
      <c r="S745" s="35"/>
      <c r="T745" s="11"/>
      <c r="U745" s="11">
        <v>270</v>
      </c>
      <c r="V745" s="11">
        <f>U745*3670</f>
        <v>990900</v>
      </c>
      <c r="W745" s="11"/>
      <c r="X745" s="11"/>
      <c r="Y745" s="11"/>
      <c r="Z745" s="11"/>
      <c r="AA745" s="11"/>
      <c r="AB745" s="11"/>
      <c r="AC745" s="11"/>
      <c r="AD745" s="11"/>
      <c r="AE745" s="11"/>
      <c r="AF745" s="75"/>
      <c r="AG745" s="29" t="s">
        <v>217</v>
      </c>
      <c r="AH745" s="176"/>
      <c r="AI745" s="168"/>
      <c r="AJ745" s="176"/>
      <c r="AK745" s="176"/>
      <c r="AL745" s="71">
        <f>MAX(AL$24:AL744)+1</f>
        <v>675</v>
      </c>
      <c r="AM745" s="71" t="s">
        <v>157</v>
      </c>
      <c r="AN745" s="71" t="str">
        <f t="shared" si="141"/>
        <v>675.</v>
      </c>
      <c r="AP745" s="88"/>
      <c r="AS745" s="114"/>
    </row>
    <row r="746" spans="1:45" ht="22.5" customHeight="1" x14ac:dyDescent="0.25">
      <c r="A746" s="94" t="str">
        <f t="shared" si="144"/>
        <v>676.</v>
      </c>
      <c r="B746" s="94">
        <v>2426</v>
      </c>
      <c r="C746" s="211" t="s">
        <v>665</v>
      </c>
      <c r="D746" s="8">
        <v>1980</v>
      </c>
      <c r="E746" s="9" t="s">
        <v>28</v>
      </c>
      <c r="F746" s="9" t="s">
        <v>29</v>
      </c>
      <c r="G746" s="12">
        <v>3</v>
      </c>
      <c r="H746" s="12">
        <v>2</v>
      </c>
      <c r="I746" s="11">
        <v>855.7</v>
      </c>
      <c r="J746" s="11">
        <v>501.2</v>
      </c>
      <c r="K746" s="11">
        <v>501.2</v>
      </c>
      <c r="L746" s="35">
        <v>45</v>
      </c>
      <c r="M746" s="11">
        <f t="shared" si="142"/>
        <v>1045950</v>
      </c>
      <c r="N746" s="11"/>
      <c r="O746" s="11"/>
      <c r="P746" s="11"/>
      <c r="Q746" s="11">
        <f t="shared" si="143"/>
        <v>1045950</v>
      </c>
      <c r="R746" s="11"/>
      <c r="S746" s="35"/>
      <c r="T746" s="11"/>
      <c r="U746" s="11">
        <v>285</v>
      </c>
      <c r="V746" s="11">
        <f>U746*3670</f>
        <v>1045950</v>
      </c>
      <c r="W746" s="11"/>
      <c r="X746" s="11"/>
      <c r="Y746" s="11"/>
      <c r="Z746" s="11"/>
      <c r="AA746" s="11"/>
      <c r="AB746" s="11"/>
      <c r="AC746" s="11"/>
      <c r="AD746" s="11"/>
      <c r="AE746" s="11"/>
      <c r="AF746" s="75"/>
      <c r="AG746" s="29" t="s">
        <v>217</v>
      </c>
      <c r="AH746" s="176"/>
      <c r="AI746" s="168"/>
      <c r="AJ746" s="176"/>
      <c r="AK746" s="176"/>
      <c r="AL746" s="71">
        <f>MAX(AL$24:AL745)+1</f>
        <v>676</v>
      </c>
      <c r="AM746" s="71" t="s">
        <v>157</v>
      </c>
      <c r="AN746" s="71" t="str">
        <f t="shared" si="141"/>
        <v>676.</v>
      </c>
      <c r="AP746" s="88"/>
      <c r="AS746" s="114"/>
    </row>
    <row r="747" spans="1:45" ht="22.5" customHeight="1" x14ac:dyDescent="0.25">
      <c r="A747" s="94" t="str">
        <f t="shared" si="144"/>
        <v>677.</v>
      </c>
      <c r="B747" s="94">
        <v>2428</v>
      </c>
      <c r="C747" s="211" t="s">
        <v>666</v>
      </c>
      <c r="D747" s="8">
        <v>1980</v>
      </c>
      <c r="E747" s="9" t="s">
        <v>28</v>
      </c>
      <c r="F747" s="9" t="s">
        <v>29</v>
      </c>
      <c r="G747" s="12">
        <v>3</v>
      </c>
      <c r="H747" s="12">
        <v>2</v>
      </c>
      <c r="I747" s="11">
        <v>855.7</v>
      </c>
      <c r="J747" s="11">
        <v>501.2</v>
      </c>
      <c r="K747" s="11">
        <v>501.2</v>
      </c>
      <c r="L747" s="35">
        <v>37</v>
      </c>
      <c r="M747" s="11">
        <f t="shared" si="142"/>
        <v>1045950</v>
      </c>
      <c r="N747" s="11"/>
      <c r="O747" s="11"/>
      <c r="P747" s="11"/>
      <c r="Q747" s="11">
        <f t="shared" si="143"/>
        <v>1045950</v>
      </c>
      <c r="R747" s="11"/>
      <c r="S747" s="35"/>
      <c r="T747" s="11"/>
      <c r="U747" s="11">
        <v>285</v>
      </c>
      <c r="V747" s="11">
        <f>U747*3670</f>
        <v>1045950</v>
      </c>
      <c r="W747" s="11"/>
      <c r="X747" s="11"/>
      <c r="Y747" s="11"/>
      <c r="Z747" s="11"/>
      <c r="AA747" s="11"/>
      <c r="AB747" s="11"/>
      <c r="AC747" s="11"/>
      <c r="AD747" s="11"/>
      <c r="AE747" s="11"/>
      <c r="AF747" s="75"/>
      <c r="AG747" s="29" t="s">
        <v>217</v>
      </c>
      <c r="AH747" s="176"/>
      <c r="AI747" s="168"/>
      <c r="AJ747" s="176"/>
      <c r="AK747" s="176"/>
      <c r="AL747" s="71">
        <f>MAX(AL$24:AL746)+1</f>
        <v>677</v>
      </c>
      <c r="AM747" s="71" t="s">
        <v>157</v>
      </c>
      <c r="AN747" s="71" t="str">
        <f t="shared" si="141"/>
        <v>677.</v>
      </c>
      <c r="AP747" s="88"/>
      <c r="AS747" s="114"/>
    </row>
    <row r="748" spans="1:45" ht="22.5" customHeight="1" x14ac:dyDescent="0.25">
      <c r="A748" s="94" t="str">
        <f t="shared" si="144"/>
        <v>678.</v>
      </c>
      <c r="B748" s="94">
        <v>2337</v>
      </c>
      <c r="C748" s="211" t="s">
        <v>667</v>
      </c>
      <c r="D748" s="8">
        <v>1979</v>
      </c>
      <c r="E748" s="9" t="s">
        <v>28</v>
      </c>
      <c r="F748" s="9" t="s">
        <v>30</v>
      </c>
      <c r="G748" s="12">
        <v>2</v>
      </c>
      <c r="H748" s="12">
        <v>1</v>
      </c>
      <c r="I748" s="11">
        <v>473.5</v>
      </c>
      <c r="J748" s="11">
        <v>322</v>
      </c>
      <c r="K748" s="11">
        <v>322</v>
      </c>
      <c r="L748" s="35">
        <v>20</v>
      </c>
      <c r="M748" s="11">
        <f t="shared" si="142"/>
        <v>15632</v>
      </c>
      <c r="N748" s="11"/>
      <c r="O748" s="11"/>
      <c r="P748" s="11"/>
      <c r="Q748" s="11">
        <f t="shared" si="143"/>
        <v>15632</v>
      </c>
      <c r="R748" s="11">
        <v>15632</v>
      </c>
      <c r="S748" s="35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75"/>
      <c r="AG748" s="29" t="s">
        <v>217</v>
      </c>
      <c r="AH748" s="176" t="s">
        <v>1774</v>
      </c>
      <c r="AI748" s="168"/>
      <c r="AJ748" s="176"/>
      <c r="AK748" s="176"/>
      <c r="AL748" s="71">
        <f>MAX(AL$24:AL747)+1</f>
        <v>678</v>
      </c>
      <c r="AM748" s="71" t="s">
        <v>157</v>
      </c>
      <c r="AN748" s="71" t="str">
        <f t="shared" si="141"/>
        <v>678.</v>
      </c>
      <c r="AP748" s="88"/>
      <c r="AS748" s="114"/>
    </row>
    <row r="749" spans="1:45" ht="22.5" customHeight="1" x14ac:dyDescent="0.25">
      <c r="A749" s="94" t="str">
        <f t="shared" si="144"/>
        <v>679.</v>
      </c>
      <c r="B749" s="94">
        <v>2492</v>
      </c>
      <c r="C749" s="217" t="s">
        <v>1647</v>
      </c>
      <c r="D749" s="4">
        <v>1984</v>
      </c>
      <c r="E749" s="9" t="s">
        <v>28</v>
      </c>
      <c r="F749" s="9" t="s">
        <v>29</v>
      </c>
      <c r="G749" s="4">
        <v>5</v>
      </c>
      <c r="H749" s="4">
        <v>4</v>
      </c>
      <c r="I749" s="11">
        <v>3653.1</v>
      </c>
      <c r="J749" s="11">
        <v>3540.9</v>
      </c>
      <c r="K749" s="11">
        <v>2101.1999999999998</v>
      </c>
      <c r="L749" s="35">
        <v>145</v>
      </c>
      <c r="M749" s="11">
        <f t="shared" si="142"/>
        <v>227560.848</v>
      </c>
      <c r="N749" s="11"/>
      <c r="O749" s="11"/>
      <c r="P749" s="11"/>
      <c r="Q749" s="11">
        <f t="shared" si="143"/>
        <v>227560.848</v>
      </c>
      <c r="R749" s="11"/>
      <c r="S749" s="35"/>
      <c r="T749" s="11"/>
      <c r="U749" s="11"/>
      <c r="V749" s="11"/>
      <c r="W749" s="11"/>
      <c r="X749" s="11"/>
      <c r="Y749" s="11"/>
      <c r="Z749" s="11"/>
      <c r="AA749" s="11">
        <v>186.4</v>
      </c>
      <c r="AB749" s="11">
        <f>AA749*1220.82</f>
        <v>227560.848</v>
      </c>
      <c r="AC749" s="11"/>
      <c r="AD749" s="11"/>
      <c r="AE749" s="11"/>
      <c r="AF749" s="75"/>
      <c r="AG749" s="29" t="s">
        <v>217</v>
      </c>
      <c r="AH749" s="176"/>
      <c r="AI749" s="168"/>
      <c r="AJ749" s="176"/>
      <c r="AK749" s="176"/>
      <c r="AL749" s="71">
        <f>MAX(AL$24:AL748)+1</f>
        <v>679</v>
      </c>
      <c r="AM749" s="71" t="s">
        <v>157</v>
      </c>
      <c r="AN749" s="71" t="str">
        <f t="shared" si="141"/>
        <v>679.</v>
      </c>
      <c r="AP749" s="88"/>
      <c r="AS749" s="114"/>
    </row>
    <row r="750" spans="1:45" ht="22.5" customHeight="1" x14ac:dyDescent="0.25">
      <c r="A750" s="94" t="str">
        <f t="shared" si="144"/>
        <v>680.</v>
      </c>
      <c r="B750" s="94">
        <v>2496</v>
      </c>
      <c r="C750" s="217" t="s">
        <v>678</v>
      </c>
      <c r="D750" s="4">
        <v>1982</v>
      </c>
      <c r="E750" s="9" t="s">
        <v>28</v>
      </c>
      <c r="F750" s="9" t="s">
        <v>29</v>
      </c>
      <c r="G750" s="4">
        <v>5</v>
      </c>
      <c r="H750" s="4">
        <v>3</v>
      </c>
      <c r="I750" s="11">
        <v>2748.1</v>
      </c>
      <c r="J750" s="11">
        <v>2748.1</v>
      </c>
      <c r="K750" s="11">
        <v>1676.2</v>
      </c>
      <c r="L750" s="35">
        <v>108</v>
      </c>
      <c r="M750" s="11">
        <f t="shared" si="142"/>
        <v>63482.64</v>
      </c>
      <c r="N750" s="11"/>
      <c r="O750" s="11"/>
      <c r="P750" s="11"/>
      <c r="Q750" s="11">
        <f t="shared" si="143"/>
        <v>63482.64</v>
      </c>
      <c r="R750" s="11"/>
      <c r="S750" s="35"/>
      <c r="T750" s="11"/>
      <c r="U750" s="11"/>
      <c r="V750" s="11"/>
      <c r="W750" s="11"/>
      <c r="X750" s="11"/>
      <c r="Y750" s="11"/>
      <c r="Z750" s="11"/>
      <c r="AA750" s="11">
        <v>52</v>
      </c>
      <c r="AB750" s="11">
        <f>AA750*1220.82</f>
        <v>63482.64</v>
      </c>
      <c r="AC750" s="11"/>
      <c r="AD750" s="11"/>
      <c r="AE750" s="11"/>
      <c r="AF750" s="75"/>
      <c r="AG750" s="29" t="s">
        <v>217</v>
      </c>
      <c r="AH750" s="176"/>
      <c r="AI750" s="168"/>
      <c r="AJ750" s="176"/>
      <c r="AK750" s="176"/>
      <c r="AL750" s="71">
        <f>MAX(AL$24:AL749)+1</f>
        <v>680</v>
      </c>
      <c r="AM750" s="71" t="s">
        <v>157</v>
      </c>
      <c r="AN750" s="71" t="str">
        <f t="shared" si="141"/>
        <v>680.</v>
      </c>
      <c r="AP750" s="88"/>
      <c r="AS750" s="114"/>
    </row>
    <row r="751" spans="1:45" ht="22.5" customHeight="1" x14ac:dyDescent="0.25">
      <c r="A751" s="94" t="str">
        <f t="shared" si="144"/>
        <v>681.</v>
      </c>
      <c r="B751" s="94">
        <v>2399</v>
      </c>
      <c r="C751" s="238" t="s">
        <v>689</v>
      </c>
      <c r="D751" s="8">
        <v>1966</v>
      </c>
      <c r="E751" s="9" t="s">
        <v>28</v>
      </c>
      <c r="F751" s="9" t="s">
        <v>29</v>
      </c>
      <c r="G751" s="12">
        <v>2</v>
      </c>
      <c r="H751" s="12">
        <v>1</v>
      </c>
      <c r="I751" s="11">
        <v>326.60000000000002</v>
      </c>
      <c r="J751" s="11">
        <v>213.5</v>
      </c>
      <c r="K751" s="11">
        <v>213.5</v>
      </c>
      <c r="L751" s="35">
        <v>13</v>
      </c>
      <c r="M751" s="11">
        <f t="shared" ref="M751:M752" si="145">R751+T751+V751+X751+Z751+AB751+AE751+AF751</f>
        <v>78132.479999999996</v>
      </c>
      <c r="N751" s="11"/>
      <c r="O751" s="11"/>
      <c r="P751" s="11"/>
      <c r="Q751" s="11">
        <f t="shared" ref="Q751:Q752" si="146">M751</f>
        <v>78132.479999999996</v>
      </c>
      <c r="R751" s="11"/>
      <c r="S751" s="35"/>
      <c r="T751" s="11"/>
      <c r="U751" s="11"/>
      <c r="V751" s="11"/>
      <c r="W751" s="11"/>
      <c r="X751" s="11"/>
      <c r="Y751" s="11"/>
      <c r="Z751" s="11"/>
      <c r="AA751" s="11">
        <v>64</v>
      </c>
      <c r="AB751" s="11">
        <v>78132.479999999996</v>
      </c>
      <c r="AC751" s="11"/>
      <c r="AD751" s="11"/>
      <c r="AE751" s="11"/>
      <c r="AF751" s="75"/>
      <c r="AG751" s="29" t="s">
        <v>217</v>
      </c>
      <c r="AH751" s="176"/>
      <c r="AI751" s="168"/>
      <c r="AJ751" s="176"/>
      <c r="AK751" s="176"/>
      <c r="AL751" s="71">
        <f>MAX(AL$24:AL750)+1</f>
        <v>681</v>
      </c>
      <c r="AM751" s="71" t="s">
        <v>157</v>
      </c>
      <c r="AN751" s="71" t="str">
        <f t="shared" si="141"/>
        <v>681.</v>
      </c>
      <c r="AP751" s="71"/>
      <c r="AS751" s="114"/>
    </row>
    <row r="752" spans="1:45" ht="22.5" customHeight="1" x14ac:dyDescent="0.25">
      <c r="A752" s="94" t="str">
        <f t="shared" si="144"/>
        <v>682.</v>
      </c>
      <c r="B752" s="94">
        <v>2464</v>
      </c>
      <c r="C752" s="238" t="s">
        <v>690</v>
      </c>
      <c r="D752" s="8">
        <v>1989</v>
      </c>
      <c r="E752" s="9" t="s">
        <v>28</v>
      </c>
      <c r="F752" s="9" t="s">
        <v>31</v>
      </c>
      <c r="G752" s="12">
        <v>5</v>
      </c>
      <c r="H752" s="12">
        <v>3</v>
      </c>
      <c r="I752" s="11">
        <v>3247</v>
      </c>
      <c r="J752" s="11">
        <v>1915.5</v>
      </c>
      <c r="K752" s="11">
        <v>1915.5</v>
      </c>
      <c r="L752" s="35">
        <v>121</v>
      </c>
      <c r="M752" s="11">
        <f t="shared" si="145"/>
        <v>167984.83199999999</v>
      </c>
      <c r="N752" s="11"/>
      <c r="O752" s="11"/>
      <c r="P752" s="11"/>
      <c r="Q752" s="11">
        <f t="shared" si="146"/>
        <v>167984.83199999999</v>
      </c>
      <c r="R752" s="11"/>
      <c r="S752" s="35"/>
      <c r="T752" s="11"/>
      <c r="U752" s="11"/>
      <c r="V752" s="11"/>
      <c r="W752" s="11"/>
      <c r="X752" s="11"/>
      <c r="Y752" s="11"/>
      <c r="Z752" s="11"/>
      <c r="AA752" s="11">
        <v>137.6</v>
      </c>
      <c r="AB752" s="11">
        <f>AA752*1220.82</f>
        <v>167984.83199999999</v>
      </c>
      <c r="AC752" s="11"/>
      <c r="AD752" s="11"/>
      <c r="AE752" s="11"/>
      <c r="AF752" s="75"/>
      <c r="AG752" s="29" t="s">
        <v>217</v>
      </c>
      <c r="AH752" s="176"/>
      <c r="AI752" s="168"/>
      <c r="AJ752" s="176"/>
      <c r="AK752" s="176"/>
      <c r="AL752" s="71">
        <f>MAX(AL$24:AL751)+1</f>
        <v>682</v>
      </c>
      <c r="AM752" s="71" t="s">
        <v>157</v>
      </c>
      <c r="AN752" s="71" t="str">
        <f t="shared" si="141"/>
        <v>682.</v>
      </c>
      <c r="AP752" s="71"/>
      <c r="AS752" s="114"/>
    </row>
    <row r="753" spans="1:45" ht="22.5" customHeight="1" x14ac:dyDescent="0.25">
      <c r="A753" s="94" t="str">
        <f t="shared" si="144"/>
        <v>683.</v>
      </c>
      <c r="B753" s="94">
        <v>2345</v>
      </c>
      <c r="C753" s="211" t="s">
        <v>664</v>
      </c>
      <c r="D753" s="8">
        <v>1979</v>
      </c>
      <c r="E753" s="9" t="s">
        <v>28</v>
      </c>
      <c r="F753" s="9" t="s">
        <v>29</v>
      </c>
      <c r="G753" s="12">
        <v>5</v>
      </c>
      <c r="H753" s="12">
        <v>3</v>
      </c>
      <c r="I753" s="11">
        <v>3374.8</v>
      </c>
      <c r="J753" s="11">
        <v>173</v>
      </c>
      <c r="K753" s="11">
        <v>1773</v>
      </c>
      <c r="L753" s="35">
        <v>106</v>
      </c>
      <c r="M753" s="11">
        <f>R753+T753+V753+X753+Z753+AB753+AE753+AF753</f>
        <v>167252.34</v>
      </c>
      <c r="N753" s="11"/>
      <c r="O753" s="11"/>
      <c r="P753" s="11"/>
      <c r="Q753" s="11">
        <f>M753</f>
        <v>167252.34</v>
      </c>
      <c r="R753" s="11"/>
      <c r="S753" s="35"/>
      <c r="T753" s="11"/>
      <c r="U753" s="11"/>
      <c r="V753" s="11"/>
      <c r="W753" s="11"/>
      <c r="X753" s="11"/>
      <c r="Y753" s="11"/>
      <c r="Z753" s="11"/>
      <c r="AA753" s="11">
        <v>137</v>
      </c>
      <c r="AB753" s="11">
        <v>167252.34</v>
      </c>
      <c r="AC753" s="11"/>
      <c r="AD753" s="11"/>
      <c r="AE753" s="11"/>
      <c r="AF753" s="75"/>
      <c r="AG753" s="29" t="s">
        <v>217</v>
      </c>
      <c r="AH753" s="176"/>
      <c r="AI753" s="168"/>
      <c r="AJ753" s="176"/>
      <c r="AK753" s="176"/>
      <c r="AL753" s="71">
        <f>MAX(AL$24:AL752)+1</f>
        <v>683</v>
      </c>
      <c r="AM753" s="71" t="s">
        <v>157</v>
      </c>
      <c r="AN753" s="71" t="str">
        <f t="shared" si="141"/>
        <v>683.</v>
      </c>
      <c r="AP753" s="88"/>
      <c r="AS753" s="114"/>
    </row>
    <row r="754" spans="1:45" ht="22.5" customHeight="1" x14ac:dyDescent="0.25">
      <c r="A754" s="94" t="str">
        <f t="shared" ref="A754:A792" si="147">AN754</f>
        <v/>
      </c>
      <c r="B754" s="94"/>
      <c r="C754" s="233" t="s">
        <v>106</v>
      </c>
      <c r="D754" s="8"/>
      <c r="E754" s="8"/>
      <c r="F754" s="8"/>
      <c r="G754" s="14"/>
      <c r="H754" s="14"/>
      <c r="I754" s="6">
        <f>I755+I757+I762</f>
        <v>59554.36</v>
      </c>
      <c r="J754" s="6">
        <f>J755+J757+J762</f>
        <v>50566.86</v>
      </c>
      <c r="K754" s="6">
        <f>K755+K757+K762</f>
        <v>50377.16</v>
      </c>
      <c r="L754" s="34">
        <f>L755+L757+L762</f>
        <v>2290</v>
      </c>
      <c r="M754" s="6">
        <f>M755+M757+M762</f>
        <v>60093113.211999997</v>
      </c>
      <c r="N754" s="6"/>
      <c r="O754" s="6"/>
      <c r="P754" s="6"/>
      <c r="Q754" s="6">
        <f>Q755+Q757+Q762</f>
        <v>60093113.211999997</v>
      </c>
      <c r="R754" s="6">
        <f>R755+R757+R762</f>
        <v>17868457.52</v>
      </c>
      <c r="S754" s="6"/>
      <c r="T754" s="6"/>
      <c r="U754" s="6">
        <f>U755+U757+U762</f>
        <v>13262.8</v>
      </c>
      <c r="V754" s="6">
        <f>V755+V757+V762</f>
        <v>38573288.692000002</v>
      </c>
      <c r="W754" s="6"/>
      <c r="X754" s="6"/>
      <c r="Y754" s="6">
        <f>Y755+Y757+Y762</f>
        <v>1096</v>
      </c>
      <c r="Z754" s="6">
        <f>Z755+Z757+Z762</f>
        <v>3450614</v>
      </c>
      <c r="AA754" s="6">
        <f>AA755+AA757+AA762</f>
        <v>75</v>
      </c>
      <c r="AB754" s="6">
        <f>AB755+AB757+AB762</f>
        <v>200753</v>
      </c>
      <c r="AC754" s="6"/>
      <c r="AD754" s="6"/>
      <c r="AE754" s="6"/>
      <c r="AF754" s="195"/>
      <c r="AG754" s="30"/>
      <c r="AH754" s="176"/>
      <c r="AI754" s="168"/>
      <c r="AJ754" s="176"/>
      <c r="AK754" s="176"/>
      <c r="AN754" s="71" t="str">
        <f t="shared" si="141"/>
        <v/>
      </c>
      <c r="AO754" s="71"/>
      <c r="AP754" s="71"/>
      <c r="AS754" s="114"/>
    </row>
    <row r="755" spans="1:45" ht="22.5" customHeight="1" x14ac:dyDescent="0.25">
      <c r="A755" s="94" t="str">
        <f t="shared" si="147"/>
        <v/>
      </c>
      <c r="B755" s="94"/>
      <c r="C755" s="233" t="s">
        <v>208</v>
      </c>
      <c r="D755" s="8"/>
      <c r="E755" s="8"/>
      <c r="F755" s="8"/>
      <c r="G755" s="14"/>
      <c r="H755" s="14"/>
      <c r="I755" s="6">
        <f>SUM(I756:I756)</f>
        <v>153.1</v>
      </c>
      <c r="J755" s="6">
        <f>SUM(J756:J756)</f>
        <v>132.69999999999999</v>
      </c>
      <c r="K755" s="6">
        <f>SUM(K756:K756)</f>
        <v>132.69999999999999</v>
      </c>
      <c r="L755" s="34">
        <f>SUM(L756:L756)</f>
        <v>4</v>
      </c>
      <c r="M755" s="6">
        <f>SUM(M756:M756)</f>
        <v>844100</v>
      </c>
      <c r="N755" s="6"/>
      <c r="O755" s="6"/>
      <c r="P755" s="6"/>
      <c r="Q755" s="6">
        <f>SUM(Q756:Q756)</f>
        <v>844100</v>
      </c>
      <c r="R755" s="6"/>
      <c r="S755" s="6"/>
      <c r="T755" s="6"/>
      <c r="U755" s="6">
        <f>SUM(U756:U756)</f>
        <v>230</v>
      </c>
      <c r="V755" s="6">
        <f>SUM(V756:V756)</f>
        <v>844100</v>
      </c>
      <c r="W755" s="6"/>
      <c r="X755" s="6"/>
      <c r="Y755" s="6"/>
      <c r="Z755" s="6"/>
      <c r="AA755" s="6"/>
      <c r="AB755" s="6"/>
      <c r="AC755" s="6"/>
      <c r="AD755" s="6"/>
      <c r="AE755" s="6"/>
      <c r="AF755" s="195"/>
      <c r="AG755" s="30"/>
      <c r="AH755" s="176"/>
      <c r="AI755" s="168"/>
      <c r="AJ755" s="176"/>
      <c r="AK755" s="176"/>
      <c r="AN755" s="71" t="str">
        <f t="shared" si="141"/>
        <v/>
      </c>
      <c r="AO755" s="71"/>
      <c r="AP755" s="71"/>
      <c r="AS755" s="114"/>
    </row>
    <row r="756" spans="1:45" ht="22.5" customHeight="1" x14ac:dyDescent="0.25">
      <c r="A756" s="94" t="str">
        <f t="shared" si="147"/>
        <v>684.</v>
      </c>
      <c r="B756" s="94">
        <v>2549</v>
      </c>
      <c r="C756" s="223" t="s">
        <v>692</v>
      </c>
      <c r="D756" s="8">
        <v>1947</v>
      </c>
      <c r="E756" s="9" t="s">
        <v>28</v>
      </c>
      <c r="F756" s="9" t="s">
        <v>30</v>
      </c>
      <c r="G756" s="14">
        <v>2</v>
      </c>
      <c r="H756" s="14">
        <v>1</v>
      </c>
      <c r="I756" s="11">
        <v>153.1</v>
      </c>
      <c r="J756" s="11">
        <v>132.69999999999999</v>
      </c>
      <c r="K756" s="11">
        <v>132.69999999999999</v>
      </c>
      <c r="L756" s="35">
        <v>4</v>
      </c>
      <c r="M756" s="11">
        <f>R756+T756+V756+X756+Z756+AB756+AE756+AF756</f>
        <v>844100</v>
      </c>
      <c r="N756" s="11"/>
      <c r="O756" s="11"/>
      <c r="P756" s="11"/>
      <c r="Q756" s="11">
        <f>M756</f>
        <v>844100</v>
      </c>
      <c r="R756" s="11"/>
      <c r="S756" s="35"/>
      <c r="T756" s="11"/>
      <c r="U756" s="11">
        <v>230</v>
      </c>
      <c r="V756" s="11">
        <v>844100</v>
      </c>
      <c r="W756" s="11"/>
      <c r="X756" s="11"/>
      <c r="Y756" s="11"/>
      <c r="Z756" s="11"/>
      <c r="AA756" s="11"/>
      <c r="AB756" s="11"/>
      <c r="AC756" s="11"/>
      <c r="AD756" s="11"/>
      <c r="AE756" s="11"/>
      <c r="AF756" s="75"/>
      <c r="AG756" s="29" t="s">
        <v>217</v>
      </c>
      <c r="AH756" s="176"/>
      <c r="AI756" s="168"/>
      <c r="AJ756" s="176"/>
      <c r="AK756" s="176"/>
      <c r="AL756" s="71">
        <f>MAX(AL$24:AL755)+1</f>
        <v>684</v>
      </c>
      <c r="AM756" s="71" t="s">
        <v>157</v>
      </c>
      <c r="AN756" s="71" t="str">
        <f t="shared" si="141"/>
        <v>684.</v>
      </c>
      <c r="AP756" s="88"/>
      <c r="AS756" s="114"/>
    </row>
    <row r="757" spans="1:45" ht="22.5" customHeight="1" x14ac:dyDescent="0.25">
      <c r="A757" s="94" t="str">
        <f t="shared" si="147"/>
        <v/>
      </c>
      <c r="B757" s="94"/>
      <c r="C757" s="233" t="s">
        <v>209</v>
      </c>
      <c r="D757" s="8"/>
      <c r="E757" s="8"/>
      <c r="F757" s="8"/>
      <c r="G757" s="14"/>
      <c r="H757" s="14"/>
      <c r="I757" s="6">
        <f>SUM(I758:I761)</f>
        <v>3380.7</v>
      </c>
      <c r="J757" s="6">
        <f>SUM(J758:J761)</f>
        <v>2636.7000000000003</v>
      </c>
      <c r="K757" s="6">
        <f>SUM(K758:K761)</f>
        <v>2636.7000000000003</v>
      </c>
      <c r="L757" s="34">
        <f>SUM(L758:L761)</f>
        <v>129</v>
      </c>
      <c r="M757" s="6">
        <f>SUM(M758:M761)</f>
        <v>3297857.1399999997</v>
      </c>
      <c r="N757" s="6"/>
      <c r="O757" s="6"/>
      <c r="P757" s="6"/>
      <c r="Q757" s="6">
        <f>SUM(Q758:Q761)</f>
        <v>3297857.1399999997</v>
      </c>
      <c r="R757" s="6">
        <f>SUM(R758:R761)</f>
        <v>599227.95000000007</v>
      </c>
      <c r="S757" s="6"/>
      <c r="T757" s="6"/>
      <c r="U757" s="6">
        <f>SUM(U758:U761)</f>
        <v>818</v>
      </c>
      <c r="V757" s="6">
        <f>SUM(V758:V761)</f>
        <v>2698629.19</v>
      </c>
      <c r="W757" s="6"/>
      <c r="X757" s="6"/>
      <c r="Y757" s="6"/>
      <c r="Z757" s="6"/>
      <c r="AA757" s="6"/>
      <c r="AB757" s="6"/>
      <c r="AC757" s="6"/>
      <c r="AD757" s="6"/>
      <c r="AE757" s="6"/>
      <c r="AF757" s="195"/>
      <c r="AG757" s="30"/>
      <c r="AH757" s="176"/>
      <c r="AI757" s="168"/>
      <c r="AJ757" s="176"/>
      <c r="AK757" s="176"/>
      <c r="AN757" s="71" t="str">
        <f t="shared" si="141"/>
        <v/>
      </c>
      <c r="AO757" s="71"/>
      <c r="AP757" s="71"/>
      <c r="AS757" s="114"/>
    </row>
    <row r="758" spans="1:45" ht="22.5" customHeight="1" x14ac:dyDescent="0.25">
      <c r="A758" s="94" t="str">
        <f t="shared" si="147"/>
        <v>685.</v>
      </c>
      <c r="B758" s="94">
        <v>2594</v>
      </c>
      <c r="C758" s="211" t="s">
        <v>697</v>
      </c>
      <c r="D758" s="8">
        <v>1984</v>
      </c>
      <c r="E758" s="9" t="s">
        <v>28</v>
      </c>
      <c r="F758" s="9" t="s">
        <v>31</v>
      </c>
      <c r="G758" s="14">
        <v>3</v>
      </c>
      <c r="H758" s="14">
        <v>3</v>
      </c>
      <c r="I758" s="11">
        <v>1287.0999999999999</v>
      </c>
      <c r="J758" s="11">
        <v>729</v>
      </c>
      <c r="K758" s="11">
        <v>729</v>
      </c>
      <c r="L758" s="35">
        <v>52</v>
      </c>
      <c r="M758" s="11">
        <f>R758+AE758</f>
        <v>326472.34000000003</v>
      </c>
      <c r="N758" s="11"/>
      <c r="O758" s="11"/>
      <c r="P758" s="11"/>
      <c r="Q758" s="11">
        <f t="shared" ref="Q758:Q761" si="148">M758</f>
        <v>326472.34000000003</v>
      </c>
      <c r="R758" s="11">
        <v>326472.34000000003</v>
      </c>
      <c r="S758" s="35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75"/>
      <c r="AG758" s="29" t="s">
        <v>217</v>
      </c>
      <c r="AH758" s="176" t="s">
        <v>1781</v>
      </c>
      <c r="AI758" s="168"/>
      <c r="AJ758" s="176"/>
      <c r="AK758" s="176"/>
      <c r="AL758" s="71">
        <f>MAX(AL$24:AL757)+1</f>
        <v>685</v>
      </c>
      <c r="AM758" s="71" t="s">
        <v>157</v>
      </c>
      <c r="AN758" s="71" t="str">
        <f t="shared" si="141"/>
        <v>685.</v>
      </c>
      <c r="AP758" s="71"/>
      <c r="AS758" s="114"/>
    </row>
    <row r="759" spans="1:45" ht="22.5" customHeight="1" x14ac:dyDescent="0.25">
      <c r="A759" s="94" t="str">
        <f t="shared" si="147"/>
        <v>686.</v>
      </c>
      <c r="B759" s="94">
        <v>2654</v>
      </c>
      <c r="C759" s="211" t="s">
        <v>703</v>
      </c>
      <c r="D759" s="8">
        <v>1979</v>
      </c>
      <c r="E759" s="9" t="s">
        <v>28</v>
      </c>
      <c r="F759" s="9" t="s">
        <v>29</v>
      </c>
      <c r="G759" s="14">
        <v>2</v>
      </c>
      <c r="H759" s="14">
        <v>2</v>
      </c>
      <c r="I759" s="11">
        <v>945.8</v>
      </c>
      <c r="J759" s="11">
        <v>866</v>
      </c>
      <c r="K759" s="11">
        <v>866</v>
      </c>
      <c r="L759" s="35">
        <v>38</v>
      </c>
      <c r="M759" s="11">
        <f>R759+T759+V759+X759+Z759+AB759+AE759+AF759</f>
        <v>2698629.19</v>
      </c>
      <c r="N759" s="11"/>
      <c r="O759" s="11"/>
      <c r="P759" s="11"/>
      <c r="Q759" s="11">
        <f t="shared" si="148"/>
        <v>2698629.19</v>
      </c>
      <c r="R759" s="11"/>
      <c r="S759" s="35"/>
      <c r="T759" s="11"/>
      <c r="U759" s="11">
        <v>818</v>
      </c>
      <c r="V759" s="11">
        <v>2698629.19</v>
      </c>
      <c r="W759" s="11"/>
      <c r="X759" s="11"/>
      <c r="Y759" s="11"/>
      <c r="Z759" s="11"/>
      <c r="AA759" s="11"/>
      <c r="AB759" s="11"/>
      <c r="AC759" s="11"/>
      <c r="AD759" s="11"/>
      <c r="AE759" s="11"/>
      <c r="AF759" s="75"/>
      <c r="AG759" s="29" t="s">
        <v>217</v>
      </c>
      <c r="AH759" s="176"/>
      <c r="AI759" s="168"/>
      <c r="AJ759" s="176"/>
      <c r="AK759" s="176"/>
      <c r="AL759" s="71">
        <f>MAX(AL$24:AL758)+1</f>
        <v>686</v>
      </c>
      <c r="AM759" s="71" t="s">
        <v>157</v>
      </c>
      <c r="AN759" s="71" t="str">
        <f t="shared" si="141"/>
        <v>686.</v>
      </c>
      <c r="AP759" s="71"/>
      <c r="AS759" s="114"/>
    </row>
    <row r="760" spans="1:45" ht="22.5" customHeight="1" x14ac:dyDescent="0.25">
      <c r="A760" s="94" t="str">
        <f t="shared" si="147"/>
        <v>687.</v>
      </c>
      <c r="B760" s="94">
        <v>2680</v>
      </c>
      <c r="C760" s="223" t="s">
        <v>704</v>
      </c>
      <c r="D760" s="8">
        <v>1971</v>
      </c>
      <c r="E760" s="9" t="s">
        <v>28</v>
      </c>
      <c r="F760" s="9" t="s">
        <v>29</v>
      </c>
      <c r="G760" s="14">
        <v>2</v>
      </c>
      <c r="H760" s="14">
        <v>2</v>
      </c>
      <c r="I760" s="11">
        <v>565.1</v>
      </c>
      <c r="J760" s="11">
        <v>515.79999999999995</v>
      </c>
      <c r="K760" s="11">
        <v>515.79999999999995</v>
      </c>
      <c r="L760" s="35">
        <v>19</v>
      </c>
      <c r="M760" s="11">
        <f>R760+T760+V760+X760+Z760+AB760+AE760+AF760</f>
        <v>85823.76</v>
      </c>
      <c r="N760" s="11"/>
      <c r="O760" s="11"/>
      <c r="P760" s="11"/>
      <c r="Q760" s="11">
        <f t="shared" si="148"/>
        <v>85823.76</v>
      </c>
      <c r="R760" s="11">
        <v>85823.76</v>
      </c>
      <c r="S760" s="35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75"/>
      <c r="AG760" s="29" t="s">
        <v>217</v>
      </c>
      <c r="AH760" s="176" t="s">
        <v>1778</v>
      </c>
      <c r="AI760" s="168"/>
      <c r="AJ760" s="176"/>
      <c r="AK760" s="176"/>
      <c r="AL760" s="71">
        <f>MAX(AL$24:AL759)+1</f>
        <v>687</v>
      </c>
      <c r="AM760" s="71" t="s">
        <v>157</v>
      </c>
      <c r="AN760" s="71" t="str">
        <f t="shared" si="141"/>
        <v>687.</v>
      </c>
      <c r="AP760" s="71"/>
      <c r="AS760" s="114"/>
    </row>
    <row r="761" spans="1:45" ht="22.5" customHeight="1" x14ac:dyDescent="0.25">
      <c r="A761" s="94" t="str">
        <f t="shared" si="147"/>
        <v>688.</v>
      </c>
      <c r="B761" s="94">
        <v>2555</v>
      </c>
      <c r="C761" s="218" t="s">
        <v>693</v>
      </c>
      <c r="D761" s="8">
        <v>1972</v>
      </c>
      <c r="E761" s="9" t="s">
        <v>28</v>
      </c>
      <c r="F761" s="9" t="s">
        <v>29</v>
      </c>
      <c r="G761" s="14">
        <v>2</v>
      </c>
      <c r="H761" s="14">
        <v>2</v>
      </c>
      <c r="I761" s="11">
        <v>582.70000000000005</v>
      </c>
      <c r="J761" s="11">
        <v>525.9</v>
      </c>
      <c r="K761" s="11">
        <v>525.9</v>
      </c>
      <c r="L761" s="35">
        <v>20</v>
      </c>
      <c r="M761" s="11">
        <f>R761+T761+V761+X761+Z761+AB761+AE761+AF761</f>
        <v>186931.85</v>
      </c>
      <c r="N761" s="11"/>
      <c r="O761" s="11"/>
      <c r="P761" s="11"/>
      <c r="Q761" s="11">
        <f t="shared" si="148"/>
        <v>186931.85</v>
      </c>
      <c r="R761" s="11">
        <v>186931.85</v>
      </c>
      <c r="S761" s="35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75"/>
      <c r="AG761" s="29" t="s">
        <v>217</v>
      </c>
      <c r="AH761" s="176" t="s">
        <v>1778</v>
      </c>
      <c r="AI761" s="168"/>
      <c r="AJ761" s="176"/>
      <c r="AK761" s="176"/>
      <c r="AL761" s="71">
        <f>MAX(AL$24:AL760)+1</f>
        <v>688</v>
      </c>
      <c r="AM761" s="71" t="s">
        <v>157</v>
      </c>
      <c r="AN761" s="71" t="str">
        <f t="shared" si="141"/>
        <v>688.</v>
      </c>
      <c r="AP761" s="71"/>
      <c r="AS761" s="114"/>
    </row>
    <row r="762" spans="1:45" ht="22.5" customHeight="1" x14ac:dyDescent="0.25">
      <c r="A762" s="94" t="str">
        <f t="shared" si="147"/>
        <v/>
      </c>
      <c r="B762" s="94"/>
      <c r="C762" s="233" t="s">
        <v>210</v>
      </c>
      <c r="D762" s="8"/>
      <c r="E762" s="8"/>
      <c r="F762" s="8"/>
      <c r="G762" s="14"/>
      <c r="H762" s="14"/>
      <c r="I762" s="6">
        <f>SUM(I763:I799)</f>
        <v>56020.56</v>
      </c>
      <c r="J762" s="6">
        <f>SUM(J763:J799)</f>
        <v>47797.46</v>
      </c>
      <c r="K762" s="6">
        <f>SUM(K763:K799)</f>
        <v>47607.76</v>
      </c>
      <c r="L762" s="34">
        <f>SUM(L763:L799)</f>
        <v>2157</v>
      </c>
      <c r="M762" s="6">
        <f>SUM(M763:M799)</f>
        <v>55951156.071999997</v>
      </c>
      <c r="N762" s="6"/>
      <c r="O762" s="6"/>
      <c r="P762" s="6"/>
      <c r="Q762" s="6">
        <f>SUM(Q763:Q799)</f>
        <v>55951156.071999997</v>
      </c>
      <c r="R762" s="6">
        <f>SUM(R763:R799)</f>
        <v>17269229.57</v>
      </c>
      <c r="S762" s="6"/>
      <c r="T762" s="6"/>
      <c r="U762" s="6">
        <f>SUM(U763:U799)</f>
        <v>12214.8</v>
      </c>
      <c r="V762" s="6">
        <f>SUM(V763:V799)</f>
        <v>35030559.502000004</v>
      </c>
      <c r="W762" s="6"/>
      <c r="X762" s="6"/>
      <c r="Y762" s="6">
        <f>SUM(Y763:Y799)</f>
        <v>1096</v>
      </c>
      <c r="Z762" s="6">
        <f>SUM(Z763:Z799)</f>
        <v>3450614</v>
      </c>
      <c r="AA762" s="6">
        <f>SUM(AA763:AA799)</f>
        <v>75</v>
      </c>
      <c r="AB762" s="6">
        <f>SUM(AB763:AB799)</f>
        <v>200753</v>
      </c>
      <c r="AC762" s="6"/>
      <c r="AD762" s="6"/>
      <c r="AE762" s="6"/>
      <c r="AF762" s="195"/>
      <c r="AG762" s="30"/>
      <c r="AH762" s="176"/>
      <c r="AI762" s="168"/>
      <c r="AJ762" s="176"/>
      <c r="AK762" s="176"/>
      <c r="AN762" s="71" t="str">
        <f t="shared" si="141"/>
        <v/>
      </c>
      <c r="AO762" s="71"/>
      <c r="AP762" s="71"/>
      <c r="AS762" s="114"/>
    </row>
    <row r="763" spans="1:45" ht="22.5" customHeight="1" x14ac:dyDescent="0.25">
      <c r="A763" s="94" t="str">
        <f t="shared" si="147"/>
        <v>689.</v>
      </c>
      <c r="B763" s="94">
        <v>2583</v>
      </c>
      <c r="C763" s="223" t="s">
        <v>708</v>
      </c>
      <c r="D763" s="8">
        <v>1983</v>
      </c>
      <c r="E763" s="9" t="s">
        <v>28</v>
      </c>
      <c r="F763" s="9" t="s">
        <v>29</v>
      </c>
      <c r="G763" s="14">
        <v>2</v>
      </c>
      <c r="H763" s="14">
        <v>2</v>
      </c>
      <c r="I763" s="11">
        <v>652.5</v>
      </c>
      <c r="J763" s="11">
        <v>366.5</v>
      </c>
      <c r="K763" s="11">
        <v>366.5</v>
      </c>
      <c r="L763" s="35">
        <v>33</v>
      </c>
      <c r="M763" s="11">
        <f t="shared" ref="M763:M791" si="149">R763+T763+V763+X763+Z763+AB763+AE763+AF763</f>
        <v>2290080</v>
      </c>
      <c r="N763" s="11"/>
      <c r="O763" s="11"/>
      <c r="P763" s="11"/>
      <c r="Q763" s="11">
        <f t="shared" ref="Q763:Q790" si="150">M763</f>
        <v>2290080</v>
      </c>
      <c r="R763" s="11"/>
      <c r="S763" s="35"/>
      <c r="T763" s="11"/>
      <c r="U763" s="11">
        <v>624</v>
      </c>
      <c r="V763" s="11">
        <f>U763*3670</f>
        <v>2290080</v>
      </c>
      <c r="W763" s="11"/>
      <c r="X763" s="11"/>
      <c r="Y763" s="11"/>
      <c r="Z763" s="11"/>
      <c r="AA763" s="11"/>
      <c r="AB763" s="11"/>
      <c r="AC763" s="11"/>
      <c r="AD763" s="11"/>
      <c r="AE763" s="11"/>
      <c r="AF763" s="75"/>
      <c r="AG763" s="29" t="s">
        <v>217</v>
      </c>
      <c r="AH763" s="176"/>
      <c r="AI763" s="168"/>
      <c r="AJ763" s="176"/>
      <c r="AK763" s="176"/>
      <c r="AL763" s="71">
        <f>MAX(AL$24:AL762)+1</f>
        <v>689</v>
      </c>
      <c r="AM763" s="71" t="s">
        <v>157</v>
      </c>
      <c r="AN763" s="71" t="str">
        <f t="shared" si="141"/>
        <v>689.</v>
      </c>
      <c r="AP763" s="71"/>
      <c r="AS763" s="114"/>
    </row>
    <row r="764" spans="1:45" ht="22.5" customHeight="1" x14ac:dyDescent="0.25">
      <c r="A764" s="94" t="str">
        <f t="shared" si="147"/>
        <v>690.</v>
      </c>
      <c r="B764" s="94">
        <v>2627</v>
      </c>
      <c r="C764" s="211" t="s">
        <v>701</v>
      </c>
      <c r="D764" s="8">
        <v>1974</v>
      </c>
      <c r="E764" s="9" t="s">
        <v>28</v>
      </c>
      <c r="F764" s="9" t="s">
        <v>29</v>
      </c>
      <c r="G764" s="14">
        <v>5</v>
      </c>
      <c r="H764" s="14">
        <v>4</v>
      </c>
      <c r="I764" s="11">
        <v>3759.7</v>
      </c>
      <c r="J764" s="11">
        <v>3449.7</v>
      </c>
      <c r="K764" s="11">
        <v>3449.7</v>
      </c>
      <c r="L764" s="35">
        <v>130</v>
      </c>
      <c r="M764" s="11">
        <f t="shared" si="149"/>
        <v>2063076.66</v>
      </c>
      <c r="N764" s="11"/>
      <c r="O764" s="11"/>
      <c r="P764" s="11"/>
      <c r="Q764" s="11">
        <f t="shared" si="150"/>
        <v>2063076.66</v>
      </c>
      <c r="R764" s="11"/>
      <c r="S764" s="35"/>
      <c r="T764" s="11"/>
      <c r="U764" s="11">
        <v>1117</v>
      </c>
      <c r="V764" s="11">
        <f>U764*1846.98</f>
        <v>2063076.66</v>
      </c>
      <c r="W764" s="11"/>
      <c r="X764" s="11"/>
      <c r="Y764" s="11"/>
      <c r="Z764" s="11"/>
      <c r="AA764" s="11"/>
      <c r="AB764" s="11"/>
      <c r="AC764" s="11"/>
      <c r="AD764" s="11"/>
      <c r="AE764" s="11"/>
      <c r="AF764" s="75"/>
      <c r="AG764" s="29" t="s">
        <v>217</v>
      </c>
      <c r="AH764" s="176"/>
      <c r="AI764" s="168"/>
      <c r="AJ764" s="176"/>
      <c r="AK764" s="176"/>
      <c r="AL764" s="71">
        <f>MAX(AL$24:AL763)+1</f>
        <v>690</v>
      </c>
      <c r="AM764" s="71" t="s">
        <v>157</v>
      </c>
      <c r="AN764" s="71" t="str">
        <f t="shared" si="141"/>
        <v>690.</v>
      </c>
      <c r="AP764" s="71"/>
      <c r="AS764" s="114"/>
    </row>
    <row r="765" spans="1:45" ht="22.5" customHeight="1" x14ac:dyDescent="0.25">
      <c r="A765" s="94" t="str">
        <f t="shared" si="147"/>
        <v>691.</v>
      </c>
      <c r="B765" s="94">
        <v>2693</v>
      </c>
      <c r="C765" s="221" t="s">
        <v>706</v>
      </c>
      <c r="D765" s="8">
        <v>1972</v>
      </c>
      <c r="E765" s="9" t="s">
        <v>28</v>
      </c>
      <c r="F765" s="9" t="s">
        <v>29</v>
      </c>
      <c r="G765" s="14">
        <v>2</v>
      </c>
      <c r="H765" s="14">
        <v>3</v>
      </c>
      <c r="I765" s="11">
        <v>1067.5999999999999</v>
      </c>
      <c r="J765" s="11">
        <v>975.2</v>
      </c>
      <c r="K765" s="11">
        <v>975.2</v>
      </c>
      <c r="L765" s="35">
        <v>41</v>
      </c>
      <c r="M765" s="11">
        <f t="shared" si="149"/>
        <v>2948684.45</v>
      </c>
      <c r="N765" s="11"/>
      <c r="O765" s="11"/>
      <c r="P765" s="11"/>
      <c r="Q765" s="11">
        <f t="shared" si="150"/>
        <v>2948684.45</v>
      </c>
      <c r="R765" s="11">
        <f>63012+67734.45</f>
        <v>130746.45</v>
      </c>
      <c r="S765" s="35"/>
      <c r="T765" s="11"/>
      <c r="U765" s="11">
        <v>785</v>
      </c>
      <c r="V765" s="11">
        <v>2817938</v>
      </c>
      <c r="W765" s="11"/>
      <c r="X765" s="11"/>
      <c r="Y765" s="11"/>
      <c r="Z765" s="11"/>
      <c r="AA765" s="11"/>
      <c r="AB765" s="11"/>
      <c r="AC765" s="11"/>
      <c r="AD765" s="11"/>
      <c r="AE765" s="11"/>
      <c r="AF765" s="75"/>
      <c r="AG765" s="29" t="s">
        <v>217</v>
      </c>
      <c r="AH765" s="176" t="s">
        <v>1796</v>
      </c>
      <c r="AI765" s="168"/>
      <c r="AJ765" s="176"/>
      <c r="AK765" s="176"/>
      <c r="AL765" s="71">
        <f>MAX(AL$24:AL764)+1</f>
        <v>691</v>
      </c>
      <c r="AM765" s="71" t="s">
        <v>157</v>
      </c>
      <c r="AN765" s="71" t="str">
        <f t="shared" si="141"/>
        <v>691.</v>
      </c>
      <c r="AP765" s="88"/>
      <c r="AS765" s="114"/>
    </row>
    <row r="766" spans="1:45" ht="22.5" customHeight="1" x14ac:dyDescent="0.25">
      <c r="A766" s="94" t="str">
        <f t="shared" si="147"/>
        <v>692.</v>
      </c>
      <c r="B766" s="94">
        <v>2690</v>
      </c>
      <c r="C766" s="211" t="s">
        <v>1517</v>
      </c>
      <c r="D766" s="8">
        <v>1974</v>
      </c>
      <c r="E766" s="9" t="s">
        <v>28</v>
      </c>
      <c r="F766" s="9" t="s">
        <v>29</v>
      </c>
      <c r="G766" s="14">
        <v>2</v>
      </c>
      <c r="H766" s="14">
        <v>2</v>
      </c>
      <c r="I766" s="11">
        <v>590.79999999999995</v>
      </c>
      <c r="J766" s="11">
        <v>540.79999999999995</v>
      </c>
      <c r="K766" s="11">
        <v>540.79999999999995</v>
      </c>
      <c r="L766" s="35">
        <v>21</v>
      </c>
      <c r="M766" s="11">
        <f t="shared" si="149"/>
        <v>1379920</v>
      </c>
      <c r="N766" s="11"/>
      <c r="O766" s="11"/>
      <c r="P766" s="11"/>
      <c r="Q766" s="11">
        <f t="shared" si="150"/>
        <v>1379920</v>
      </c>
      <c r="R766" s="11"/>
      <c r="S766" s="35"/>
      <c r="T766" s="11"/>
      <c r="U766" s="11">
        <v>376</v>
      </c>
      <c r="V766" s="86">
        <f>U766*3670</f>
        <v>1379920</v>
      </c>
      <c r="W766" s="11"/>
      <c r="X766" s="11"/>
      <c r="Y766" s="11"/>
      <c r="Z766" s="11"/>
      <c r="AA766" s="11"/>
      <c r="AB766" s="11"/>
      <c r="AC766" s="11"/>
      <c r="AD766" s="11"/>
      <c r="AE766" s="11"/>
      <c r="AF766" s="75"/>
      <c r="AG766" s="29" t="s">
        <v>217</v>
      </c>
      <c r="AH766" s="176"/>
      <c r="AI766" s="168"/>
      <c r="AJ766" s="176"/>
      <c r="AK766" s="176"/>
      <c r="AL766" s="71">
        <f>MAX(AL$24:AL765)+1</f>
        <v>692</v>
      </c>
      <c r="AM766" s="71" t="s">
        <v>157</v>
      </c>
      <c r="AN766" s="71" t="str">
        <f t="shared" si="141"/>
        <v>692.</v>
      </c>
      <c r="AP766" s="71"/>
      <c r="AS766" s="114"/>
    </row>
    <row r="767" spans="1:45" ht="22.5" customHeight="1" x14ac:dyDescent="0.25">
      <c r="A767" s="94" t="str">
        <f t="shared" si="147"/>
        <v>693.</v>
      </c>
      <c r="B767" s="94">
        <v>2589</v>
      </c>
      <c r="C767" s="223" t="s">
        <v>709</v>
      </c>
      <c r="D767" s="8">
        <v>1976</v>
      </c>
      <c r="E767" s="9" t="s">
        <v>28</v>
      </c>
      <c r="F767" s="9" t="s">
        <v>31</v>
      </c>
      <c r="G767" s="14">
        <v>3</v>
      </c>
      <c r="H767" s="14">
        <v>2</v>
      </c>
      <c r="I767" s="11">
        <v>844.7</v>
      </c>
      <c r="J767" s="11">
        <v>475</v>
      </c>
      <c r="K767" s="11">
        <v>475</v>
      </c>
      <c r="L767" s="35">
        <v>48</v>
      </c>
      <c r="M767" s="11">
        <f t="shared" si="149"/>
        <v>613256.64</v>
      </c>
      <c r="N767" s="11"/>
      <c r="O767" s="11"/>
      <c r="P767" s="11"/>
      <c r="Q767" s="11">
        <f t="shared" si="150"/>
        <v>613256.64</v>
      </c>
      <c r="R767" s="11">
        <v>613256.64</v>
      </c>
      <c r="S767" s="35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75"/>
      <c r="AG767" s="29" t="s">
        <v>217</v>
      </c>
      <c r="AH767" s="176" t="s">
        <v>1777</v>
      </c>
      <c r="AI767" s="168"/>
      <c r="AJ767" s="176"/>
      <c r="AK767" s="176"/>
      <c r="AL767" s="71">
        <f>MAX(AL$24:AL766)+1</f>
        <v>693</v>
      </c>
      <c r="AM767" s="71" t="s">
        <v>157</v>
      </c>
      <c r="AN767" s="71" t="str">
        <f t="shared" si="141"/>
        <v>693.</v>
      </c>
      <c r="AP767" s="71"/>
      <c r="AS767" s="114"/>
    </row>
    <row r="768" spans="1:45" ht="22.5" customHeight="1" x14ac:dyDescent="0.25">
      <c r="A768" s="94" t="str">
        <f t="shared" si="147"/>
        <v>694.</v>
      </c>
      <c r="B768" s="94">
        <v>2600</v>
      </c>
      <c r="C768" s="223" t="s">
        <v>1495</v>
      </c>
      <c r="D768" s="8">
        <v>1987</v>
      </c>
      <c r="E768" s="9" t="s">
        <v>28</v>
      </c>
      <c r="F768" s="9" t="s">
        <v>31</v>
      </c>
      <c r="G768" s="14">
        <v>3</v>
      </c>
      <c r="H768" s="14">
        <v>3</v>
      </c>
      <c r="I768" s="11">
        <v>1310.7</v>
      </c>
      <c r="J768" s="11">
        <v>740.4</v>
      </c>
      <c r="K768" s="11">
        <v>740.4</v>
      </c>
      <c r="L768" s="35">
        <v>67</v>
      </c>
      <c r="M768" s="11">
        <f t="shared" si="149"/>
        <v>199977.9</v>
      </c>
      <c r="N768" s="11"/>
      <c r="O768" s="11"/>
      <c r="P768" s="11"/>
      <c r="Q768" s="11">
        <f t="shared" si="150"/>
        <v>199977.9</v>
      </c>
      <c r="R768" s="11">
        <v>199977.9</v>
      </c>
      <c r="S768" s="35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75"/>
      <c r="AG768" s="29" t="s">
        <v>217</v>
      </c>
      <c r="AH768" s="176" t="s">
        <v>1774</v>
      </c>
      <c r="AI768" s="168"/>
      <c r="AJ768" s="176"/>
      <c r="AK768" s="176"/>
      <c r="AL768" s="71">
        <f>MAX(AL$24:AL767)+1</f>
        <v>694</v>
      </c>
      <c r="AM768" s="71" t="s">
        <v>157</v>
      </c>
      <c r="AN768" s="71" t="str">
        <f t="shared" si="141"/>
        <v>694.</v>
      </c>
      <c r="AP768" s="71"/>
      <c r="AS768" s="114"/>
    </row>
    <row r="769" spans="1:45" ht="22.5" customHeight="1" x14ac:dyDescent="0.25">
      <c r="A769" s="94" t="str">
        <f t="shared" si="147"/>
        <v>695.</v>
      </c>
      <c r="B769" s="94">
        <v>2602</v>
      </c>
      <c r="C769" s="223" t="s">
        <v>699</v>
      </c>
      <c r="D769" s="8">
        <v>1971</v>
      </c>
      <c r="E769" s="9" t="s">
        <v>28</v>
      </c>
      <c r="F769" s="9" t="s">
        <v>29</v>
      </c>
      <c r="G769" s="14">
        <v>2</v>
      </c>
      <c r="H769" s="14">
        <v>1</v>
      </c>
      <c r="I769" s="11">
        <v>362.4</v>
      </c>
      <c r="J769" s="11">
        <v>239.7</v>
      </c>
      <c r="K769" s="11">
        <v>239.7</v>
      </c>
      <c r="L769" s="35">
        <v>26</v>
      </c>
      <c r="M769" s="11">
        <f t="shared" si="149"/>
        <v>32254.5</v>
      </c>
      <c r="N769" s="11"/>
      <c r="O769" s="11"/>
      <c r="P769" s="11"/>
      <c r="Q769" s="11">
        <f t="shared" si="150"/>
        <v>32254.5</v>
      </c>
      <c r="R769" s="11">
        <v>32254.5</v>
      </c>
      <c r="S769" s="35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75"/>
      <c r="AG769" s="29" t="s">
        <v>217</v>
      </c>
      <c r="AH769" s="176" t="s">
        <v>1774</v>
      </c>
      <c r="AI769" s="168"/>
      <c r="AJ769" s="176"/>
      <c r="AK769" s="176"/>
      <c r="AL769" s="71">
        <f>MAX(AL$24:AL768)+1</f>
        <v>695</v>
      </c>
      <c r="AM769" s="71" t="s">
        <v>157</v>
      </c>
      <c r="AN769" s="71" t="str">
        <f t="shared" si="141"/>
        <v>695.</v>
      </c>
      <c r="AP769" s="71"/>
      <c r="AS769" s="114"/>
    </row>
    <row r="770" spans="1:45" ht="22.5" customHeight="1" x14ac:dyDescent="0.25">
      <c r="A770" s="94" t="str">
        <f t="shared" si="147"/>
        <v>696.</v>
      </c>
      <c r="B770" s="94">
        <v>2634</v>
      </c>
      <c r="C770" s="223" t="s">
        <v>710</v>
      </c>
      <c r="D770" s="8">
        <v>1982</v>
      </c>
      <c r="E770" s="9" t="s">
        <v>28</v>
      </c>
      <c r="F770" s="9" t="s">
        <v>31</v>
      </c>
      <c r="G770" s="14">
        <v>3</v>
      </c>
      <c r="H770" s="14">
        <v>3</v>
      </c>
      <c r="I770" s="11">
        <v>1463.3</v>
      </c>
      <c r="J770" s="11">
        <v>1316.7</v>
      </c>
      <c r="K770" s="11">
        <v>1316.7</v>
      </c>
      <c r="L770" s="35">
        <v>64</v>
      </c>
      <c r="M770" s="11">
        <f t="shared" si="149"/>
        <v>1340168.6880000001</v>
      </c>
      <c r="N770" s="11"/>
      <c r="O770" s="11"/>
      <c r="P770" s="11"/>
      <c r="Q770" s="11">
        <f t="shared" si="150"/>
        <v>1340168.6880000001</v>
      </c>
      <c r="R770" s="11"/>
      <c r="S770" s="35"/>
      <c r="T770" s="11"/>
      <c r="U770" s="11">
        <v>725.6</v>
      </c>
      <c r="V770" s="11">
        <f>U770*1846.98</f>
        <v>1340168.6880000001</v>
      </c>
      <c r="W770" s="11"/>
      <c r="X770" s="11"/>
      <c r="Y770" s="11"/>
      <c r="Z770" s="11"/>
      <c r="AA770" s="11"/>
      <c r="AB770" s="11"/>
      <c r="AC770" s="11"/>
      <c r="AD770" s="11"/>
      <c r="AE770" s="11"/>
      <c r="AF770" s="75"/>
      <c r="AG770" s="29" t="s">
        <v>217</v>
      </c>
      <c r="AH770" s="176"/>
      <c r="AI770" s="168"/>
      <c r="AJ770" s="176"/>
      <c r="AK770" s="176"/>
      <c r="AL770" s="71">
        <f>MAX(AL$24:AL769)+1</f>
        <v>696</v>
      </c>
      <c r="AM770" s="71" t="s">
        <v>157</v>
      </c>
      <c r="AN770" s="71" t="str">
        <f t="shared" si="141"/>
        <v>696.</v>
      </c>
      <c r="AP770" s="71"/>
      <c r="AS770" s="114"/>
    </row>
    <row r="771" spans="1:45" ht="22.5" customHeight="1" x14ac:dyDescent="0.25">
      <c r="A771" s="94" t="str">
        <f t="shared" si="147"/>
        <v>697.</v>
      </c>
      <c r="B771" s="94">
        <v>2652</v>
      </c>
      <c r="C771" s="223" t="s">
        <v>711</v>
      </c>
      <c r="D771" s="8">
        <v>1978</v>
      </c>
      <c r="E771" s="9" t="s">
        <v>28</v>
      </c>
      <c r="F771" s="9" t="s">
        <v>29</v>
      </c>
      <c r="G771" s="14">
        <v>2</v>
      </c>
      <c r="H771" s="14">
        <v>3</v>
      </c>
      <c r="I771" s="11">
        <v>958.8</v>
      </c>
      <c r="J771" s="11">
        <v>879</v>
      </c>
      <c r="K771" s="11">
        <v>879</v>
      </c>
      <c r="L771" s="35">
        <v>37</v>
      </c>
      <c r="M771" s="11">
        <f t="shared" si="149"/>
        <v>226843.2</v>
      </c>
      <c r="N771" s="11"/>
      <c r="O771" s="11"/>
      <c r="P771" s="11"/>
      <c r="Q771" s="11">
        <f t="shared" si="150"/>
        <v>226843.2</v>
      </c>
      <c r="R771" s="11">
        <v>226843.2</v>
      </c>
      <c r="S771" s="35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75"/>
      <c r="AG771" s="29" t="s">
        <v>217</v>
      </c>
      <c r="AH771" s="176" t="s">
        <v>1778</v>
      </c>
      <c r="AI771" s="168"/>
      <c r="AJ771" s="176"/>
      <c r="AK771" s="176"/>
      <c r="AL771" s="71">
        <f>MAX(AL$24:AL770)+1</f>
        <v>697</v>
      </c>
      <c r="AM771" s="71" t="s">
        <v>157</v>
      </c>
      <c r="AN771" s="71" t="str">
        <f t="shared" si="141"/>
        <v>697.</v>
      </c>
      <c r="AP771" s="71"/>
      <c r="AS771" s="114"/>
    </row>
    <row r="772" spans="1:45" ht="22.5" customHeight="1" x14ac:dyDescent="0.25">
      <c r="A772" s="94" t="str">
        <f t="shared" si="147"/>
        <v>698.</v>
      </c>
      <c r="B772" s="94">
        <v>2665</v>
      </c>
      <c r="C772" s="223" t="s">
        <v>712</v>
      </c>
      <c r="D772" s="8">
        <v>1981</v>
      </c>
      <c r="E772" s="9" t="s">
        <v>28</v>
      </c>
      <c r="F772" s="9" t="s">
        <v>29</v>
      </c>
      <c r="G772" s="14">
        <v>3</v>
      </c>
      <c r="H772" s="14">
        <v>4</v>
      </c>
      <c r="I772" s="11">
        <v>1976.2</v>
      </c>
      <c r="J772" s="11">
        <v>1797</v>
      </c>
      <c r="K772" s="11">
        <v>1797</v>
      </c>
      <c r="L772" s="35">
        <v>86</v>
      </c>
      <c r="M772" s="11">
        <f t="shared" si="149"/>
        <v>3592930</v>
      </c>
      <c r="N772" s="11"/>
      <c r="O772" s="11"/>
      <c r="P772" s="11"/>
      <c r="Q772" s="11">
        <f t="shared" si="150"/>
        <v>3592930</v>
      </c>
      <c r="R772" s="11"/>
      <c r="S772" s="35"/>
      <c r="T772" s="11"/>
      <c r="U772" s="11">
        <v>979</v>
      </c>
      <c r="V772" s="11">
        <f>U772*3670</f>
        <v>3592930</v>
      </c>
      <c r="W772" s="11"/>
      <c r="X772" s="11"/>
      <c r="Y772" s="11"/>
      <c r="Z772" s="11"/>
      <c r="AA772" s="11"/>
      <c r="AB772" s="11"/>
      <c r="AC772" s="11"/>
      <c r="AD772" s="11"/>
      <c r="AE772" s="11"/>
      <c r="AF772" s="75"/>
      <c r="AG772" s="29" t="s">
        <v>217</v>
      </c>
      <c r="AH772" s="176"/>
      <c r="AI772" s="168"/>
      <c r="AJ772" s="176"/>
      <c r="AK772" s="176"/>
      <c r="AL772" s="71">
        <f>MAX(AL$24:AL771)+1</f>
        <v>698</v>
      </c>
      <c r="AM772" s="71" t="s">
        <v>157</v>
      </c>
      <c r="AN772" s="71" t="str">
        <f t="shared" si="141"/>
        <v>698.</v>
      </c>
      <c r="AP772" s="71"/>
      <c r="AS772" s="114"/>
    </row>
    <row r="773" spans="1:45" ht="22.5" customHeight="1" x14ac:dyDescent="0.25">
      <c r="A773" s="94" t="str">
        <f t="shared" si="147"/>
        <v>699.</v>
      </c>
      <c r="B773" s="94">
        <v>2681</v>
      </c>
      <c r="C773" s="223" t="s">
        <v>714</v>
      </c>
      <c r="D773" s="8">
        <v>1971</v>
      </c>
      <c r="E773" s="9" t="s">
        <v>28</v>
      </c>
      <c r="F773" s="9" t="s">
        <v>29</v>
      </c>
      <c r="G773" s="14">
        <v>2</v>
      </c>
      <c r="H773" s="14">
        <v>1</v>
      </c>
      <c r="I773" s="11">
        <v>939.4</v>
      </c>
      <c r="J773" s="11">
        <v>421.5</v>
      </c>
      <c r="K773" s="11">
        <v>421.5</v>
      </c>
      <c r="L773" s="35">
        <v>15</v>
      </c>
      <c r="M773" s="11">
        <f t="shared" si="149"/>
        <v>2214575.2000000002</v>
      </c>
      <c r="N773" s="11"/>
      <c r="O773" s="11"/>
      <c r="P773" s="11"/>
      <c r="Q773" s="11">
        <f t="shared" si="150"/>
        <v>2214575.2000000002</v>
      </c>
      <c r="R773" s="11">
        <v>1076875.2</v>
      </c>
      <c r="S773" s="35"/>
      <c r="T773" s="11"/>
      <c r="U773" s="11">
        <v>310</v>
      </c>
      <c r="V773" s="11">
        <f>U773*3670</f>
        <v>1137700</v>
      </c>
      <c r="W773" s="11"/>
      <c r="X773" s="11"/>
      <c r="Y773" s="11"/>
      <c r="Z773" s="11"/>
      <c r="AA773" s="11"/>
      <c r="AB773" s="11"/>
      <c r="AC773" s="11"/>
      <c r="AD773" s="11"/>
      <c r="AE773" s="11"/>
      <c r="AF773" s="75"/>
      <c r="AG773" s="29" t="s">
        <v>217</v>
      </c>
      <c r="AH773" s="176" t="s">
        <v>1777</v>
      </c>
      <c r="AI773" s="168"/>
      <c r="AJ773" s="176"/>
      <c r="AK773" s="176"/>
      <c r="AL773" s="71">
        <f>MAX(AL$24:AL772)+1</f>
        <v>699</v>
      </c>
      <c r="AM773" s="71" t="s">
        <v>157</v>
      </c>
      <c r="AN773" s="71" t="str">
        <f t="shared" si="141"/>
        <v>699.</v>
      </c>
      <c r="AP773" s="88"/>
      <c r="AS773" s="114"/>
    </row>
    <row r="774" spans="1:45" ht="22.5" customHeight="1" x14ac:dyDescent="0.25">
      <c r="A774" s="94" t="str">
        <f t="shared" si="147"/>
        <v>700.</v>
      </c>
      <c r="B774" s="94">
        <v>2684</v>
      </c>
      <c r="C774" s="223" t="s">
        <v>715</v>
      </c>
      <c r="D774" s="8">
        <v>1979</v>
      </c>
      <c r="E774" s="9" t="s">
        <v>28</v>
      </c>
      <c r="F774" s="9" t="s">
        <v>29</v>
      </c>
      <c r="G774" s="14">
        <v>2</v>
      </c>
      <c r="H774" s="14">
        <v>2</v>
      </c>
      <c r="I774" s="11">
        <v>938.8</v>
      </c>
      <c r="J774" s="11">
        <v>851.6</v>
      </c>
      <c r="K774" s="11">
        <v>851.6</v>
      </c>
      <c r="L774" s="35">
        <v>36</v>
      </c>
      <c r="M774" s="11">
        <f t="shared" si="149"/>
        <v>2701120</v>
      </c>
      <c r="N774" s="11"/>
      <c r="O774" s="11"/>
      <c r="P774" s="11"/>
      <c r="Q774" s="11">
        <f t="shared" si="150"/>
        <v>2701120</v>
      </c>
      <c r="R774" s="11"/>
      <c r="S774" s="35"/>
      <c r="T774" s="11"/>
      <c r="U774" s="11">
        <v>736</v>
      </c>
      <c r="V774" s="11">
        <f>U774*3670</f>
        <v>2701120</v>
      </c>
      <c r="W774" s="11"/>
      <c r="X774" s="11"/>
      <c r="Y774" s="11"/>
      <c r="Z774" s="11"/>
      <c r="AA774" s="11"/>
      <c r="AB774" s="11"/>
      <c r="AC774" s="11"/>
      <c r="AD774" s="11"/>
      <c r="AE774" s="11"/>
      <c r="AF774" s="75"/>
      <c r="AG774" s="29" t="s">
        <v>217</v>
      </c>
      <c r="AH774" s="176"/>
      <c r="AI774" s="168"/>
      <c r="AJ774" s="176"/>
      <c r="AK774" s="176"/>
      <c r="AL774" s="71">
        <f>MAX(AL$24:AL773)+1</f>
        <v>700</v>
      </c>
      <c r="AM774" s="71" t="s">
        <v>157</v>
      </c>
      <c r="AN774" s="71" t="str">
        <f t="shared" si="141"/>
        <v>700.</v>
      </c>
      <c r="AP774" s="71"/>
      <c r="AS774" s="114"/>
    </row>
    <row r="775" spans="1:45" ht="22.5" customHeight="1" x14ac:dyDescent="0.25">
      <c r="A775" s="94" t="str">
        <f t="shared" si="147"/>
        <v>701.</v>
      </c>
      <c r="B775" s="94">
        <v>2685</v>
      </c>
      <c r="C775" s="223" t="s">
        <v>716</v>
      </c>
      <c r="D775" s="8">
        <v>1992</v>
      </c>
      <c r="E775" s="9" t="s">
        <v>28</v>
      </c>
      <c r="F775" s="9" t="s">
        <v>29</v>
      </c>
      <c r="G775" s="14">
        <v>2</v>
      </c>
      <c r="H775" s="14">
        <v>2</v>
      </c>
      <c r="I775" s="11">
        <v>939.4</v>
      </c>
      <c r="J775" s="11">
        <v>851.6</v>
      </c>
      <c r="K775" s="11">
        <v>851.6</v>
      </c>
      <c r="L775" s="35">
        <v>37</v>
      </c>
      <c r="M775" s="11">
        <f t="shared" si="149"/>
        <v>1283350.06</v>
      </c>
      <c r="N775" s="11"/>
      <c r="O775" s="11"/>
      <c r="P775" s="11"/>
      <c r="Q775" s="11">
        <f t="shared" si="150"/>
        <v>1283350.06</v>
      </c>
      <c r="R775" s="11">
        <v>273052</v>
      </c>
      <c r="S775" s="35"/>
      <c r="T775" s="11"/>
      <c r="U775" s="11">
        <v>547</v>
      </c>
      <c r="V775" s="11">
        <f>U775*1846.98</f>
        <v>1010298.06</v>
      </c>
      <c r="W775" s="11"/>
      <c r="X775" s="11"/>
      <c r="Y775" s="11"/>
      <c r="Z775" s="11"/>
      <c r="AA775" s="11"/>
      <c r="AB775" s="11"/>
      <c r="AC775" s="11"/>
      <c r="AD775" s="11"/>
      <c r="AE775" s="11"/>
      <c r="AF775" s="75"/>
      <c r="AG775" s="29" t="s">
        <v>217</v>
      </c>
      <c r="AH775" s="176" t="s">
        <v>1778</v>
      </c>
      <c r="AI775" s="168"/>
      <c r="AJ775" s="176"/>
      <c r="AK775" s="176"/>
      <c r="AL775" s="71">
        <f>MAX(AL$24:AL774)+1</f>
        <v>701</v>
      </c>
      <c r="AM775" s="71" t="s">
        <v>157</v>
      </c>
      <c r="AN775" s="71" t="str">
        <f t="shared" si="141"/>
        <v>701.</v>
      </c>
      <c r="AP775" s="71"/>
      <c r="AS775" s="114"/>
    </row>
    <row r="776" spans="1:45" ht="22.5" customHeight="1" x14ac:dyDescent="0.25">
      <c r="A776" s="94" t="str">
        <f t="shared" si="147"/>
        <v>702.</v>
      </c>
      <c r="B776" s="94">
        <v>2691</v>
      </c>
      <c r="C776" s="223" t="s">
        <v>718</v>
      </c>
      <c r="D776" s="8">
        <v>1977</v>
      </c>
      <c r="E776" s="9" t="s">
        <v>28</v>
      </c>
      <c r="F776" s="9" t="s">
        <v>29</v>
      </c>
      <c r="G776" s="14">
        <v>2</v>
      </c>
      <c r="H776" s="14">
        <v>2</v>
      </c>
      <c r="I776" s="11">
        <v>826.56</v>
      </c>
      <c r="J776" s="11">
        <v>760.56</v>
      </c>
      <c r="K776" s="11">
        <v>760.56</v>
      </c>
      <c r="L776" s="35">
        <v>26</v>
      </c>
      <c r="M776" s="11">
        <f t="shared" si="149"/>
        <v>243386.88</v>
      </c>
      <c r="N776" s="11"/>
      <c r="O776" s="11"/>
      <c r="P776" s="11"/>
      <c r="Q776" s="11">
        <f t="shared" si="150"/>
        <v>243386.88</v>
      </c>
      <c r="R776" s="11">
        <v>243386.88</v>
      </c>
      <c r="S776" s="35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75"/>
      <c r="AG776" s="29" t="s">
        <v>217</v>
      </c>
      <c r="AH776" s="176" t="s">
        <v>1788</v>
      </c>
      <c r="AI776" s="168"/>
      <c r="AJ776" s="176"/>
      <c r="AK776" s="176"/>
      <c r="AL776" s="71">
        <f>MAX(AL$24:AL775)+1</f>
        <v>702</v>
      </c>
      <c r="AM776" s="71" t="s">
        <v>157</v>
      </c>
      <c r="AN776" s="71" t="str">
        <f t="shared" si="141"/>
        <v>702.</v>
      </c>
      <c r="AP776" s="71"/>
      <c r="AS776" s="114"/>
    </row>
    <row r="777" spans="1:45" ht="22.5" customHeight="1" x14ac:dyDescent="0.25">
      <c r="A777" s="94" t="str">
        <f t="shared" si="147"/>
        <v>703.</v>
      </c>
      <c r="B777" s="94">
        <v>2559</v>
      </c>
      <c r="C777" s="223" t="s">
        <v>1574</v>
      </c>
      <c r="D777" s="8">
        <v>1975</v>
      </c>
      <c r="E777" s="9" t="s">
        <v>28</v>
      </c>
      <c r="F777" s="9" t="s">
        <v>29</v>
      </c>
      <c r="G777" s="14">
        <v>2</v>
      </c>
      <c r="H777" s="14">
        <v>2</v>
      </c>
      <c r="I777" s="11">
        <v>787.7</v>
      </c>
      <c r="J777" s="11">
        <v>315.89999999999998</v>
      </c>
      <c r="K777" s="11">
        <v>315.89999999999998</v>
      </c>
      <c r="L777" s="35">
        <v>9</v>
      </c>
      <c r="M777" s="11">
        <f t="shared" si="149"/>
        <v>56332.72</v>
      </c>
      <c r="N777" s="11"/>
      <c r="O777" s="11"/>
      <c r="P777" s="11"/>
      <c r="Q777" s="11">
        <f t="shared" si="150"/>
        <v>56332.72</v>
      </c>
      <c r="R777" s="11">
        <v>56332.72</v>
      </c>
      <c r="S777" s="35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75"/>
      <c r="AG777" s="29" t="s">
        <v>217</v>
      </c>
      <c r="AH777" s="176" t="s">
        <v>1774</v>
      </c>
      <c r="AI777" s="168"/>
      <c r="AJ777" s="176"/>
      <c r="AK777" s="176"/>
      <c r="AL777" s="71">
        <f>MAX(AL$24:AL776)+1</f>
        <v>703</v>
      </c>
      <c r="AM777" s="71" t="s">
        <v>157</v>
      </c>
      <c r="AN777" s="71" t="str">
        <f t="shared" si="141"/>
        <v>703.</v>
      </c>
      <c r="AP777" s="71"/>
      <c r="AS777" s="114"/>
    </row>
    <row r="778" spans="1:45" ht="22.5" customHeight="1" x14ac:dyDescent="0.25">
      <c r="A778" s="94" t="str">
        <f t="shared" si="147"/>
        <v>704.</v>
      </c>
      <c r="B778" s="94">
        <v>2575</v>
      </c>
      <c r="C778" s="223" t="s">
        <v>1494</v>
      </c>
      <c r="D778" s="8">
        <v>1969</v>
      </c>
      <c r="E778" s="9" t="s">
        <v>28</v>
      </c>
      <c r="F778" s="9" t="s">
        <v>30</v>
      </c>
      <c r="G778" s="14">
        <v>2</v>
      </c>
      <c r="H778" s="14">
        <v>2</v>
      </c>
      <c r="I778" s="11">
        <v>375.5</v>
      </c>
      <c r="J778" s="11">
        <v>340.1</v>
      </c>
      <c r="K778" s="11">
        <v>340.1</v>
      </c>
      <c r="L778" s="35">
        <v>16</v>
      </c>
      <c r="M778" s="11">
        <f t="shared" si="149"/>
        <v>994570</v>
      </c>
      <c r="N778" s="11"/>
      <c r="O778" s="11"/>
      <c r="P778" s="11"/>
      <c r="Q778" s="11">
        <f t="shared" si="150"/>
        <v>994570</v>
      </c>
      <c r="R778" s="11"/>
      <c r="S778" s="35"/>
      <c r="T778" s="11"/>
      <c r="U778" s="11">
        <v>271</v>
      </c>
      <c r="V778" s="11">
        <f>U778*3670</f>
        <v>994570</v>
      </c>
      <c r="W778" s="11"/>
      <c r="X778" s="11"/>
      <c r="Y778" s="11"/>
      <c r="Z778" s="11"/>
      <c r="AA778" s="11"/>
      <c r="AB778" s="11"/>
      <c r="AC778" s="11"/>
      <c r="AD778" s="11"/>
      <c r="AE778" s="11"/>
      <c r="AF778" s="75"/>
      <c r="AG778" s="29" t="s">
        <v>217</v>
      </c>
      <c r="AH778" s="176"/>
      <c r="AI778" s="168"/>
      <c r="AJ778" s="176"/>
      <c r="AK778" s="176"/>
      <c r="AL778" s="71">
        <f>MAX(AL$24:AL777)+1</f>
        <v>704</v>
      </c>
      <c r="AM778" s="71" t="s">
        <v>157</v>
      </c>
      <c r="AN778" s="71" t="str">
        <f t="shared" si="141"/>
        <v>704.</v>
      </c>
      <c r="AP778" s="71"/>
      <c r="AS778" s="114"/>
    </row>
    <row r="779" spans="1:45" ht="22.5" customHeight="1" x14ac:dyDescent="0.25">
      <c r="A779" s="94" t="str">
        <f t="shared" si="147"/>
        <v>705.</v>
      </c>
      <c r="B779" s="94">
        <v>2582</v>
      </c>
      <c r="C779" s="223" t="s">
        <v>1575</v>
      </c>
      <c r="D779" s="8">
        <v>1970</v>
      </c>
      <c r="E779" s="9" t="s">
        <v>28</v>
      </c>
      <c r="F779" s="9" t="s">
        <v>29</v>
      </c>
      <c r="G779" s="14">
        <v>2</v>
      </c>
      <c r="H779" s="14">
        <v>1</v>
      </c>
      <c r="I779" s="11">
        <v>330.5</v>
      </c>
      <c r="J779" s="11">
        <v>208.9</v>
      </c>
      <c r="K779" s="11">
        <v>208.9</v>
      </c>
      <c r="L779" s="35">
        <v>20</v>
      </c>
      <c r="M779" s="11">
        <f t="shared" si="149"/>
        <v>1156050</v>
      </c>
      <c r="N779" s="11"/>
      <c r="O779" s="11"/>
      <c r="P779" s="11"/>
      <c r="Q779" s="11">
        <f t="shared" si="150"/>
        <v>1156050</v>
      </c>
      <c r="R779" s="11"/>
      <c r="S779" s="35"/>
      <c r="T779" s="11"/>
      <c r="U779" s="11">
        <v>315</v>
      </c>
      <c r="V779" s="11">
        <f>U779*3670</f>
        <v>1156050</v>
      </c>
      <c r="W779" s="11"/>
      <c r="X779" s="11"/>
      <c r="Y779" s="11"/>
      <c r="Z779" s="11"/>
      <c r="AA779" s="11"/>
      <c r="AB779" s="11"/>
      <c r="AC779" s="11"/>
      <c r="AD779" s="11"/>
      <c r="AE779" s="11"/>
      <c r="AF779" s="75"/>
      <c r="AG779" s="29" t="s">
        <v>217</v>
      </c>
      <c r="AH779" s="176"/>
      <c r="AI779" s="168"/>
      <c r="AJ779" s="176"/>
      <c r="AK779" s="176"/>
      <c r="AL779" s="71">
        <f>MAX(AL$24:AL778)+1</f>
        <v>705</v>
      </c>
      <c r="AM779" s="71" t="s">
        <v>157</v>
      </c>
      <c r="AN779" s="71" t="str">
        <f t="shared" si="141"/>
        <v>705.</v>
      </c>
      <c r="AP779" s="88"/>
      <c r="AS779" s="114"/>
    </row>
    <row r="780" spans="1:45" ht="22.5" customHeight="1" x14ac:dyDescent="0.25">
      <c r="A780" s="94" t="str">
        <f t="shared" si="147"/>
        <v>706.</v>
      </c>
      <c r="B780" s="94">
        <v>2584</v>
      </c>
      <c r="C780" s="223" t="s">
        <v>721</v>
      </c>
      <c r="D780" s="8">
        <v>1984</v>
      </c>
      <c r="E780" s="9" t="s">
        <v>28</v>
      </c>
      <c r="F780" s="9" t="s">
        <v>29</v>
      </c>
      <c r="G780" s="14">
        <v>2</v>
      </c>
      <c r="H780" s="14">
        <v>2</v>
      </c>
      <c r="I780" s="11">
        <v>646.6</v>
      </c>
      <c r="J780" s="11">
        <v>365.5</v>
      </c>
      <c r="K780" s="11">
        <v>365.5</v>
      </c>
      <c r="L780" s="35">
        <v>32</v>
      </c>
      <c r="M780" s="11">
        <f t="shared" si="149"/>
        <v>2290080</v>
      </c>
      <c r="N780" s="11"/>
      <c r="O780" s="11"/>
      <c r="P780" s="11"/>
      <c r="Q780" s="11">
        <f t="shared" si="150"/>
        <v>2290080</v>
      </c>
      <c r="R780" s="11"/>
      <c r="S780" s="35"/>
      <c r="T780" s="11"/>
      <c r="U780" s="11">
        <v>624</v>
      </c>
      <c r="V780" s="11">
        <f>U780*3670</f>
        <v>2290080</v>
      </c>
      <c r="W780" s="11"/>
      <c r="X780" s="11"/>
      <c r="Y780" s="11"/>
      <c r="Z780" s="11"/>
      <c r="AA780" s="11"/>
      <c r="AB780" s="11"/>
      <c r="AC780" s="11"/>
      <c r="AD780" s="11"/>
      <c r="AE780" s="11"/>
      <c r="AF780" s="75"/>
      <c r="AG780" s="29" t="s">
        <v>217</v>
      </c>
      <c r="AH780" s="176"/>
      <c r="AI780" s="168"/>
      <c r="AJ780" s="176"/>
      <c r="AK780" s="176"/>
      <c r="AL780" s="71">
        <f>MAX(AL$24:AL779)+1</f>
        <v>706</v>
      </c>
      <c r="AM780" s="71" t="s">
        <v>157</v>
      </c>
      <c r="AN780" s="71" t="str">
        <f t="shared" si="141"/>
        <v>706.</v>
      </c>
      <c r="AP780" s="88"/>
      <c r="AS780" s="114"/>
    </row>
    <row r="781" spans="1:45" ht="22.5" customHeight="1" x14ac:dyDescent="0.25">
      <c r="A781" s="94" t="str">
        <f t="shared" si="147"/>
        <v>707.</v>
      </c>
      <c r="B781" s="94">
        <v>2590</v>
      </c>
      <c r="C781" s="223" t="s">
        <v>722</v>
      </c>
      <c r="D781" s="8">
        <v>1985</v>
      </c>
      <c r="E781" s="9" t="s">
        <v>28</v>
      </c>
      <c r="F781" s="9" t="s">
        <v>29</v>
      </c>
      <c r="G781" s="14">
        <v>2</v>
      </c>
      <c r="H781" s="14">
        <v>3</v>
      </c>
      <c r="I781" s="11">
        <v>887</v>
      </c>
      <c r="J781" s="11">
        <v>506.5</v>
      </c>
      <c r="K781" s="11">
        <v>506.5</v>
      </c>
      <c r="L781" s="35">
        <v>33</v>
      </c>
      <c r="M781" s="11">
        <f t="shared" si="149"/>
        <v>787978.56</v>
      </c>
      <c r="N781" s="11"/>
      <c r="O781" s="11"/>
      <c r="P781" s="11"/>
      <c r="Q781" s="11">
        <f t="shared" si="150"/>
        <v>787978.56</v>
      </c>
      <c r="R781" s="11">
        <v>787978.56</v>
      </c>
      <c r="S781" s="35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75"/>
      <c r="AG781" s="29" t="s">
        <v>217</v>
      </c>
      <c r="AH781" s="176" t="s">
        <v>1777</v>
      </c>
      <c r="AI781" s="168"/>
      <c r="AJ781" s="176"/>
      <c r="AK781" s="176"/>
      <c r="AL781" s="71">
        <f>MAX(AL$24:AL780)+1</f>
        <v>707</v>
      </c>
      <c r="AM781" s="71" t="s">
        <v>157</v>
      </c>
      <c r="AN781" s="71" t="str">
        <f t="shared" si="141"/>
        <v>707.</v>
      </c>
      <c r="AP781" s="88"/>
      <c r="AS781" s="114"/>
    </row>
    <row r="782" spans="1:45" ht="22.5" customHeight="1" x14ac:dyDescent="0.25">
      <c r="A782" s="94" t="str">
        <f t="shared" si="147"/>
        <v>708.</v>
      </c>
      <c r="B782" s="94">
        <v>2601</v>
      </c>
      <c r="C782" s="223" t="s">
        <v>698</v>
      </c>
      <c r="D782" s="8">
        <v>1986</v>
      </c>
      <c r="E782" s="9" t="s">
        <v>28</v>
      </c>
      <c r="F782" s="9" t="s">
        <v>29</v>
      </c>
      <c r="G782" s="14">
        <v>2</v>
      </c>
      <c r="H782" s="14">
        <v>2</v>
      </c>
      <c r="I782" s="11">
        <v>630.5</v>
      </c>
      <c r="J782" s="11">
        <v>331.5</v>
      </c>
      <c r="K782" s="11">
        <v>331.5</v>
      </c>
      <c r="L782" s="35">
        <v>32</v>
      </c>
      <c r="M782" s="11">
        <f t="shared" si="149"/>
        <v>2213010</v>
      </c>
      <c r="N782" s="11"/>
      <c r="O782" s="11"/>
      <c r="P782" s="11"/>
      <c r="Q782" s="11">
        <f t="shared" si="150"/>
        <v>2213010</v>
      </c>
      <c r="R782" s="11"/>
      <c r="S782" s="35"/>
      <c r="T782" s="11"/>
      <c r="U782" s="11">
        <v>603</v>
      </c>
      <c r="V782" s="11">
        <f>U782*3670</f>
        <v>2213010</v>
      </c>
      <c r="W782" s="11"/>
      <c r="X782" s="11"/>
      <c r="Y782" s="11"/>
      <c r="Z782" s="11"/>
      <c r="AA782" s="11"/>
      <c r="AB782" s="11"/>
      <c r="AC782" s="11"/>
      <c r="AD782" s="11"/>
      <c r="AE782" s="11"/>
      <c r="AF782" s="75"/>
      <c r="AG782" s="29" t="s">
        <v>217</v>
      </c>
      <c r="AH782" s="176"/>
      <c r="AI782" s="168"/>
      <c r="AJ782" s="176"/>
      <c r="AK782" s="176"/>
      <c r="AL782" s="71">
        <f>MAX(AL$24:AL781)+1</f>
        <v>708</v>
      </c>
      <c r="AM782" s="71" t="s">
        <v>157</v>
      </c>
      <c r="AN782" s="71" t="str">
        <f t="shared" ref="AN782:AN799" si="151">CONCATENATE(AL782,AM782)</f>
        <v>708.</v>
      </c>
      <c r="AP782" s="88"/>
      <c r="AS782" s="114"/>
    </row>
    <row r="783" spans="1:45" ht="22.5" customHeight="1" x14ac:dyDescent="0.25">
      <c r="A783" s="94" t="str">
        <f t="shared" si="147"/>
        <v>709.</v>
      </c>
      <c r="B783" s="94">
        <v>2597</v>
      </c>
      <c r="C783" s="223" t="s">
        <v>723</v>
      </c>
      <c r="D783" s="8">
        <v>1987</v>
      </c>
      <c r="E783" s="9" t="s">
        <v>28</v>
      </c>
      <c r="F783" s="9" t="s">
        <v>29</v>
      </c>
      <c r="G783" s="14">
        <v>4</v>
      </c>
      <c r="H783" s="14">
        <v>1</v>
      </c>
      <c r="I783" s="11">
        <v>818.2</v>
      </c>
      <c r="J783" s="11">
        <v>515.1</v>
      </c>
      <c r="K783" s="11">
        <v>515.1</v>
      </c>
      <c r="L783" s="35">
        <v>49</v>
      </c>
      <c r="M783" s="11">
        <f t="shared" si="149"/>
        <v>60208.4</v>
      </c>
      <c r="N783" s="11"/>
      <c r="O783" s="11"/>
      <c r="P783" s="11"/>
      <c r="Q783" s="11">
        <f t="shared" si="150"/>
        <v>60208.4</v>
      </c>
      <c r="R783" s="11">
        <v>60208.4</v>
      </c>
      <c r="S783" s="35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75"/>
      <c r="AG783" s="29" t="s">
        <v>217</v>
      </c>
      <c r="AH783" s="176" t="s">
        <v>1774</v>
      </c>
      <c r="AI783" s="168"/>
      <c r="AJ783" s="176"/>
      <c r="AK783" s="176"/>
      <c r="AL783" s="71">
        <f>MAX(AL$24:AL782)+1</f>
        <v>709</v>
      </c>
      <c r="AM783" s="71" t="s">
        <v>157</v>
      </c>
      <c r="AN783" s="71" t="str">
        <f t="shared" si="151"/>
        <v>709.</v>
      </c>
      <c r="AP783" s="88"/>
      <c r="AS783" s="114"/>
    </row>
    <row r="784" spans="1:45" ht="22.5" customHeight="1" x14ac:dyDescent="0.25">
      <c r="A784" s="94" t="str">
        <f t="shared" si="147"/>
        <v>710.</v>
      </c>
      <c r="B784" s="94">
        <v>2614</v>
      </c>
      <c r="C784" s="223" t="s">
        <v>724</v>
      </c>
      <c r="D784" s="8">
        <v>1984</v>
      </c>
      <c r="E784" s="9" t="s">
        <v>28</v>
      </c>
      <c r="F784" s="9" t="s">
        <v>31</v>
      </c>
      <c r="G784" s="14">
        <v>5</v>
      </c>
      <c r="H784" s="14">
        <v>4</v>
      </c>
      <c r="I784" s="11">
        <v>3949.5</v>
      </c>
      <c r="J784" s="11">
        <v>3354.7</v>
      </c>
      <c r="K784" s="11">
        <v>3354.7</v>
      </c>
      <c r="L784" s="35">
        <v>182</v>
      </c>
      <c r="M784" s="11">
        <f t="shared" si="149"/>
        <v>4216680</v>
      </c>
      <c r="N784" s="11"/>
      <c r="O784" s="11"/>
      <c r="P784" s="11"/>
      <c r="Q784" s="11">
        <f t="shared" si="150"/>
        <v>4216680</v>
      </c>
      <c r="R784" s="11">
        <v>4216680</v>
      </c>
      <c r="S784" s="35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75"/>
      <c r="AG784" s="29" t="s">
        <v>217</v>
      </c>
      <c r="AH784" s="176" t="s">
        <v>1777</v>
      </c>
      <c r="AI784" s="168"/>
      <c r="AJ784" s="176"/>
      <c r="AK784" s="176"/>
      <c r="AL784" s="71">
        <f>MAX(AL$24:AL783)+1</f>
        <v>710</v>
      </c>
      <c r="AM784" s="71" t="s">
        <v>157</v>
      </c>
      <c r="AN784" s="71" t="str">
        <f t="shared" si="151"/>
        <v>710.</v>
      </c>
      <c r="AP784" s="88"/>
      <c r="AS784" s="114"/>
    </row>
    <row r="785" spans="1:45" ht="22.5" customHeight="1" x14ac:dyDescent="0.25">
      <c r="A785" s="94" t="str">
        <f t="shared" si="147"/>
        <v>711.</v>
      </c>
      <c r="B785" s="94">
        <v>2623</v>
      </c>
      <c r="C785" s="223" t="s">
        <v>725</v>
      </c>
      <c r="D785" s="8">
        <v>1984</v>
      </c>
      <c r="E785" s="9" t="s">
        <v>28</v>
      </c>
      <c r="F785" s="9" t="s">
        <v>31</v>
      </c>
      <c r="G785" s="14">
        <v>3</v>
      </c>
      <c r="H785" s="14">
        <v>3</v>
      </c>
      <c r="I785" s="11">
        <v>1447</v>
      </c>
      <c r="J785" s="11">
        <v>1275.7</v>
      </c>
      <c r="K785" s="11">
        <v>1257.7</v>
      </c>
      <c r="L785" s="35">
        <v>55</v>
      </c>
      <c r="M785" s="11">
        <f t="shared" si="149"/>
        <v>1219593.6000000001</v>
      </c>
      <c r="N785" s="11"/>
      <c r="O785" s="11"/>
      <c r="P785" s="11"/>
      <c r="Q785" s="11">
        <f t="shared" si="150"/>
        <v>1219593.6000000001</v>
      </c>
      <c r="R785" s="11">
        <v>1219593.6000000001</v>
      </c>
      <c r="S785" s="35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75"/>
      <c r="AG785" s="29" t="s">
        <v>217</v>
      </c>
      <c r="AH785" s="176" t="s">
        <v>1777</v>
      </c>
      <c r="AI785" s="168"/>
      <c r="AJ785" s="176"/>
      <c r="AK785" s="176"/>
      <c r="AL785" s="71">
        <f>MAX(AL$24:AL784)+1</f>
        <v>711</v>
      </c>
      <c r="AM785" s="71" t="s">
        <v>157</v>
      </c>
      <c r="AN785" s="71" t="str">
        <f t="shared" si="151"/>
        <v>711.</v>
      </c>
      <c r="AP785" s="88"/>
      <c r="AS785" s="114"/>
    </row>
    <row r="786" spans="1:45" ht="22.5" customHeight="1" x14ac:dyDescent="0.25">
      <c r="A786" s="94" t="str">
        <f t="shared" si="147"/>
        <v>712.</v>
      </c>
      <c r="B786" s="94">
        <v>2640</v>
      </c>
      <c r="C786" s="223" t="s">
        <v>726</v>
      </c>
      <c r="D786" s="8">
        <v>1983</v>
      </c>
      <c r="E786" s="9" t="s">
        <v>28</v>
      </c>
      <c r="F786" s="9" t="s">
        <v>29</v>
      </c>
      <c r="G786" s="14">
        <v>5</v>
      </c>
      <c r="H786" s="14">
        <v>4</v>
      </c>
      <c r="I786" s="11">
        <v>4126.3</v>
      </c>
      <c r="J786" s="11">
        <v>3608.7</v>
      </c>
      <c r="K786" s="11">
        <v>3608.7</v>
      </c>
      <c r="L786" s="35">
        <v>152</v>
      </c>
      <c r="M786" s="11">
        <f t="shared" si="149"/>
        <v>2479201.2539999997</v>
      </c>
      <c r="N786" s="11"/>
      <c r="O786" s="11"/>
      <c r="P786" s="11"/>
      <c r="Q786" s="11">
        <f t="shared" si="150"/>
        <v>2479201.2539999997</v>
      </c>
      <c r="R786" s="11"/>
      <c r="S786" s="35"/>
      <c r="T786" s="11"/>
      <c r="U786" s="11">
        <v>1342.3</v>
      </c>
      <c r="V786" s="11">
        <f>U786*1846.98</f>
        <v>2479201.2539999997</v>
      </c>
      <c r="W786" s="11"/>
      <c r="X786" s="11"/>
      <c r="Y786" s="11"/>
      <c r="Z786" s="11"/>
      <c r="AA786" s="11"/>
      <c r="AB786" s="11"/>
      <c r="AC786" s="11"/>
      <c r="AD786" s="11"/>
      <c r="AE786" s="11"/>
      <c r="AF786" s="75"/>
      <c r="AG786" s="29" t="s">
        <v>217</v>
      </c>
      <c r="AH786" s="176"/>
      <c r="AI786" s="168"/>
      <c r="AJ786" s="176"/>
      <c r="AK786" s="176"/>
      <c r="AL786" s="71">
        <f>MAX(AL$24:AL785)+1</f>
        <v>712</v>
      </c>
      <c r="AM786" s="71" t="s">
        <v>157</v>
      </c>
      <c r="AN786" s="71" t="str">
        <f t="shared" si="151"/>
        <v>712.</v>
      </c>
      <c r="AP786" s="88"/>
      <c r="AS786" s="114"/>
    </row>
    <row r="787" spans="1:45" ht="22.5" customHeight="1" x14ac:dyDescent="0.25">
      <c r="A787" s="94" t="str">
        <f t="shared" si="147"/>
        <v>713.</v>
      </c>
      <c r="B787" s="94">
        <v>2676</v>
      </c>
      <c r="C787" s="223" t="s">
        <v>727</v>
      </c>
      <c r="D787" s="8">
        <v>1984</v>
      </c>
      <c r="E787" s="9" t="s">
        <v>28</v>
      </c>
      <c r="F787" s="9" t="s">
        <v>29</v>
      </c>
      <c r="G787" s="14">
        <v>3</v>
      </c>
      <c r="H787" s="14">
        <v>3</v>
      </c>
      <c r="I787" s="11">
        <v>1358.4</v>
      </c>
      <c r="J787" s="11">
        <v>1261</v>
      </c>
      <c r="K787" s="11">
        <v>1261</v>
      </c>
      <c r="L787" s="35">
        <v>53</v>
      </c>
      <c r="M787" s="11">
        <f t="shared" si="149"/>
        <v>1773168</v>
      </c>
      <c r="N787" s="11"/>
      <c r="O787" s="11"/>
      <c r="P787" s="11"/>
      <c r="Q787" s="11">
        <f t="shared" si="150"/>
        <v>1773168</v>
      </c>
      <c r="R787" s="11">
        <v>1773168</v>
      </c>
      <c r="S787" s="35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75"/>
      <c r="AG787" s="29" t="s">
        <v>217</v>
      </c>
      <c r="AH787" s="176" t="s">
        <v>1777</v>
      </c>
      <c r="AI787" s="168"/>
      <c r="AJ787" s="176"/>
      <c r="AK787" s="176"/>
      <c r="AL787" s="71">
        <f>MAX(AL$24:AL786)+1</f>
        <v>713</v>
      </c>
      <c r="AM787" s="71" t="s">
        <v>157</v>
      </c>
      <c r="AN787" s="71" t="str">
        <f t="shared" si="151"/>
        <v>713.</v>
      </c>
      <c r="AP787" s="88"/>
      <c r="AS787" s="114"/>
    </row>
    <row r="788" spans="1:45" ht="22.5" customHeight="1" x14ac:dyDescent="0.25">
      <c r="A788" s="94" t="str">
        <f t="shared" si="147"/>
        <v>714.</v>
      </c>
      <c r="B788" s="94">
        <v>2563</v>
      </c>
      <c r="C788" s="211" t="s">
        <v>694</v>
      </c>
      <c r="D788" s="8">
        <v>1974</v>
      </c>
      <c r="E788" s="9" t="s">
        <v>28</v>
      </c>
      <c r="F788" s="9" t="s">
        <v>29</v>
      </c>
      <c r="G788" s="14">
        <v>2</v>
      </c>
      <c r="H788" s="14">
        <v>2</v>
      </c>
      <c r="I788" s="11">
        <v>809.4</v>
      </c>
      <c r="J788" s="11">
        <v>742.5</v>
      </c>
      <c r="K788" s="11">
        <v>742.5</v>
      </c>
      <c r="L788" s="35">
        <v>28</v>
      </c>
      <c r="M788" s="11">
        <f t="shared" si="149"/>
        <v>53434.95</v>
      </c>
      <c r="N788" s="11"/>
      <c r="O788" s="11"/>
      <c r="P788" s="11"/>
      <c r="Q788" s="11">
        <f t="shared" si="150"/>
        <v>53434.95</v>
      </c>
      <c r="R788" s="11">
        <v>53434.95</v>
      </c>
      <c r="S788" s="35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75"/>
      <c r="AG788" s="29" t="s">
        <v>217</v>
      </c>
      <c r="AH788" s="176" t="s">
        <v>1774</v>
      </c>
      <c r="AI788" s="168"/>
      <c r="AJ788" s="176"/>
      <c r="AK788" s="176"/>
      <c r="AL788" s="71">
        <f>MAX(AL$24:AL787)+1</f>
        <v>714</v>
      </c>
      <c r="AM788" s="71" t="s">
        <v>157</v>
      </c>
      <c r="AN788" s="71" t="str">
        <f t="shared" si="151"/>
        <v>714.</v>
      </c>
      <c r="AP788" s="71"/>
      <c r="AS788" s="114"/>
    </row>
    <row r="789" spans="1:45" ht="22.5" customHeight="1" x14ac:dyDescent="0.25">
      <c r="A789" s="94" t="str">
        <f t="shared" si="147"/>
        <v>715.</v>
      </c>
      <c r="B789" s="94">
        <v>2565</v>
      </c>
      <c r="C789" s="211" t="s">
        <v>695</v>
      </c>
      <c r="D789" s="8">
        <v>1981</v>
      </c>
      <c r="E789" s="9" t="s">
        <v>28</v>
      </c>
      <c r="F789" s="9" t="s">
        <v>29</v>
      </c>
      <c r="G789" s="14">
        <v>2</v>
      </c>
      <c r="H789" s="14">
        <v>2</v>
      </c>
      <c r="I789" s="11">
        <v>688.8</v>
      </c>
      <c r="J789" s="11">
        <v>613.20000000000005</v>
      </c>
      <c r="K789" s="11">
        <v>613.20000000000005</v>
      </c>
      <c r="L789" s="35">
        <v>28</v>
      </c>
      <c r="M789" s="11">
        <f t="shared" si="149"/>
        <v>62327.32</v>
      </c>
      <c r="N789" s="11"/>
      <c r="O789" s="11"/>
      <c r="P789" s="11"/>
      <c r="Q789" s="11">
        <f t="shared" si="150"/>
        <v>62327.32</v>
      </c>
      <c r="R789" s="11">
        <v>62327.32</v>
      </c>
      <c r="S789" s="35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75"/>
      <c r="AG789" s="29" t="s">
        <v>217</v>
      </c>
      <c r="AH789" s="176" t="s">
        <v>1774</v>
      </c>
      <c r="AI789" s="168"/>
      <c r="AJ789" s="176"/>
      <c r="AK789" s="176"/>
      <c r="AL789" s="71">
        <f>MAX(AL$24:AL788)+1</f>
        <v>715</v>
      </c>
      <c r="AM789" s="71" t="s">
        <v>157</v>
      </c>
      <c r="AN789" s="71" t="str">
        <f t="shared" si="151"/>
        <v>715.</v>
      </c>
      <c r="AP789" s="71"/>
      <c r="AS789" s="114"/>
    </row>
    <row r="790" spans="1:45" ht="22.5" customHeight="1" x14ac:dyDescent="0.25">
      <c r="A790" s="94" t="str">
        <f t="shared" si="147"/>
        <v>716.</v>
      </c>
      <c r="B790" s="94">
        <v>2566</v>
      </c>
      <c r="C790" s="223" t="s">
        <v>707</v>
      </c>
      <c r="D790" s="8">
        <v>1960</v>
      </c>
      <c r="E790" s="9" t="s">
        <v>28</v>
      </c>
      <c r="F790" s="9" t="s">
        <v>30</v>
      </c>
      <c r="G790" s="14">
        <v>2</v>
      </c>
      <c r="H790" s="14">
        <v>2</v>
      </c>
      <c r="I790" s="11">
        <v>357.1</v>
      </c>
      <c r="J790" s="11">
        <v>324.3</v>
      </c>
      <c r="K790" s="11">
        <v>324.3</v>
      </c>
      <c r="L790" s="35">
        <v>16</v>
      </c>
      <c r="M790" s="11">
        <f t="shared" si="149"/>
        <v>939520</v>
      </c>
      <c r="N790" s="11"/>
      <c r="O790" s="11"/>
      <c r="P790" s="11"/>
      <c r="Q790" s="11">
        <f t="shared" si="150"/>
        <v>939520</v>
      </c>
      <c r="R790" s="11"/>
      <c r="S790" s="35"/>
      <c r="T790" s="11"/>
      <c r="U790" s="11">
        <v>256</v>
      </c>
      <c r="V790" s="11">
        <f>U790*3670</f>
        <v>939520</v>
      </c>
      <c r="W790" s="11"/>
      <c r="X790" s="11"/>
      <c r="Y790" s="11"/>
      <c r="Z790" s="11"/>
      <c r="AA790" s="11"/>
      <c r="AB790" s="11"/>
      <c r="AC790" s="11"/>
      <c r="AD790" s="11"/>
      <c r="AE790" s="11"/>
      <c r="AF790" s="75"/>
      <c r="AG790" s="29" t="s">
        <v>217</v>
      </c>
      <c r="AH790" s="176"/>
      <c r="AI790" s="168"/>
      <c r="AJ790" s="176"/>
      <c r="AK790" s="176"/>
      <c r="AL790" s="71">
        <f>MAX(AL$24:AL789)+1</f>
        <v>716</v>
      </c>
      <c r="AM790" s="71" t="s">
        <v>157</v>
      </c>
      <c r="AN790" s="71" t="str">
        <f t="shared" si="151"/>
        <v>716.</v>
      </c>
      <c r="AP790" s="71"/>
      <c r="AS790" s="114"/>
    </row>
    <row r="791" spans="1:45" ht="22.5" customHeight="1" x14ac:dyDescent="0.25">
      <c r="A791" s="94" t="str">
        <f t="shared" si="147"/>
        <v>717.</v>
      </c>
      <c r="B791" s="94">
        <v>2567</v>
      </c>
      <c r="C791" s="211" t="s">
        <v>696</v>
      </c>
      <c r="D791" s="8">
        <v>1963</v>
      </c>
      <c r="E791" s="9" t="s">
        <v>28</v>
      </c>
      <c r="F791" s="9" t="s">
        <v>30</v>
      </c>
      <c r="G791" s="14">
        <v>2</v>
      </c>
      <c r="H791" s="14">
        <v>2</v>
      </c>
      <c r="I791" s="11">
        <v>369.2</v>
      </c>
      <c r="J791" s="11">
        <v>335.6</v>
      </c>
      <c r="K791" s="11">
        <v>335.6</v>
      </c>
      <c r="L791" s="35">
        <v>12</v>
      </c>
      <c r="M791" s="11">
        <f t="shared" si="149"/>
        <v>946492.99999999988</v>
      </c>
      <c r="N791" s="11"/>
      <c r="O791" s="11"/>
      <c r="P791" s="11"/>
      <c r="Q791" s="11">
        <f t="shared" ref="Q791:Q799" si="152">M791</f>
        <v>946492.99999999988</v>
      </c>
      <c r="R791" s="11"/>
      <c r="S791" s="35"/>
      <c r="T791" s="11"/>
      <c r="U791" s="11">
        <v>257.89999999999998</v>
      </c>
      <c r="V791" s="11">
        <f>U791*3670</f>
        <v>946492.99999999988</v>
      </c>
      <c r="W791" s="11"/>
      <c r="X791" s="11"/>
      <c r="Y791" s="11"/>
      <c r="Z791" s="11"/>
      <c r="AA791" s="11"/>
      <c r="AB791" s="11"/>
      <c r="AC791" s="11"/>
      <c r="AD791" s="11"/>
      <c r="AE791" s="11"/>
      <c r="AF791" s="75"/>
      <c r="AG791" s="29" t="s">
        <v>217</v>
      </c>
      <c r="AH791" s="176"/>
      <c r="AI791" s="168"/>
      <c r="AJ791" s="176"/>
      <c r="AK791" s="176"/>
      <c r="AL791" s="71">
        <f>MAX(AL$24:AL790)+1</f>
        <v>717</v>
      </c>
      <c r="AM791" s="71" t="s">
        <v>157</v>
      </c>
      <c r="AN791" s="71" t="str">
        <f t="shared" si="151"/>
        <v>717.</v>
      </c>
      <c r="AP791" s="71"/>
      <c r="AS791" s="114"/>
    </row>
    <row r="792" spans="1:45" ht="22.5" customHeight="1" x14ac:dyDescent="0.25">
      <c r="A792" s="94" t="str">
        <f t="shared" si="147"/>
        <v>718.</v>
      </c>
      <c r="B792" s="94">
        <v>2572</v>
      </c>
      <c r="C792" s="223" t="s">
        <v>719</v>
      </c>
      <c r="D792" s="8">
        <v>1983</v>
      </c>
      <c r="E792" s="9" t="s">
        <v>28</v>
      </c>
      <c r="F792" s="9" t="s">
        <v>30</v>
      </c>
      <c r="G792" s="14">
        <v>1</v>
      </c>
      <c r="H792" s="14">
        <v>2</v>
      </c>
      <c r="I792" s="11">
        <v>340.7</v>
      </c>
      <c r="J792" s="11">
        <v>316.5</v>
      </c>
      <c r="K792" s="11">
        <v>316.5</v>
      </c>
      <c r="L792" s="35">
        <v>37</v>
      </c>
      <c r="M792" s="11">
        <f t="shared" ref="M792:M799" si="153">R792+T792+V792+X792+Z792+AB792+AE792+AF792</f>
        <v>1772610</v>
      </c>
      <c r="N792" s="11"/>
      <c r="O792" s="11"/>
      <c r="P792" s="11"/>
      <c r="Q792" s="11">
        <f t="shared" si="152"/>
        <v>1772610</v>
      </c>
      <c r="R792" s="11"/>
      <c r="S792" s="35"/>
      <c r="T792" s="11"/>
      <c r="U792" s="11">
        <v>483</v>
      </c>
      <c r="V792" s="11">
        <f t="shared" ref="V792:V793" si="154">U792*3670</f>
        <v>1772610</v>
      </c>
      <c r="W792" s="11"/>
      <c r="X792" s="11"/>
      <c r="Y792" s="11"/>
      <c r="Z792" s="11"/>
      <c r="AA792" s="11"/>
      <c r="AB792" s="11"/>
      <c r="AC792" s="11"/>
      <c r="AD792" s="11"/>
      <c r="AE792" s="11"/>
      <c r="AF792" s="75"/>
      <c r="AG792" s="29" t="s">
        <v>217</v>
      </c>
      <c r="AH792" s="176"/>
      <c r="AI792" s="168"/>
      <c r="AJ792" s="176"/>
      <c r="AK792" s="176"/>
      <c r="AL792" s="71">
        <f>MAX(AL$24:AL791)+1</f>
        <v>718</v>
      </c>
      <c r="AM792" s="71" t="s">
        <v>157</v>
      </c>
      <c r="AN792" s="71" t="str">
        <f t="shared" si="151"/>
        <v>718.</v>
      </c>
      <c r="AP792" s="88"/>
      <c r="AS792" s="114"/>
    </row>
    <row r="793" spans="1:45" ht="22.5" customHeight="1" x14ac:dyDescent="0.25">
      <c r="A793" s="94" t="str">
        <f t="shared" ref="A793:A856" si="155">AN793</f>
        <v>719.</v>
      </c>
      <c r="B793" s="94">
        <v>2573</v>
      </c>
      <c r="C793" s="223" t="s">
        <v>720</v>
      </c>
      <c r="D793" s="8">
        <v>1960</v>
      </c>
      <c r="E793" s="9" t="s">
        <v>28</v>
      </c>
      <c r="F793" s="9" t="s">
        <v>30</v>
      </c>
      <c r="G793" s="14">
        <v>2</v>
      </c>
      <c r="H793" s="14">
        <v>2</v>
      </c>
      <c r="I793" s="11">
        <v>373.4</v>
      </c>
      <c r="J793" s="11">
        <v>336.4</v>
      </c>
      <c r="K793" s="11">
        <v>336.4</v>
      </c>
      <c r="L793" s="35">
        <v>17</v>
      </c>
      <c r="M793" s="11">
        <f t="shared" si="153"/>
        <v>935850</v>
      </c>
      <c r="N793" s="11"/>
      <c r="O793" s="11"/>
      <c r="P793" s="11"/>
      <c r="Q793" s="11">
        <f t="shared" si="152"/>
        <v>935850</v>
      </c>
      <c r="R793" s="11"/>
      <c r="S793" s="35"/>
      <c r="T793" s="11"/>
      <c r="U793" s="11">
        <v>255</v>
      </c>
      <c r="V793" s="11">
        <f t="shared" si="154"/>
        <v>935850</v>
      </c>
      <c r="W793" s="11"/>
      <c r="X793" s="11"/>
      <c r="Y793" s="11"/>
      <c r="Z793" s="11"/>
      <c r="AA793" s="11"/>
      <c r="AB793" s="11"/>
      <c r="AC793" s="11"/>
      <c r="AD793" s="11"/>
      <c r="AE793" s="11"/>
      <c r="AF793" s="75"/>
      <c r="AG793" s="29" t="s">
        <v>217</v>
      </c>
      <c r="AH793" s="176"/>
      <c r="AI793" s="168"/>
      <c r="AJ793" s="176"/>
      <c r="AK793" s="176"/>
      <c r="AL793" s="71">
        <f>MAX(AL$24:AL792)+1</f>
        <v>719</v>
      </c>
      <c r="AM793" s="71" t="s">
        <v>157</v>
      </c>
      <c r="AN793" s="71" t="str">
        <f t="shared" si="151"/>
        <v>719.</v>
      </c>
      <c r="AP793" s="88"/>
      <c r="AS793" s="114"/>
    </row>
    <row r="794" spans="1:45" ht="22.5" customHeight="1" x14ac:dyDescent="0.25">
      <c r="A794" s="94" t="str">
        <f t="shared" si="155"/>
        <v>720.</v>
      </c>
      <c r="B794" s="94">
        <v>2603</v>
      </c>
      <c r="C794" s="223" t="s">
        <v>1576</v>
      </c>
      <c r="D794" s="8">
        <v>1987</v>
      </c>
      <c r="E794" s="9" t="s">
        <v>28</v>
      </c>
      <c r="F794" s="9" t="s">
        <v>31</v>
      </c>
      <c r="G794" s="14">
        <v>5</v>
      </c>
      <c r="H794" s="14">
        <v>4</v>
      </c>
      <c r="I794" s="11">
        <v>4984.7</v>
      </c>
      <c r="J794" s="11">
        <v>4551.7</v>
      </c>
      <c r="K794" s="11">
        <v>4551.7</v>
      </c>
      <c r="L794" s="35">
        <v>112</v>
      </c>
      <c r="M794" s="11">
        <f t="shared" si="153"/>
        <v>1514523.6</v>
      </c>
      <c r="N794" s="11"/>
      <c r="O794" s="11"/>
      <c r="P794" s="11"/>
      <c r="Q794" s="11">
        <f t="shared" si="152"/>
        <v>1514523.6</v>
      </c>
      <c r="R794" s="11"/>
      <c r="S794" s="35"/>
      <c r="T794" s="11"/>
      <c r="U794" s="11">
        <v>820</v>
      </c>
      <c r="V794" s="11">
        <f>U794*1846.98</f>
        <v>1514523.6</v>
      </c>
      <c r="W794" s="11"/>
      <c r="X794" s="11"/>
      <c r="Y794" s="11"/>
      <c r="Z794" s="11"/>
      <c r="AA794" s="11"/>
      <c r="AB794" s="11"/>
      <c r="AC794" s="11"/>
      <c r="AD794" s="11"/>
      <c r="AE794" s="11"/>
      <c r="AF794" s="75"/>
      <c r="AG794" s="29" t="s">
        <v>217</v>
      </c>
      <c r="AH794" s="176"/>
      <c r="AI794" s="168"/>
      <c r="AJ794" s="176"/>
      <c r="AK794" s="176"/>
      <c r="AL794" s="71">
        <f>MAX(AL$24:AL793)+1</f>
        <v>720</v>
      </c>
      <c r="AM794" s="71" t="s">
        <v>157</v>
      </c>
      <c r="AN794" s="71" t="str">
        <f t="shared" si="151"/>
        <v>720.</v>
      </c>
      <c r="AP794" s="71"/>
      <c r="AS794" s="114"/>
    </row>
    <row r="795" spans="1:45" ht="22.5" customHeight="1" x14ac:dyDescent="0.25">
      <c r="A795" s="94" t="str">
        <f t="shared" si="155"/>
        <v>721.</v>
      </c>
      <c r="B795" s="94">
        <v>2633</v>
      </c>
      <c r="C795" s="223" t="s">
        <v>702</v>
      </c>
      <c r="D795" s="8">
        <v>1964</v>
      </c>
      <c r="E795" s="9" t="s">
        <v>28</v>
      </c>
      <c r="F795" s="9" t="s">
        <v>29</v>
      </c>
      <c r="G795" s="14">
        <v>3</v>
      </c>
      <c r="H795" s="14">
        <v>3</v>
      </c>
      <c r="I795" s="11">
        <v>1320</v>
      </c>
      <c r="J795" s="11">
        <v>1288.7</v>
      </c>
      <c r="K795" s="11">
        <v>1158</v>
      </c>
      <c r="L795" s="35">
        <v>45</v>
      </c>
      <c r="M795" s="11">
        <f t="shared" si="153"/>
        <v>3651367</v>
      </c>
      <c r="N795" s="11"/>
      <c r="O795" s="11"/>
      <c r="P795" s="11"/>
      <c r="Q795" s="11">
        <f t="shared" si="152"/>
        <v>3651367</v>
      </c>
      <c r="R795" s="11"/>
      <c r="S795" s="35"/>
      <c r="T795" s="11"/>
      <c r="U795" s="11"/>
      <c r="V795" s="11"/>
      <c r="W795" s="11"/>
      <c r="X795" s="11"/>
      <c r="Y795" s="11">
        <v>1096</v>
      </c>
      <c r="Z795" s="11">
        <v>3450614</v>
      </c>
      <c r="AA795" s="11">
        <v>75</v>
      </c>
      <c r="AB795" s="11">
        <v>200753</v>
      </c>
      <c r="AC795" s="11"/>
      <c r="AD795" s="11"/>
      <c r="AE795" s="11"/>
      <c r="AF795" s="75"/>
      <c r="AG795" s="29" t="s">
        <v>217</v>
      </c>
      <c r="AH795" s="176"/>
      <c r="AI795" s="168"/>
      <c r="AJ795" s="176"/>
      <c r="AK795" s="176"/>
      <c r="AL795" s="71">
        <f>MAX(AL$24:AL794)+1</f>
        <v>721</v>
      </c>
      <c r="AM795" s="71" t="s">
        <v>157</v>
      </c>
      <c r="AN795" s="71" t="str">
        <f t="shared" si="151"/>
        <v>721.</v>
      </c>
      <c r="AP795" s="71"/>
      <c r="AS795" s="114"/>
    </row>
    <row r="796" spans="1:45" ht="22.5" customHeight="1" x14ac:dyDescent="0.25">
      <c r="A796" s="94" t="str">
        <f t="shared" si="155"/>
        <v>722.</v>
      </c>
      <c r="B796" s="94">
        <v>2673</v>
      </c>
      <c r="C796" s="223" t="s">
        <v>713</v>
      </c>
      <c r="D796" s="8">
        <v>1975</v>
      </c>
      <c r="E796" s="9" t="s">
        <v>28</v>
      </c>
      <c r="F796" s="9" t="s">
        <v>29</v>
      </c>
      <c r="G796" s="14">
        <v>5</v>
      </c>
      <c r="H796" s="14">
        <v>4</v>
      </c>
      <c r="I796" s="11">
        <v>3752</v>
      </c>
      <c r="J796" s="11">
        <v>3433</v>
      </c>
      <c r="K796" s="11">
        <v>3392</v>
      </c>
      <c r="L796" s="35">
        <v>143</v>
      </c>
      <c r="M796" s="11">
        <f t="shared" si="153"/>
        <v>145145.25</v>
      </c>
      <c r="N796" s="11"/>
      <c r="O796" s="11"/>
      <c r="P796" s="11"/>
      <c r="Q796" s="11">
        <f t="shared" si="152"/>
        <v>145145.25</v>
      </c>
      <c r="R796" s="11">
        <v>145145.25</v>
      </c>
      <c r="S796" s="35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75"/>
      <c r="AG796" s="29" t="s">
        <v>217</v>
      </c>
      <c r="AH796" s="176" t="s">
        <v>1774</v>
      </c>
      <c r="AI796" s="168"/>
      <c r="AJ796" s="176"/>
      <c r="AK796" s="176"/>
      <c r="AL796" s="71">
        <f>MAX(AL$24:AL795)+1</f>
        <v>722</v>
      </c>
      <c r="AM796" s="71" t="s">
        <v>157</v>
      </c>
      <c r="AN796" s="71" t="str">
        <f t="shared" si="151"/>
        <v>722.</v>
      </c>
      <c r="AP796" s="71"/>
      <c r="AS796" s="114"/>
    </row>
    <row r="797" spans="1:45" ht="22.5" customHeight="1" x14ac:dyDescent="0.25">
      <c r="A797" s="94" t="str">
        <f t="shared" si="155"/>
        <v>723.</v>
      </c>
      <c r="B797" s="94">
        <v>2688</v>
      </c>
      <c r="C797" s="223" t="s">
        <v>717</v>
      </c>
      <c r="D797" s="8">
        <v>1980</v>
      </c>
      <c r="E797" s="9" t="s">
        <v>28</v>
      </c>
      <c r="F797" s="9" t="s">
        <v>29</v>
      </c>
      <c r="G797" s="14">
        <v>5</v>
      </c>
      <c r="H797" s="14">
        <v>4</v>
      </c>
      <c r="I797" s="11">
        <v>3670.5</v>
      </c>
      <c r="J797" s="11">
        <v>3395</v>
      </c>
      <c r="K797" s="11">
        <v>3395</v>
      </c>
      <c r="L797" s="35">
        <v>143</v>
      </c>
      <c r="M797" s="11">
        <f t="shared" si="153"/>
        <v>1455420.24</v>
      </c>
      <c r="N797" s="11"/>
      <c r="O797" s="11"/>
      <c r="P797" s="11"/>
      <c r="Q797" s="11">
        <f t="shared" si="152"/>
        <v>1455420.24</v>
      </c>
      <c r="R797" s="11"/>
      <c r="S797" s="35"/>
      <c r="T797" s="11"/>
      <c r="U797" s="11">
        <v>788</v>
      </c>
      <c r="V797" s="11">
        <f>U797*1846.98</f>
        <v>1455420.24</v>
      </c>
      <c r="W797" s="11"/>
      <c r="X797" s="11"/>
      <c r="Y797" s="11"/>
      <c r="Z797" s="11"/>
      <c r="AA797" s="11"/>
      <c r="AB797" s="11"/>
      <c r="AC797" s="11"/>
      <c r="AD797" s="11"/>
      <c r="AE797" s="11"/>
      <c r="AF797" s="75"/>
      <c r="AG797" s="29" t="s">
        <v>217</v>
      </c>
      <c r="AH797" s="176"/>
      <c r="AI797" s="168"/>
      <c r="AJ797" s="176"/>
      <c r="AK797" s="176"/>
      <c r="AL797" s="71">
        <f>MAX(AL$24:AL796)+1</f>
        <v>723</v>
      </c>
      <c r="AM797" s="71" t="s">
        <v>157</v>
      </c>
      <c r="AN797" s="71" t="str">
        <f t="shared" si="151"/>
        <v>723.</v>
      </c>
      <c r="AP797" s="71"/>
      <c r="AS797" s="114"/>
    </row>
    <row r="798" spans="1:45" ht="22.5" customHeight="1" x14ac:dyDescent="0.25">
      <c r="A798" s="94" t="str">
        <f t="shared" si="155"/>
        <v>724.</v>
      </c>
      <c r="B798" s="94">
        <v>2624</v>
      </c>
      <c r="C798" s="211" t="s">
        <v>700</v>
      </c>
      <c r="D798" s="8">
        <v>1973</v>
      </c>
      <c r="E798" s="9" t="s">
        <v>28</v>
      </c>
      <c r="F798" s="9" t="s">
        <v>31</v>
      </c>
      <c r="G798" s="14">
        <v>5</v>
      </c>
      <c r="H798" s="14">
        <v>4</v>
      </c>
      <c r="I798" s="11">
        <v>3583.8</v>
      </c>
      <c r="J798" s="11">
        <v>3361.8</v>
      </c>
      <c r="K798" s="11">
        <v>3361.8</v>
      </c>
      <c r="L798" s="35">
        <v>127</v>
      </c>
      <c r="M798" s="11">
        <f t="shared" si="153"/>
        <v>3243600</v>
      </c>
      <c r="N798" s="11"/>
      <c r="O798" s="11"/>
      <c r="P798" s="11"/>
      <c r="Q798" s="11">
        <f t="shared" si="152"/>
        <v>3243600</v>
      </c>
      <c r="R798" s="11">
        <v>3243600</v>
      </c>
      <c r="S798" s="35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75"/>
      <c r="AG798" s="29" t="s">
        <v>217</v>
      </c>
      <c r="AH798" s="176" t="s">
        <v>1777</v>
      </c>
      <c r="AI798" s="168"/>
      <c r="AJ798" s="176"/>
      <c r="AK798" s="176"/>
      <c r="AL798" s="71">
        <f>MAX(AL$24:AL797)+1</f>
        <v>724</v>
      </c>
      <c r="AM798" s="71" t="s">
        <v>157</v>
      </c>
      <c r="AN798" s="71" t="str">
        <f t="shared" si="151"/>
        <v>724.</v>
      </c>
      <c r="AP798" s="71"/>
      <c r="AS798" s="114"/>
    </row>
    <row r="799" spans="1:45" ht="22.5" customHeight="1" x14ac:dyDescent="0.25">
      <c r="A799" s="94" t="str">
        <f t="shared" si="155"/>
        <v>725.</v>
      </c>
      <c r="B799" s="94">
        <v>2689</v>
      </c>
      <c r="C799" s="211" t="s">
        <v>705</v>
      </c>
      <c r="D799" s="8">
        <v>1972</v>
      </c>
      <c r="E799" s="9" t="s">
        <v>28</v>
      </c>
      <c r="F799" s="9" t="s">
        <v>31</v>
      </c>
      <c r="G799" s="14">
        <v>5</v>
      </c>
      <c r="H799" s="14">
        <v>4</v>
      </c>
      <c r="I799" s="11">
        <v>3782.9</v>
      </c>
      <c r="J799" s="11">
        <v>3349.9</v>
      </c>
      <c r="K799" s="11">
        <v>3349.9</v>
      </c>
      <c r="L799" s="35">
        <v>149</v>
      </c>
      <c r="M799" s="11">
        <f t="shared" si="153"/>
        <v>2854368</v>
      </c>
      <c r="N799" s="11"/>
      <c r="O799" s="11"/>
      <c r="P799" s="11"/>
      <c r="Q799" s="11">
        <f t="shared" si="152"/>
        <v>2854368</v>
      </c>
      <c r="R799" s="11">
        <v>2854368</v>
      </c>
      <c r="S799" s="35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75"/>
      <c r="AG799" s="29" t="s">
        <v>217</v>
      </c>
      <c r="AH799" s="176" t="s">
        <v>1777</v>
      </c>
      <c r="AI799" s="168"/>
      <c r="AJ799" s="176"/>
      <c r="AK799" s="176"/>
      <c r="AL799" s="71">
        <f>MAX(AL$24:AL798)+1</f>
        <v>725</v>
      </c>
      <c r="AM799" s="71" t="s">
        <v>157</v>
      </c>
      <c r="AN799" s="71" t="str">
        <f t="shared" si="151"/>
        <v>725.</v>
      </c>
      <c r="AP799" s="71"/>
      <c r="AS799" s="114"/>
    </row>
    <row r="800" spans="1:45" ht="22.5" customHeight="1" x14ac:dyDescent="0.25">
      <c r="A800" s="94" t="str">
        <f t="shared" si="155"/>
        <v/>
      </c>
      <c r="B800" s="94"/>
      <c r="C800" s="233" t="s">
        <v>107</v>
      </c>
      <c r="D800" s="8"/>
      <c r="E800" s="8"/>
      <c r="F800" s="8"/>
      <c r="G800" s="14"/>
      <c r="H800" s="14"/>
      <c r="I800" s="6">
        <f>I801+I815+I835</f>
        <v>69260.209999999992</v>
      </c>
      <c r="J800" s="6">
        <f>J801+J815+J835</f>
        <v>44355.69</v>
      </c>
      <c r="K800" s="6">
        <f>K801+K815+K835</f>
        <v>44312.090000000004</v>
      </c>
      <c r="L800" s="34">
        <f>L801+L815+L835</f>
        <v>2926</v>
      </c>
      <c r="M800" s="6">
        <f>M801+M815+M835</f>
        <v>41391151.214799993</v>
      </c>
      <c r="N800" s="6"/>
      <c r="O800" s="6"/>
      <c r="P800" s="6"/>
      <c r="Q800" s="6">
        <f>Q801+Q815+Q835</f>
        <v>41391151.214799993</v>
      </c>
      <c r="R800" s="6">
        <f>R801+R815+R835</f>
        <v>16591701.680000003</v>
      </c>
      <c r="S800" s="6"/>
      <c r="T800" s="6"/>
      <c r="U800" s="6">
        <f>U801+U815+U835</f>
        <v>5699.03</v>
      </c>
      <c r="V800" s="6">
        <f>V801+V815+V835</f>
        <v>20780763.530000001</v>
      </c>
      <c r="W800" s="6"/>
      <c r="X800" s="6"/>
      <c r="Y800" s="6">
        <f>Y801+Y815+Y835</f>
        <v>1355.05</v>
      </c>
      <c r="Z800" s="6">
        <f>Z801+Z815+Z835</f>
        <v>1793810.4440000001</v>
      </c>
      <c r="AA800" s="6">
        <f>AA801+AA815+AA835</f>
        <v>434.44</v>
      </c>
      <c r="AB800" s="6">
        <f>AB801+AB815+AB835</f>
        <v>1229203.6307999999</v>
      </c>
      <c r="AC800" s="6"/>
      <c r="AD800" s="6"/>
      <c r="AE800" s="6"/>
      <c r="AF800" s="195">
        <f>AF801+AF815+AF835</f>
        <v>995671.93</v>
      </c>
      <c r="AG800" s="30"/>
      <c r="AH800" s="176"/>
      <c r="AI800" s="168"/>
      <c r="AJ800" s="176"/>
      <c r="AK800" s="176"/>
      <c r="AN800" s="71" t="str">
        <f t="shared" ref="AN800:AN841" si="156">CONCATENATE(AL800,AM800)</f>
        <v/>
      </c>
      <c r="AO800" s="71"/>
      <c r="AP800" s="71"/>
      <c r="AS800" s="114"/>
    </row>
    <row r="801" spans="1:45" ht="22.5" customHeight="1" x14ac:dyDescent="0.25">
      <c r="A801" s="94" t="str">
        <f t="shared" si="155"/>
        <v/>
      </c>
      <c r="B801" s="94"/>
      <c r="C801" s="233" t="s">
        <v>208</v>
      </c>
      <c r="D801" s="8"/>
      <c r="E801" s="8"/>
      <c r="F801" s="8"/>
      <c r="G801" s="14"/>
      <c r="H801" s="14"/>
      <c r="I801" s="6">
        <f>SUM(I802:I814)</f>
        <v>8524.6400000000012</v>
      </c>
      <c r="J801" s="6">
        <f>SUM(J802:J814)</f>
        <v>5325</v>
      </c>
      <c r="K801" s="6">
        <f>SUM(K802:K814)</f>
        <v>5325</v>
      </c>
      <c r="L801" s="34">
        <f>SUM(L802:L814)</f>
        <v>389</v>
      </c>
      <c r="M801" s="6">
        <f>SUM(M802:M814)</f>
        <v>5654404.1400000006</v>
      </c>
      <c r="N801" s="6"/>
      <c r="O801" s="6"/>
      <c r="P801" s="6"/>
      <c r="Q801" s="6">
        <f>SUM(Q802:Q814)</f>
        <v>5654404.1400000006</v>
      </c>
      <c r="R801" s="6">
        <f>SUM(R802:R814)</f>
        <v>1961346.54</v>
      </c>
      <c r="S801" s="6"/>
      <c r="T801" s="6"/>
      <c r="U801" s="6">
        <f>SUM(U802:U814)</f>
        <v>489.73</v>
      </c>
      <c r="V801" s="6">
        <f>SUM(V802:V814)</f>
        <v>1797047.87</v>
      </c>
      <c r="W801" s="6"/>
      <c r="X801" s="6"/>
      <c r="Y801" s="6">
        <f>SUM(Y802:Y814)</f>
        <v>390</v>
      </c>
      <c r="Z801" s="6">
        <f>SUM(Z802:Z814)</f>
        <v>650342</v>
      </c>
      <c r="AA801" s="6">
        <f>SUM(AA802:AA814)</f>
        <v>204</v>
      </c>
      <c r="AB801" s="6">
        <f>SUM(AB802:AB814)</f>
        <v>733897.16999999993</v>
      </c>
      <c r="AC801" s="6"/>
      <c r="AD801" s="6"/>
      <c r="AE801" s="6"/>
      <c r="AF801" s="195">
        <f>SUM(AF802:AF814)</f>
        <v>511770.56</v>
      </c>
      <c r="AG801" s="30"/>
      <c r="AH801" s="176"/>
      <c r="AI801" s="168"/>
      <c r="AJ801" s="176"/>
      <c r="AK801" s="176"/>
      <c r="AN801" s="71" t="str">
        <f t="shared" si="156"/>
        <v/>
      </c>
      <c r="AO801" s="71"/>
      <c r="AP801" s="71"/>
      <c r="AS801" s="114"/>
    </row>
    <row r="802" spans="1:45" ht="22.5" customHeight="1" x14ac:dyDescent="0.25">
      <c r="A802" s="94" t="str">
        <f t="shared" si="155"/>
        <v>726.</v>
      </c>
      <c r="B802" s="94">
        <v>2713</v>
      </c>
      <c r="C802" s="211" t="s">
        <v>749</v>
      </c>
      <c r="D802" s="9">
        <v>1982</v>
      </c>
      <c r="E802" s="9" t="s">
        <v>28</v>
      </c>
      <c r="F802" s="4" t="s">
        <v>31</v>
      </c>
      <c r="G802" s="12">
        <v>2</v>
      </c>
      <c r="H802" s="12">
        <v>1</v>
      </c>
      <c r="I802" s="11">
        <v>328.8</v>
      </c>
      <c r="J802" s="11">
        <v>295.2</v>
      </c>
      <c r="K802" s="11">
        <v>295.2</v>
      </c>
      <c r="L802" s="35">
        <v>10</v>
      </c>
      <c r="M802" s="11">
        <f t="shared" ref="M802:M806" si="157">R802+T802+V802+X802+Z802+AB802+AE802+AF802</f>
        <v>78221.440000000002</v>
      </c>
      <c r="N802" s="11"/>
      <c r="O802" s="11"/>
      <c r="P802" s="11"/>
      <c r="Q802" s="11">
        <f t="shared" ref="Q802:Q806" si="158">M802</f>
        <v>78221.440000000002</v>
      </c>
      <c r="R802" s="11">
        <v>78221.440000000002</v>
      </c>
      <c r="S802" s="35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75"/>
      <c r="AG802" s="29" t="s">
        <v>217</v>
      </c>
      <c r="AH802" s="176" t="s">
        <v>1778</v>
      </c>
      <c r="AI802" s="168"/>
      <c r="AJ802" s="176"/>
      <c r="AK802" s="176"/>
      <c r="AL802" s="71">
        <f>MAX(AL$24:AL801)+1</f>
        <v>726</v>
      </c>
      <c r="AM802" s="71" t="s">
        <v>157</v>
      </c>
      <c r="AN802" s="71" t="str">
        <f t="shared" si="156"/>
        <v>726.</v>
      </c>
      <c r="AP802" s="88"/>
      <c r="AS802" s="114"/>
    </row>
    <row r="803" spans="1:45" ht="22.5" customHeight="1" x14ac:dyDescent="0.25">
      <c r="A803" s="94" t="str">
        <f t="shared" si="155"/>
        <v>727.</v>
      </c>
      <c r="B803" s="94">
        <v>2716</v>
      </c>
      <c r="C803" s="211" t="s">
        <v>750</v>
      </c>
      <c r="D803" s="4">
        <v>1982</v>
      </c>
      <c r="E803" s="9" t="s">
        <v>28</v>
      </c>
      <c r="F803" s="4" t="s">
        <v>31</v>
      </c>
      <c r="G803" s="12">
        <v>2</v>
      </c>
      <c r="H803" s="12">
        <v>1</v>
      </c>
      <c r="I803" s="11">
        <v>295.39999999999998</v>
      </c>
      <c r="J803" s="11">
        <v>183</v>
      </c>
      <c r="K803" s="11">
        <v>183</v>
      </c>
      <c r="L803" s="35">
        <v>11</v>
      </c>
      <c r="M803" s="11">
        <f t="shared" si="157"/>
        <v>198187.75</v>
      </c>
      <c r="N803" s="11"/>
      <c r="O803" s="11"/>
      <c r="P803" s="11"/>
      <c r="Q803" s="11">
        <f t="shared" si="158"/>
        <v>198187.75</v>
      </c>
      <c r="R803" s="11">
        <f>69313.21+128874.54</f>
        <v>198187.75</v>
      </c>
      <c r="S803" s="35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75"/>
      <c r="AG803" s="29" t="s">
        <v>217</v>
      </c>
      <c r="AH803" s="176" t="s">
        <v>1784</v>
      </c>
      <c r="AI803" s="168"/>
      <c r="AJ803" s="176"/>
      <c r="AK803" s="176"/>
      <c r="AL803" s="71">
        <f>MAX(AL$24:AL802)+1</f>
        <v>727</v>
      </c>
      <c r="AM803" s="71" t="s">
        <v>157</v>
      </c>
      <c r="AN803" s="71" t="str">
        <f t="shared" si="156"/>
        <v>727.</v>
      </c>
      <c r="AP803" s="88"/>
      <c r="AS803" s="114"/>
    </row>
    <row r="804" spans="1:45" ht="22.5" customHeight="1" x14ac:dyDescent="0.25">
      <c r="A804" s="94" t="str">
        <f t="shared" si="155"/>
        <v>728.</v>
      </c>
      <c r="B804" s="94">
        <v>2743</v>
      </c>
      <c r="C804" s="211" t="s">
        <v>751</v>
      </c>
      <c r="D804" s="4">
        <v>1933</v>
      </c>
      <c r="E804" s="9" t="s">
        <v>28</v>
      </c>
      <c r="F804" s="4" t="s">
        <v>30</v>
      </c>
      <c r="G804" s="12">
        <v>2</v>
      </c>
      <c r="H804" s="12">
        <v>2</v>
      </c>
      <c r="I804" s="11">
        <v>635.6</v>
      </c>
      <c r="J804" s="11">
        <v>437</v>
      </c>
      <c r="K804" s="11">
        <v>437</v>
      </c>
      <c r="L804" s="35">
        <v>24</v>
      </c>
      <c r="M804" s="11">
        <f t="shared" si="157"/>
        <v>1797047.87</v>
      </c>
      <c r="N804" s="11"/>
      <c r="O804" s="11"/>
      <c r="P804" s="11"/>
      <c r="Q804" s="11">
        <f t="shared" si="158"/>
        <v>1797047.87</v>
      </c>
      <c r="R804" s="11"/>
      <c r="S804" s="35"/>
      <c r="T804" s="11"/>
      <c r="U804" s="11">
        <v>489.73</v>
      </c>
      <c r="V804" s="11">
        <v>1797047.87</v>
      </c>
      <c r="W804" s="11"/>
      <c r="X804" s="11"/>
      <c r="Y804" s="11"/>
      <c r="Z804" s="11"/>
      <c r="AA804" s="11"/>
      <c r="AB804" s="11"/>
      <c r="AC804" s="11"/>
      <c r="AD804" s="11"/>
      <c r="AE804" s="11"/>
      <c r="AF804" s="75"/>
      <c r="AG804" s="29" t="s">
        <v>217</v>
      </c>
      <c r="AH804" s="176"/>
      <c r="AI804" s="168"/>
      <c r="AJ804" s="176"/>
      <c r="AK804" s="176"/>
      <c r="AL804" s="71">
        <f>MAX(AL$24:AL803)+1</f>
        <v>728</v>
      </c>
      <c r="AM804" s="71" t="s">
        <v>157</v>
      </c>
      <c r="AN804" s="71" t="str">
        <f t="shared" si="156"/>
        <v>728.</v>
      </c>
      <c r="AP804" s="88"/>
      <c r="AS804" s="114"/>
    </row>
    <row r="805" spans="1:45" ht="22.5" customHeight="1" x14ac:dyDescent="0.25">
      <c r="A805" s="94" t="str">
        <f t="shared" si="155"/>
        <v>729.</v>
      </c>
      <c r="B805" s="94">
        <v>2760</v>
      </c>
      <c r="C805" s="211" t="s">
        <v>752</v>
      </c>
      <c r="D805" s="4">
        <v>1965</v>
      </c>
      <c r="E805" s="9" t="s">
        <v>28</v>
      </c>
      <c r="F805" s="4" t="s">
        <v>29</v>
      </c>
      <c r="G805" s="12">
        <v>2</v>
      </c>
      <c r="H805" s="12">
        <v>1</v>
      </c>
      <c r="I805" s="11">
        <v>368.1</v>
      </c>
      <c r="J805" s="11">
        <v>233.4</v>
      </c>
      <c r="K805" s="11">
        <v>233.4</v>
      </c>
      <c r="L805" s="35">
        <v>14</v>
      </c>
      <c r="M805" s="11">
        <f t="shared" si="157"/>
        <v>91045.2</v>
      </c>
      <c r="N805" s="11"/>
      <c r="O805" s="11"/>
      <c r="P805" s="11"/>
      <c r="Q805" s="11">
        <f t="shared" si="158"/>
        <v>91045.2</v>
      </c>
      <c r="R805" s="11">
        <v>91045.2</v>
      </c>
      <c r="S805" s="35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75"/>
      <c r="AG805" s="29" t="s">
        <v>217</v>
      </c>
      <c r="AH805" s="176" t="s">
        <v>1778</v>
      </c>
      <c r="AI805" s="168"/>
      <c r="AJ805" s="176"/>
      <c r="AK805" s="176"/>
      <c r="AL805" s="71">
        <f>MAX(AL$24:AL804)+1</f>
        <v>729</v>
      </c>
      <c r="AM805" s="71" t="s">
        <v>157</v>
      </c>
      <c r="AN805" s="71" t="str">
        <f t="shared" si="156"/>
        <v>729.</v>
      </c>
      <c r="AP805" s="88"/>
      <c r="AS805" s="114"/>
    </row>
    <row r="806" spans="1:45" ht="22.5" customHeight="1" x14ac:dyDescent="0.25">
      <c r="A806" s="94" t="str">
        <f t="shared" si="155"/>
        <v>730.</v>
      </c>
      <c r="B806" s="94">
        <v>2764</v>
      </c>
      <c r="C806" s="211" t="s">
        <v>753</v>
      </c>
      <c r="D806" s="4">
        <v>1954</v>
      </c>
      <c r="E806" s="9" t="s">
        <v>28</v>
      </c>
      <c r="F806" s="4" t="s">
        <v>30</v>
      </c>
      <c r="G806" s="12">
        <v>2</v>
      </c>
      <c r="H806" s="12">
        <v>1</v>
      </c>
      <c r="I806" s="11">
        <v>409.9</v>
      </c>
      <c r="J806" s="11">
        <v>276.8</v>
      </c>
      <c r="K806" s="11">
        <v>276.8</v>
      </c>
      <c r="L806" s="35">
        <v>18</v>
      </c>
      <c r="M806" s="11">
        <f t="shared" si="157"/>
        <v>673770</v>
      </c>
      <c r="N806" s="11"/>
      <c r="O806" s="11"/>
      <c r="P806" s="11"/>
      <c r="Q806" s="11">
        <f t="shared" si="158"/>
        <v>673770</v>
      </c>
      <c r="R806" s="11"/>
      <c r="S806" s="35"/>
      <c r="T806" s="11"/>
      <c r="U806" s="11"/>
      <c r="V806" s="11"/>
      <c r="W806" s="11"/>
      <c r="X806" s="11"/>
      <c r="Y806" s="11"/>
      <c r="Z806" s="11"/>
      <c r="AA806" s="11">
        <v>78.400000000000006</v>
      </c>
      <c r="AB806" s="11">
        <v>511976.11</v>
      </c>
      <c r="AC806" s="11"/>
      <c r="AD806" s="11"/>
      <c r="AE806" s="11"/>
      <c r="AF806" s="75">
        <v>161793.89000000001</v>
      </c>
      <c r="AG806" s="29" t="s">
        <v>217</v>
      </c>
      <c r="AH806" s="176"/>
      <c r="AI806" s="168"/>
      <c r="AJ806" s="176"/>
      <c r="AK806" s="176"/>
      <c r="AL806" s="71">
        <f>MAX(AL$24:AL805)+1</f>
        <v>730</v>
      </c>
      <c r="AM806" s="71" t="s">
        <v>157</v>
      </c>
      <c r="AN806" s="71" t="str">
        <f t="shared" si="156"/>
        <v>730.</v>
      </c>
      <c r="AP806" s="88"/>
      <c r="AS806" s="114"/>
    </row>
    <row r="807" spans="1:45" ht="22.5" customHeight="1" x14ac:dyDescent="0.25">
      <c r="A807" s="94" t="str">
        <f t="shared" si="155"/>
        <v>731.</v>
      </c>
      <c r="B807" s="94">
        <v>2770</v>
      </c>
      <c r="C807" s="211" t="s">
        <v>730</v>
      </c>
      <c r="D807" s="4">
        <v>1953</v>
      </c>
      <c r="E807" s="9" t="s">
        <v>28</v>
      </c>
      <c r="F807" s="4" t="s">
        <v>30</v>
      </c>
      <c r="G807" s="12">
        <v>2</v>
      </c>
      <c r="H807" s="12">
        <v>1</v>
      </c>
      <c r="I807" s="11">
        <v>495.6</v>
      </c>
      <c r="J807" s="11">
        <v>315.89999999999998</v>
      </c>
      <c r="K807" s="11">
        <v>315.89999999999998</v>
      </c>
      <c r="L807" s="35">
        <v>25</v>
      </c>
      <c r="M807" s="11">
        <f t="shared" ref="M807:M814" si="159">R807+T807+V807+X807+Z807+AB807+AE807+AF807</f>
        <v>1008038.5499999999</v>
      </c>
      <c r="N807" s="11"/>
      <c r="O807" s="11"/>
      <c r="P807" s="11"/>
      <c r="Q807" s="11">
        <f t="shared" ref="Q807:Q814" si="160">M807</f>
        <v>1008038.5499999999</v>
      </c>
      <c r="R807" s="11">
        <v>128092.58</v>
      </c>
      <c r="S807" s="35"/>
      <c r="T807" s="11"/>
      <c r="U807" s="11"/>
      <c r="V807" s="11"/>
      <c r="W807" s="11"/>
      <c r="X807" s="11"/>
      <c r="Y807" s="11">
        <v>390</v>
      </c>
      <c r="Z807" s="11">
        <v>650342</v>
      </c>
      <c r="AA807" s="11"/>
      <c r="AB807" s="11"/>
      <c r="AC807" s="11"/>
      <c r="AD807" s="11"/>
      <c r="AE807" s="11"/>
      <c r="AF807" s="75">
        <v>229603.97</v>
      </c>
      <c r="AG807" s="29" t="s">
        <v>217</v>
      </c>
      <c r="AH807" s="176" t="s">
        <v>1774</v>
      </c>
      <c r="AI807" s="168"/>
      <c r="AJ807" s="176"/>
      <c r="AK807" s="176"/>
      <c r="AL807" s="71">
        <f>MAX(AL$24:AL806)+1</f>
        <v>731</v>
      </c>
      <c r="AM807" s="71" t="s">
        <v>157</v>
      </c>
      <c r="AN807" s="71" t="str">
        <f t="shared" si="156"/>
        <v>731.</v>
      </c>
      <c r="AP807" s="88"/>
      <c r="AS807" s="114"/>
    </row>
    <row r="808" spans="1:45" ht="22.5" customHeight="1" x14ac:dyDescent="0.25">
      <c r="A808" s="94" t="str">
        <f t="shared" si="155"/>
        <v>732.</v>
      </c>
      <c r="B808" s="94">
        <v>2785</v>
      </c>
      <c r="C808" s="211" t="s">
        <v>754</v>
      </c>
      <c r="D808" s="4">
        <v>1952</v>
      </c>
      <c r="E808" s="9" t="s">
        <v>28</v>
      </c>
      <c r="F808" s="4" t="s">
        <v>30</v>
      </c>
      <c r="G808" s="12">
        <v>2</v>
      </c>
      <c r="H808" s="12">
        <v>1</v>
      </c>
      <c r="I808" s="11">
        <v>411.64</v>
      </c>
      <c r="J808" s="11">
        <v>263.89999999999998</v>
      </c>
      <c r="K808" s="11">
        <v>263.89999999999998</v>
      </c>
      <c r="L808" s="35">
        <v>14</v>
      </c>
      <c r="M808" s="11">
        <f t="shared" si="159"/>
        <v>121984.33</v>
      </c>
      <c r="N808" s="11"/>
      <c r="O808" s="11"/>
      <c r="P808" s="11"/>
      <c r="Q808" s="11">
        <f t="shared" si="160"/>
        <v>121984.33</v>
      </c>
      <c r="R808" s="11"/>
      <c r="S808" s="35"/>
      <c r="T808" s="11"/>
      <c r="U808" s="11"/>
      <c r="V808" s="11"/>
      <c r="W808" s="11"/>
      <c r="X808" s="11"/>
      <c r="Y808" s="11"/>
      <c r="Z808" s="11"/>
      <c r="AA808" s="11">
        <v>62.8</v>
      </c>
      <c r="AB808" s="11">
        <v>121984.33</v>
      </c>
      <c r="AC808" s="11"/>
      <c r="AD808" s="11"/>
      <c r="AE808" s="11"/>
      <c r="AF808" s="75"/>
      <c r="AG808" s="29" t="s">
        <v>217</v>
      </c>
      <c r="AH808" s="176"/>
      <c r="AI808" s="168"/>
      <c r="AJ808" s="176"/>
      <c r="AK808" s="176"/>
      <c r="AL808" s="71">
        <f>MAX(AL$24:AL807)+1</f>
        <v>732</v>
      </c>
      <c r="AM808" s="71" t="s">
        <v>157</v>
      </c>
      <c r="AN808" s="71" t="str">
        <f t="shared" si="156"/>
        <v>732.</v>
      </c>
      <c r="AP808" s="88"/>
      <c r="AS808" s="114"/>
    </row>
    <row r="809" spans="1:45" ht="22.5" customHeight="1" x14ac:dyDescent="0.25">
      <c r="A809" s="94" t="str">
        <f t="shared" si="155"/>
        <v>733.</v>
      </c>
      <c r="B809" s="94">
        <v>2787</v>
      </c>
      <c r="C809" s="211" t="s">
        <v>755</v>
      </c>
      <c r="D809" s="4">
        <v>1952</v>
      </c>
      <c r="E809" s="9" t="s">
        <v>28</v>
      </c>
      <c r="F809" s="4" t="s">
        <v>30</v>
      </c>
      <c r="G809" s="12">
        <v>2</v>
      </c>
      <c r="H809" s="12">
        <v>1</v>
      </c>
      <c r="I809" s="11">
        <v>390.5</v>
      </c>
      <c r="J809" s="11">
        <v>258.8</v>
      </c>
      <c r="K809" s="11">
        <v>258.8</v>
      </c>
      <c r="L809" s="35">
        <v>16</v>
      </c>
      <c r="M809" s="11">
        <f t="shared" si="159"/>
        <v>99936.73</v>
      </c>
      <c r="N809" s="11"/>
      <c r="O809" s="11"/>
      <c r="P809" s="11"/>
      <c r="Q809" s="11">
        <f t="shared" si="160"/>
        <v>99936.73</v>
      </c>
      <c r="R809" s="11"/>
      <c r="S809" s="35"/>
      <c r="T809" s="11"/>
      <c r="U809" s="11"/>
      <c r="V809" s="11"/>
      <c r="W809" s="11"/>
      <c r="X809" s="11"/>
      <c r="Y809" s="11"/>
      <c r="Z809" s="11"/>
      <c r="AA809" s="11">
        <v>62.8</v>
      </c>
      <c r="AB809" s="11">
        <v>99936.73</v>
      </c>
      <c r="AC809" s="11"/>
      <c r="AD809" s="11"/>
      <c r="AE809" s="11"/>
      <c r="AF809" s="75"/>
      <c r="AG809" s="29" t="s">
        <v>217</v>
      </c>
      <c r="AH809" s="176"/>
      <c r="AI809" s="168"/>
      <c r="AJ809" s="176"/>
      <c r="AK809" s="176"/>
      <c r="AL809" s="71">
        <f>MAX(AL$24:AL808)+1</f>
        <v>733</v>
      </c>
      <c r="AM809" s="71" t="s">
        <v>157</v>
      </c>
      <c r="AN809" s="71" t="str">
        <f t="shared" si="156"/>
        <v>733.</v>
      </c>
      <c r="AP809" s="88"/>
      <c r="AS809" s="114"/>
    </row>
    <row r="810" spans="1:45" ht="22.5" customHeight="1" x14ac:dyDescent="0.25">
      <c r="A810" s="94" t="str">
        <f t="shared" si="155"/>
        <v>734.</v>
      </c>
      <c r="B810" s="94">
        <v>2866</v>
      </c>
      <c r="C810" s="211" t="s">
        <v>154</v>
      </c>
      <c r="D810" s="4">
        <v>1979</v>
      </c>
      <c r="E810" s="9" t="s">
        <v>28</v>
      </c>
      <c r="F810" s="4" t="s">
        <v>29</v>
      </c>
      <c r="G810" s="12">
        <v>2</v>
      </c>
      <c r="H810" s="12">
        <v>2</v>
      </c>
      <c r="I810" s="11">
        <v>782.1</v>
      </c>
      <c r="J810" s="11">
        <v>456.4</v>
      </c>
      <c r="K810" s="11">
        <v>456.4</v>
      </c>
      <c r="L810" s="35">
        <v>34</v>
      </c>
      <c r="M810" s="11">
        <f t="shared" si="159"/>
        <v>310768.02</v>
      </c>
      <c r="N810" s="11"/>
      <c r="O810" s="11"/>
      <c r="P810" s="11"/>
      <c r="Q810" s="11">
        <f t="shared" si="160"/>
        <v>310768.02</v>
      </c>
      <c r="R810" s="11">
        <v>310768.02</v>
      </c>
      <c r="S810" s="35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75"/>
      <c r="AG810" s="29" t="s">
        <v>217</v>
      </c>
      <c r="AH810" s="176" t="s">
        <v>1774</v>
      </c>
      <c r="AI810" s="168"/>
      <c r="AJ810" s="176"/>
      <c r="AK810" s="176"/>
      <c r="AL810" s="71">
        <f>MAX(AL$24:AL809)+1</f>
        <v>734</v>
      </c>
      <c r="AM810" s="71" t="s">
        <v>157</v>
      </c>
      <c r="AN810" s="71" t="str">
        <f t="shared" si="156"/>
        <v>734.</v>
      </c>
      <c r="AP810" s="88"/>
      <c r="AS810" s="114"/>
    </row>
    <row r="811" spans="1:45" ht="22.5" customHeight="1" x14ac:dyDescent="0.25">
      <c r="A811" s="94" t="str">
        <f t="shared" si="155"/>
        <v>735.</v>
      </c>
      <c r="B811" s="94">
        <v>2887</v>
      </c>
      <c r="C811" s="211" t="s">
        <v>757</v>
      </c>
      <c r="D811" s="4">
        <v>1973</v>
      </c>
      <c r="E811" s="9" t="s">
        <v>28</v>
      </c>
      <c r="F811" s="4" t="s">
        <v>29</v>
      </c>
      <c r="G811" s="12">
        <v>2</v>
      </c>
      <c r="H811" s="12">
        <v>2</v>
      </c>
      <c r="I811" s="11">
        <v>741.1</v>
      </c>
      <c r="J811" s="11">
        <v>432.3</v>
      </c>
      <c r="K811" s="11">
        <v>432.3</v>
      </c>
      <c r="L811" s="35">
        <v>34</v>
      </c>
      <c r="M811" s="11">
        <f t="shared" si="159"/>
        <v>237321.24</v>
      </c>
      <c r="N811" s="11"/>
      <c r="O811" s="11"/>
      <c r="P811" s="11"/>
      <c r="Q811" s="11">
        <f t="shared" si="160"/>
        <v>237321.24</v>
      </c>
      <c r="R811" s="11">
        <v>237321.24</v>
      </c>
      <c r="S811" s="35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75"/>
      <c r="AG811" s="29" t="s">
        <v>217</v>
      </c>
      <c r="AH811" s="176" t="s">
        <v>1774</v>
      </c>
      <c r="AI811" s="168"/>
      <c r="AJ811" s="176"/>
      <c r="AK811" s="176"/>
      <c r="AL811" s="71">
        <f>MAX(AL$24:AL810)+1</f>
        <v>735</v>
      </c>
      <c r="AM811" s="71" t="s">
        <v>157</v>
      </c>
      <c r="AN811" s="71" t="str">
        <f t="shared" si="156"/>
        <v>735.</v>
      </c>
      <c r="AP811" s="88"/>
      <c r="AS811" s="114"/>
    </row>
    <row r="812" spans="1:45" ht="22.5" customHeight="1" x14ac:dyDescent="0.25">
      <c r="A812" s="94" t="str">
        <f t="shared" si="155"/>
        <v>736.</v>
      </c>
      <c r="B812" s="94">
        <v>2906</v>
      </c>
      <c r="C812" s="211" t="s">
        <v>758</v>
      </c>
      <c r="D812" s="4">
        <v>1966</v>
      </c>
      <c r="E812" s="9" t="s">
        <v>28</v>
      </c>
      <c r="F812" s="4" t="s">
        <v>29</v>
      </c>
      <c r="G812" s="12">
        <v>2</v>
      </c>
      <c r="H812" s="12">
        <v>2</v>
      </c>
      <c r="I812" s="11">
        <v>531</v>
      </c>
      <c r="J812" s="11">
        <v>297.7</v>
      </c>
      <c r="K812" s="11">
        <v>297.7</v>
      </c>
      <c r="L812" s="35">
        <v>13</v>
      </c>
      <c r="M812" s="11">
        <f t="shared" si="159"/>
        <v>270645.59999999998</v>
      </c>
      <c r="N812" s="11"/>
      <c r="O812" s="11"/>
      <c r="P812" s="11"/>
      <c r="Q812" s="11">
        <f t="shared" si="160"/>
        <v>270645.59999999998</v>
      </c>
      <c r="R812" s="11">
        <v>270645.59999999998</v>
      </c>
      <c r="S812" s="35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75"/>
      <c r="AG812" s="29" t="s">
        <v>217</v>
      </c>
      <c r="AH812" s="176" t="s">
        <v>1774</v>
      </c>
      <c r="AI812" s="168"/>
      <c r="AJ812" s="176"/>
      <c r="AK812" s="176"/>
      <c r="AL812" s="71">
        <f>MAX(AL$24:AL811)+1</f>
        <v>736</v>
      </c>
      <c r="AM812" s="71" t="s">
        <v>157</v>
      </c>
      <c r="AN812" s="71" t="str">
        <f t="shared" si="156"/>
        <v>736.</v>
      </c>
      <c r="AP812" s="88"/>
      <c r="AS812" s="114"/>
    </row>
    <row r="813" spans="1:45" ht="22.5" customHeight="1" x14ac:dyDescent="0.25">
      <c r="A813" s="94" t="str">
        <f t="shared" si="155"/>
        <v>737.</v>
      </c>
      <c r="B813" s="94">
        <v>2913</v>
      </c>
      <c r="C813" s="211" t="s">
        <v>759</v>
      </c>
      <c r="D813" s="4">
        <v>1973</v>
      </c>
      <c r="E813" s="9" t="s">
        <v>28</v>
      </c>
      <c r="F813" s="4" t="s">
        <v>29</v>
      </c>
      <c r="G813" s="12">
        <v>2</v>
      </c>
      <c r="H813" s="12">
        <v>1</v>
      </c>
      <c r="I813" s="11">
        <v>342.1</v>
      </c>
      <c r="J813" s="11">
        <v>221.6</v>
      </c>
      <c r="K813" s="11">
        <v>221.6</v>
      </c>
      <c r="L813" s="35">
        <v>10</v>
      </c>
      <c r="M813" s="11">
        <f t="shared" si="159"/>
        <v>138052.93</v>
      </c>
      <c r="N813" s="11"/>
      <c r="O813" s="11"/>
      <c r="P813" s="11"/>
      <c r="Q813" s="11">
        <f t="shared" si="160"/>
        <v>138052.93</v>
      </c>
      <c r="R813" s="11">
        <v>138052.93</v>
      </c>
      <c r="S813" s="35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75"/>
      <c r="AG813" s="29" t="s">
        <v>217</v>
      </c>
      <c r="AH813" s="176" t="s">
        <v>1774</v>
      </c>
      <c r="AI813" s="168"/>
      <c r="AJ813" s="176"/>
      <c r="AK813" s="176"/>
      <c r="AL813" s="71">
        <f>MAX(AL$24:AL812)+1</f>
        <v>737</v>
      </c>
      <c r="AM813" s="71" t="s">
        <v>157</v>
      </c>
      <c r="AN813" s="71" t="str">
        <f t="shared" si="156"/>
        <v>737.</v>
      </c>
      <c r="AP813" s="88"/>
      <c r="AS813" s="114"/>
    </row>
    <row r="814" spans="1:45" ht="22.5" customHeight="1" x14ac:dyDescent="0.25">
      <c r="A814" s="94" t="str">
        <f t="shared" si="155"/>
        <v>738.</v>
      </c>
      <c r="B814" s="94">
        <v>2938</v>
      </c>
      <c r="C814" s="211" t="s">
        <v>760</v>
      </c>
      <c r="D814" s="4">
        <v>1990</v>
      </c>
      <c r="E814" s="9" t="s">
        <v>28</v>
      </c>
      <c r="F814" s="4" t="s">
        <v>29</v>
      </c>
      <c r="G814" s="12">
        <v>5</v>
      </c>
      <c r="H814" s="12">
        <v>3</v>
      </c>
      <c r="I814" s="11">
        <v>2792.8</v>
      </c>
      <c r="J814" s="11">
        <v>1653</v>
      </c>
      <c r="K814" s="11">
        <v>1653</v>
      </c>
      <c r="L814" s="35">
        <v>166</v>
      </c>
      <c r="M814" s="11">
        <f t="shared" si="159"/>
        <v>629384.48</v>
      </c>
      <c r="N814" s="11"/>
      <c r="O814" s="11"/>
      <c r="P814" s="11"/>
      <c r="Q814" s="11">
        <f t="shared" si="160"/>
        <v>629384.48</v>
      </c>
      <c r="R814" s="11">
        <v>509011.78</v>
      </c>
      <c r="S814" s="35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75">
        <v>120372.7</v>
      </c>
      <c r="AG814" s="29" t="s">
        <v>217</v>
      </c>
      <c r="AH814" s="176" t="s">
        <v>1778</v>
      </c>
      <c r="AI814" s="168"/>
      <c r="AJ814" s="176"/>
      <c r="AK814" s="176"/>
      <c r="AL814" s="71">
        <f>MAX(AL$24:AL813)+1</f>
        <v>738</v>
      </c>
      <c r="AM814" s="71" t="s">
        <v>157</v>
      </c>
      <c r="AN814" s="71" t="str">
        <f t="shared" si="156"/>
        <v>738.</v>
      </c>
      <c r="AP814" s="88"/>
      <c r="AS814" s="114"/>
    </row>
    <row r="815" spans="1:45" ht="22.5" customHeight="1" x14ac:dyDescent="0.25">
      <c r="A815" s="94" t="str">
        <f t="shared" si="155"/>
        <v/>
      </c>
      <c r="B815" s="94"/>
      <c r="C815" s="233" t="s">
        <v>209</v>
      </c>
      <c r="D815" s="8"/>
      <c r="E815" s="8"/>
      <c r="F815" s="8"/>
      <c r="G815" s="14"/>
      <c r="H815" s="14"/>
      <c r="I815" s="6">
        <f>SUM(I816:I834)</f>
        <v>17059.260000000002</v>
      </c>
      <c r="J815" s="6">
        <f>SUM(J816:J834)</f>
        <v>11134.9</v>
      </c>
      <c r="K815" s="6">
        <f>SUM(K816:K834)</f>
        <v>11134.9</v>
      </c>
      <c r="L815" s="34">
        <f>SUM(L816:L834)</f>
        <v>738</v>
      </c>
      <c r="M815" s="6">
        <f>SUM(M816:M834)</f>
        <v>9693984.4600000009</v>
      </c>
      <c r="N815" s="6"/>
      <c r="O815" s="6"/>
      <c r="P815" s="6"/>
      <c r="Q815" s="6">
        <f>SUM(Q816:Q834)</f>
        <v>9693984.4600000009</v>
      </c>
      <c r="R815" s="6">
        <f t="shared" ref="R815:AF815" si="161">SUM(R816:R834)</f>
        <v>6332569.3799999999</v>
      </c>
      <c r="S815" s="6"/>
      <c r="T815" s="6"/>
      <c r="U815" s="6">
        <f t="shared" si="161"/>
        <v>689.3</v>
      </c>
      <c r="V815" s="6">
        <f t="shared" si="161"/>
        <v>2587037.66</v>
      </c>
      <c r="W815" s="6"/>
      <c r="X815" s="6"/>
      <c r="Y815" s="6"/>
      <c r="Z815" s="6"/>
      <c r="AA815" s="6">
        <f t="shared" si="161"/>
        <v>196</v>
      </c>
      <c r="AB815" s="6">
        <f t="shared" si="161"/>
        <v>453261.42000000004</v>
      </c>
      <c r="AC815" s="6"/>
      <c r="AD815" s="6"/>
      <c r="AE815" s="6"/>
      <c r="AF815" s="195">
        <f t="shared" si="161"/>
        <v>321116</v>
      </c>
      <c r="AG815" s="30"/>
      <c r="AH815" s="176"/>
      <c r="AI815" s="168"/>
      <c r="AJ815" s="176"/>
      <c r="AK815" s="176"/>
      <c r="AN815" s="71" t="str">
        <f t="shared" si="156"/>
        <v/>
      </c>
      <c r="AO815" s="71"/>
      <c r="AP815" s="71"/>
      <c r="AS815" s="114"/>
    </row>
    <row r="816" spans="1:45" ht="22.5" customHeight="1" x14ac:dyDescent="0.25">
      <c r="A816" s="94" t="str">
        <f t="shared" si="155"/>
        <v>739.</v>
      </c>
      <c r="B816" s="94">
        <v>2868</v>
      </c>
      <c r="C816" s="211" t="s">
        <v>756</v>
      </c>
      <c r="D816" s="4">
        <v>1981</v>
      </c>
      <c r="E816" s="9" t="s">
        <v>28</v>
      </c>
      <c r="F816" s="4" t="s">
        <v>29</v>
      </c>
      <c r="G816" s="12">
        <v>2</v>
      </c>
      <c r="H816" s="12">
        <v>2</v>
      </c>
      <c r="I816" s="11">
        <v>763.6</v>
      </c>
      <c r="J816" s="11">
        <v>426.7</v>
      </c>
      <c r="K816" s="11">
        <v>426.7</v>
      </c>
      <c r="L816" s="35">
        <v>36</v>
      </c>
      <c r="M816" s="11">
        <f t="shared" ref="M816:M834" si="162">R816+T816+V816+X816+Z816+AB816+AE816+AF816</f>
        <v>1555790.6600000001</v>
      </c>
      <c r="N816" s="11"/>
      <c r="O816" s="11"/>
      <c r="P816" s="11"/>
      <c r="Q816" s="11">
        <f t="shared" ref="Q816:Q834" si="163">M816</f>
        <v>1555790.6600000001</v>
      </c>
      <c r="R816" s="11">
        <v>1512106.58</v>
      </c>
      <c r="S816" s="35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75">
        <v>43684.08</v>
      </c>
      <c r="AG816" s="29" t="s">
        <v>217</v>
      </c>
      <c r="AH816" s="176" t="s">
        <v>1777</v>
      </c>
      <c r="AI816" s="168"/>
      <c r="AJ816" s="176"/>
      <c r="AK816" s="176"/>
      <c r="AL816" s="71">
        <f>MAX(AL$24:AL815)+1</f>
        <v>739</v>
      </c>
      <c r="AM816" s="71" t="s">
        <v>157</v>
      </c>
      <c r="AN816" s="71" t="str">
        <f t="shared" si="156"/>
        <v>739.</v>
      </c>
      <c r="AP816" s="88"/>
      <c r="AS816" s="114"/>
    </row>
    <row r="817" spans="1:45" ht="22.5" customHeight="1" x14ac:dyDescent="0.25">
      <c r="A817" s="94" t="str">
        <f t="shared" si="155"/>
        <v>740.</v>
      </c>
      <c r="B817" s="94">
        <v>2942</v>
      </c>
      <c r="C817" s="211" t="s">
        <v>761</v>
      </c>
      <c r="D817" s="4">
        <v>1931</v>
      </c>
      <c r="E817" s="9" t="s">
        <v>28</v>
      </c>
      <c r="F817" s="4" t="s">
        <v>30</v>
      </c>
      <c r="G817" s="12">
        <v>2</v>
      </c>
      <c r="H817" s="12">
        <v>1</v>
      </c>
      <c r="I817" s="11">
        <v>453.3</v>
      </c>
      <c r="J817" s="11">
        <v>332.1</v>
      </c>
      <c r="K817" s="11">
        <v>332.1</v>
      </c>
      <c r="L817" s="35">
        <v>24</v>
      </c>
      <c r="M817" s="11">
        <f t="shared" si="162"/>
        <v>154118</v>
      </c>
      <c r="N817" s="11"/>
      <c r="O817" s="11"/>
      <c r="P817" s="11"/>
      <c r="Q817" s="11">
        <f t="shared" si="163"/>
        <v>154118</v>
      </c>
      <c r="R817" s="11">
        <v>154118</v>
      </c>
      <c r="S817" s="35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75"/>
      <c r="AG817" s="29" t="s">
        <v>217</v>
      </c>
      <c r="AH817" s="176" t="s">
        <v>1774</v>
      </c>
      <c r="AI817" s="168"/>
      <c r="AJ817" s="176"/>
      <c r="AK817" s="176"/>
      <c r="AL817" s="71">
        <f>MAX(AL$24:AL816)+1</f>
        <v>740</v>
      </c>
      <c r="AM817" s="71" t="s">
        <v>157</v>
      </c>
      <c r="AN817" s="71" t="str">
        <f t="shared" si="156"/>
        <v>740.</v>
      </c>
      <c r="AP817" s="88"/>
      <c r="AS817" s="114"/>
    </row>
    <row r="818" spans="1:45" ht="22.5" customHeight="1" x14ac:dyDescent="0.25">
      <c r="A818" s="94" t="str">
        <f t="shared" si="155"/>
        <v>741.</v>
      </c>
      <c r="B818" s="94">
        <v>2967</v>
      </c>
      <c r="C818" s="211" t="s">
        <v>742</v>
      </c>
      <c r="D818" s="4">
        <v>1926</v>
      </c>
      <c r="E818" s="9" t="s">
        <v>28</v>
      </c>
      <c r="F818" s="4" t="s">
        <v>30</v>
      </c>
      <c r="G818" s="12">
        <v>1</v>
      </c>
      <c r="H818" s="12">
        <v>1</v>
      </c>
      <c r="I818" s="11">
        <v>168.4</v>
      </c>
      <c r="J818" s="11">
        <v>115.9</v>
      </c>
      <c r="K818" s="11">
        <v>115.9</v>
      </c>
      <c r="L818" s="35">
        <v>11</v>
      </c>
      <c r="M818" s="11">
        <f t="shared" si="162"/>
        <v>165975.51999999999</v>
      </c>
      <c r="N818" s="11"/>
      <c r="O818" s="11"/>
      <c r="P818" s="11"/>
      <c r="Q818" s="11">
        <f t="shared" si="163"/>
        <v>165975.51999999999</v>
      </c>
      <c r="R818" s="11"/>
      <c r="S818" s="35"/>
      <c r="T818" s="11"/>
      <c r="U818" s="11"/>
      <c r="V818" s="11"/>
      <c r="W818" s="11"/>
      <c r="X818" s="11"/>
      <c r="Y818" s="11"/>
      <c r="Z818" s="11"/>
      <c r="AA818" s="11">
        <v>67.2</v>
      </c>
      <c r="AB818" s="11">
        <v>165975.51999999999</v>
      </c>
      <c r="AC818" s="11"/>
      <c r="AD818" s="11"/>
      <c r="AE818" s="11"/>
      <c r="AF818" s="75"/>
      <c r="AG818" s="29" t="s">
        <v>217</v>
      </c>
      <c r="AH818" s="176"/>
      <c r="AI818" s="168"/>
      <c r="AJ818" s="176"/>
      <c r="AK818" s="176"/>
      <c r="AL818" s="71">
        <f>MAX(AL$24:AL817)+1</f>
        <v>741</v>
      </c>
      <c r="AM818" s="71" t="s">
        <v>157</v>
      </c>
      <c r="AN818" s="71" t="str">
        <f t="shared" si="156"/>
        <v>741.</v>
      </c>
      <c r="AP818" s="88"/>
      <c r="AS818" s="114"/>
    </row>
    <row r="819" spans="1:45" ht="22.5" customHeight="1" x14ac:dyDescent="0.25">
      <c r="A819" s="94" t="str">
        <f t="shared" si="155"/>
        <v>742.</v>
      </c>
      <c r="B819" s="94">
        <v>2990</v>
      </c>
      <c r="C819" s="211" t="s">
        <v>762</v>
      </c>
      <c r="D819" s="4">
        <v>1931</v>
      </c>
      <c r="E819" s="9" t="s">
        <v>28</v>
      </c>
      <c r="F819" s="4" t="s">
        <v>30</v>
      </c>
      <c r="G819" s="12">
        <v>1</v>
      </c>
      <c r="H819" s="12">
        <v>2</v>
      </c>
      <c r="I819" s="11">
        <v>290.07</v>
      </c>
      <c r="J819" s="11">
        <v>187.3</v>
      </c>
      <c r="K819" s="11">
        <v>187.3</v>
      </c>
      <c r="L819" s="35">
        <v>12</v>
      </c>
      <c r="M819" s="11">
        <f t="shared" si="162"/>
        <v>217042.99</v>
      </c>
      <c r="N819" s="11"/>
      <c r="O819" s="11"/>
      <c r="P819" s="11"/>
      <c r="Q819" s="11">
        <f t="shared" si="163"/>
        <v>217042.99</v>
      </c>
      <c r="R819" s="11">
        <v>217042.99</v>
      </c>
      <c r="S819" s="35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75"/>
      <c r="AG819" s="29" t="s">
        <v>217</v>
      </c>
      <c r="AH819" s="176" t="s">
        <v>1774</v>
      </c>
      <c r="AI819" s="168"/>
      <c r="AJ819" s="176"/>
      <c r="AK819" s="176"/>
      <c r="AL819" s="71">
        <f>MAX(AL$24:AL818)+1</f>
        <v>742</v>
      </c>
      <c r="AM819" s="71" t="s">
        <v>157</v>
      </c>
      <c r="AN819" s="71" t="str">
        <f t="shared" si="156"/>
        <v>742.</v>
      </c>
      <c r="AP819" s="88"/>
      <c r="AS819" s="114"/>
    </row>
    <row r="820" spans="1:45" ht="22.5" customHeight="1" x14ac:dyDescent="0.25">
      <c r="A820" s="94" t="str">
        <f t="shared" si="155"/>
        <v>743.</v>
      </c>
      <c r="B820" s="94">
        <v>2991</v>
      </c>
      <c r="C820" s="211" t="s">
        <v>763</v>
      </c>
      <c r="D820" s="4">
        <v>1933</v>
      </c>
      <c r="E820" s="9" t="s">
        <v>28</v>
      </c>
      <c r="F820" s="4" t="s">
        <v>30</v>
      </c>
      <c r="G820" s="12">
        <v>1</v>
      </c>
      <c r="H820" s="12">
        <v>1</v>
      </c>
      <c r="I820" s="11">
        <v>172.2</v>
      </c>
      <c r="J820" s="11">
        <v>107.6</v>
      </c>
      <c r="K820" s="11">
        <v>107.6</v>
      </c>
      <c r="L820" s="35">
        <v>9</v>
      </c>
      <c r="M820" s="11">
        <f t="shared" si="162"/>
        <v>1034656.42</v>
      </c>
      <c r="N820" s="11"/>
      <c r="O820" s="11"/>
      <c r="P820" s="11"/>
      <c r="Q820" s="11">
        <f t="shared" si="163"/>
        <v>1034656.42</v>
      </c>
      <c r="R820" s="11"/>
      <c r="S820" s="35"/>
      <c r="T820" s="11"/>
      <c r="U820" s="11">
        <v>313.3</v>
      </c>
      <c r="V820" s="11">
        <v>1034656.42</v>
      </c>
      <c r="W820" s="11"/>
      <c r="X820" s="11"/>
      <c r="Y820" s="11"/>
      <c r="Z820" s="11"/>
      <c r="AA820" s="11"/>
      <c r="AB820" s="11"/>
      <c r="AC820" s="11"/>
      <c r="AD820" s="11"/>
      <c r="AE820" s="11"/>
      <c r="AF820" s="75"/>
      <c r="AG820" s="29" t="s">
        <v>217</v>
      </c>
      <c r="AH820" s="176"/>
      <c r="AI820" s="168"/>
      <c r="AJ820" s="176"/>
      <c r="AK820" s="176"/>
      <c r="AL820" s="71">
        <f>MAX(AL$24:AL819)+1</f>
        <v>743</v>
      </c>
      <c r="AM820" s="71" t="s">
        <v>157</v>
      </c>
      <c r="AN820" s="71" t="str">
        <f t="shared" si="156"/>
        <v>743.</v>
      </c>
      <c r="AP820" s="88"/>
      <c r="AS820" s="114"/>
    </row>
    <row r="821" spans="1:45" ht="22.5" customHeight="1" x14ac:dyDescent="0.25">
      <c r="A821" s="94" t="str">
        <f t="shared" si="155"/>
        <v>744.</v>
      </c>
      <c r="B821" s="94">
        <v>2994</v>
      </c>
      <c r="C821" s="211" t="s">
        <v>764</v>
      </c>
      <c r="D821" s="4">
        <v>1928</v>
      </c>
      <c r="E821" s="9" t="s">
        <v>28</v>
      </c>
      <c r="F821" s="4" t="s">
        <v>30</v>
      </c>
      <c r="G821" s="12">
        <v>1</v>
      </c>
      <c r="H821" s="12">
        <v>2</v>
      </c>
      <c r="I821" s="11">
        <v>193.9</v>
      </c>
      <c r="J821" s="11">
        <v>131.19999999999999</v>
      </c>
      <c r="K821" s="11">
        <v>131.19999999999999</v>
      </c>
      <c r="L821" s="35">
        <v>13</v>
      </c>
      <c r="M821" s="11">
        <f t="shared" si="162"/>
        <v>160702.54</v>
      </c>
      <c r="N821" s="11"/>
      <c r="O821" s="11"/>
      <c r="P821" s="11"/>
      <c r="Q821" s="11">
        <f t="shared" si="163"/>
        <v>160702.54</v>
      </c>
      <c r="R821" s="11">
        <v>160702.54</v>
      </c>
      <c r="S821" s="35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75"/>
      <c r="AG821" s="29" t="s">
        <v>217</v>
      </c>
      <c r="AH821" s="176" t="s">
        <v>1774</v>
      </c>
      <c r="AI821" s="168"/>
      <c r="AJ821" s="176"/>
      <c r="AK821" s="176"/>
      <c r="AL821" s="71">
        <f>MAX(AL$24:AL820)+1</f>
        <v>744</v>
      </c>
      <c r="AM821" s="71" t="s">
        <v>157</v>
      </c>
      <c r="AN821" s="71" t="str">
        <f t="shared" si="156"/>
        <v>744.</v>
      </c>
      <c r="AP821" s="88"/>
      <c r="AS821" s="114"/>
    </row>
    <row r="822" spans="1:45" ht="22.5" customHeight="1" x14ac:dyDescent="0.25">
      <c r="A822" s="94" t="str">
        <f t="shared" si="155"/>
        <v>745.</v>
      </c>
      <c r="B822" s="94">
        <v>2997</v>
      </c>
      <c r="C822" s="211" t="s">
        <v>1488</v>
      </c>
      <c r="D822" s="4">
        <v>1955</v>
      </c>
      <c r="E822" s="9" t="s">
        <v>28</v>
      </c>
      <c r="F822" s="4" t="s">
        <v>30</v>
      </c>
      <c r="G822" s="12">
        <v>2</v>
      </c>
      <c r="H822" s="12">
        <v>1</v>
      </c>
      <c r="I822" s="11">
        <v>393.3</v>
      </c>
      <c r="J822" s="11">
        <v>272.39999999999998</v>
      </c>
      <c r="K822" s="11">
        <v>272.39999999999998</v>
      </c>
      <c r="L822" s="35">
        <v>21</v>
      </c>
      <c r="M822" s="11">
        <f t="shared" si="162"/>
        <v>151021.12</v>
      </c>
      <c r="N822" s="11"/>
      <c r="O822" s="11"/>
      <c r="P822" s="11"/>
      <c r="Q822" s="11">
        <f t="shared" si="163"/>
        <v>151021.12</v>
      </c>
      <c r="R822" s="11"/>
      <c r="S822" s="35"/>
      <c r="T822" s="11"/>
      <c r="U822" s="11"/>
      <c r="V822" s="11"/>
      <c r="W822" s="11"/>
      <c r="X822" s="11"/>
      <c r="Y822" s="11"/>
      <c r="Z822" s="11"/>
      <c r="AA822" s="11">
        <v>62</v>
      </c>
      <c r="AB822" s="11">
        <v>151021.12</v>
      </c>
      <c r="AC822" s="11"/>
      <c r="AD822" s="11"/>
      <c r="AE822" s="11"/>
      <c r="AF822" s="75"/>
      <c r="AG822" s="29" t="s">
        <v>217</v>
      </c>
      <c r="AH822" s="176"/>
      <c r="AI822" s="168"/>
      <c r="AJ822" s="176"/>
      <c r="AK822" s="176"/>
      <c r="AL822" s="71">
        <f>MAX(AL$24:AL821)+1</f>
        <v>745</v>
      </c>
      <c r="AM822" s="71" t="s">
        <v>157</v>
      </c>
      <c r="AN822" s="71" t="str">
        <f t="shared" si="156"/>
        <v>745.</v>
      </c>
      <c r="AP822" s="88"/>
      <c r="AS822" s="114"/>
    </row>
    <row r="823" spans="1:45" ht="22.5" customHeight="1" x14ac:dyDescent="0.25">
      <c r="A823" s="94" t="str">
        <f t="shared" si="155"/>
        <v>746.</v>
      </c>
      <c r="B823" s="94">
        <v>2998</v>
      </c>
      <c r="C823" s="211" t="s">
        <v>765</v>
      </c>
      <c r="D823" s="4">
        <v>1961</v>
      </c>
      <c r="E823" s="9" t="s">
        <v>28</v>
      </c>
      <c r="F823" s="4" t="s">
        <v>29</v>
      </c>
      <c r="G823" s="12">
        <v>2</v>
      </c>
      <c r="H823" s="12">
        <v>1</v>
      </c>
      <c r="I823" s="11">
        <v>325.7</v>
      </c>
      <c r="J823" s="11">
        <v>219.3</v>
      </c>
      <c r="K823" s="11">
        <v>219.3</v>
      </c>
      <c r="L823" s="35">
        <v>15</v>
      </c>
      <c r="M823" s="11">
        <f t="shared" si="162"/>
        <v>133114.35999999999</v>
      </c>
      <c r="N823" s="11"/>
      <c r="O823" s="11"/>
      <c r="P823" s="11"/>
      <c r="Q823" s="11">
        <f t="shared" si="163"/>
        <v>133114.35999999999</v>
      </c>
      <c r="R823" s="11">
        <v>133114.35999999999</v>
      </c>
      <c r="S823" s="35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75"/>
      <c r="AG823" s="29" t="s">
        <v>217</v>
      </c>
      <c r="AH823" s="176" t="s">
        <v>1774</v>
      </c>
      <c r="AI823" s="168"/>
      <c r="AJ823" s="176"/>
      <c r="AK823" s="176"/>
      <c r="AL823" s="71">
        <f>MAX(AL$24:AL822)+1</f>
        <v>746</v>
      </c>
      <c r="AM823" s="71" t="s">
        <v>157</v>
      </c>
      <c r="AN823" s="71" t="str">
        <f t="shared" si="156"/>
        <v>746.</v>
      </c>
      <c r="AP823" s="88"/>
      <c r="AS823" s="114"/>
    </row>
    <row r="824" spans="1:45" ht="22.5" customHeight="1" x14ac:dyDescent="0.25">
      <c r="A824" s="94" t="str">
        <f t="shared" si="155"/>
        <v>747.</v>
      </c>
      <c r="B824" s="94">
        <v>3012</v>
      </c>
      <c r="C824" s="211" t="s">
        <v>743</v>
      </c>
      <c r="D824" s="4">
        <v>1968</v>
      </c>
      <c r="E824" s="9" t="s">
        <v>28</v>
      </c>
      <c r="F824" s="4" t="s">
        <v>29</v>
      </c>
      <c r="G824" s="12">
        <v>2</v>
      </c>
      <c r="H824" s="12">
        <v>2</v>
      </c>
      <c r="I824" s="11">
        <v>459.2</v>
      </c>
      <c r="J824" s="11">
        <v>298.10000000000002</v>
      </c>
      <c r="K824" s="11">
        <v>298.10000000000002</v>
      </c>
      <c r="L824" s="35">
        <v>30</v>
      </c>
      <c r="M824" s="11">
        <f t="shared" si="162"/>
        <v>251101.79</v>
      </c>
      <c r="N824" s="11"/>
      <c r="O824" s="11"/>
      <c r="P824" s="11"/>
      <c r="Q824" s="11">
        <f t="shared" si="163"/>
        <v>251101.79</v>
      </c>
      <c r="R824" s="11">
        <v>251101.79</v>
      </c>
      <c r="S824" s="35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75"/>
      <c r="AG824" s="29" t="s">
        <v>217</v>
      </c>
      <c r="AH824" s="176" t="s">
        <v>1774</v>
      </c>
      <c r="AI824" s="168"/>
      <c r="AJ824" s="176"/>
      <c r="AK824" s="176"/>
      <c r="AL824" s="71">
        <f>MAX(AL$24:AL823)+1</f>
        <v>747</v>
      </c>
      <c r="AM824" s="71" t="s">
        <v>157</v>
      </c>
      <c r="AN824" s="71" t="str">
        <f t="shared" si="156"/>
        <v>747.</v>
      </c>
      <c r="AP824" s="88"/>
      <c r="AS824" s="114"/>
    </row>
    <row r="825" spans="1:45" ht="22.5" customHeight="1" x14ac:dyDescent="0.25">
      <c r="A825" s="94" t="str">
        <f t="shared" si="155"/>
        <v>748.</v>
      </c>
      <c r="B825" s="94">
        <v>3015</v>
      </c>
      <c r="C825" s="211" t="s">
        <v>766</v>
      </c>
      <c r="D825" s="4">
        <v>1966</v>
      </c>
      <c r="E825" s="9" t="s">
        <v>28</v>
      </c>
      <c r="F825" s="4" t="s">
        <v>29</v>
      </c>
      <c r="G825" s="12">
        <v>2</v>
      </c>
      <c r="H825" s="12">
        <v>1</v>
      </c>
      <c r="I825" s="11">
        <v>402</v>
      </c>
      <c r="J825" s="11">
        <v>245.6</v>
      </c>
      <c r="K825" s="11">
        <v>245.6</v>
      </c>
      <c r="L825" s="35">
        <v>19</v>
      </c>
      <c r="M825" s="11">
        <f t="shared" si="162"/>
        <v>179295.79</v>
      </c>
      <c r="N825" s="11"/>
      <c r="O825" s="11"/>
      <c r="P825" s="11"/>
      <c r="Q825" s="11">
        <f t="shared" si="163"/>
        <v>179295.79</v>
      </c>
      <c r="R825" s="11">
        <v>179295.79</v>
      </c>
      <c r="S825" s="35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75"/>
      <c r="AG825" s="29" t="s">
        <v>217</v>
      </c>
      <c r="AH825" s="176" t="s">
        <v>1774</v>
      </c>
      <c r="AI825" s="168"/>
      <c r="AJ825" s="176"/>
      <c r="AK825" s="176"/>
      <c r="AL825" s="71">
        <f>MAX(AL$24:AL824)+1</f>
        <v>748</v>
      </c>
      <c r="AM825" s="71" t="s">
        <v>157</v>
      </c>
      <c r="AN825" s="71" t="str">
        <f t="shared" si="156"/>
        <v>748.</v>
      </c>
      <c r="AP825" s="88"/>
      <c r="AS825" s="114"/>
    </row>
    <row r="826" spans="1:45" ht="22.5" customHeight="1" x14ac:dyDescent="0.25">
      <c r="A826" s="94" t="str">
        <f t="shared" si="155"/>
        <v>749.</v>
      </c>
      <c r="B826" s="94">
        <v>3023</v>
      </c>
      <c r="C826" s="211" t="s">
        <v>767</v>
      </c>
      <c r="D826" s="4">
        <v>1973</v>
      </c>
      <c r="E826" s="9" t="s">
        <v>28</v>
      </c>
      <c r="F826" s="4" t="s">
        <v>29</v>
      </c>
      <c r="G826" s="12">
        <v>2</v>
      </c>
      <c r="H826" s="12">
        <v>2</v>
      </c>
      <c r="I826" s="11">
        <v>482.4</v>
      </c>
      <c r="J826" s="11">
        <v>283</v>
      </c>
      <c r="K826" s="11">
        <v>283</v>
      </c>
      <c r="L826" s="35">
        <v>22</v>
      </c>
      <c r="M826" s="11">
        <f t="shared" si="162"/>
        <v>240619.86</v>
      </c>
      <c r="N826" s="11"/>
      <c r="O826" s="11"/>
      <c r="P826" s="11"/>
      <c r="Q826" s="11">
        <f t="shared" si="163"/>
        <v>240619.86</v>
      </c>
      <c r="R826" s="11">
        <v>240619.86</v>
      </c>
      <c r="S826" s="35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75"/>
      <c r="AG826" s="29" t="s">
        <v>217</v>
      </c>
      <c r="AH826" s="176" t="s">
        <v>1774</v>
      </c>
      <c r="AI826" s="168"/>
      <c r="AJ826" s="176"/>
      <c r="AK826" s="176"/>
      <c r="AL826" s="71">
        <f>MAX(AL$24:AL825)+1</f>
        <v>749</v>
      </c>
      <c r="AM826" s="71" t="s">
        <v>157</v>
      </c>
      <c r="AN826" s="71" t="str">
        <f t="shared" si="156"/>
        <v>749.</v>
      </c>
      <c r="AP826" s="88"/>
      <c r="AS826" s="114"/>
    </row>
    <row r="827" spans="1:45" ht="22.5" customHeight="1" x14ac:dyDescent="0.25">
      <c r="A827" s="94" t="str">
        <f t="shared" si="155"/>
        <v>750.</v>
      </c>
      <c r="B827" s="94">
        <v>3024</v>
      </c>
      <c r="C827" s="211" t="s">
        <v>768</v>
      </c>
      <c r="D827" s="4">
        <v>1976</v>
      </c>
      <c r="E827" s="9" t="s">
        <v>28</v>
      </c>
      <c r="F827" s="4" t="s">
        <v>29</v>
      </c>
      <c r="G827" s="12">
        <v>2</v>
      </c>
      <c r="H827" s="12">
        <v>2</v>
      </c>
      <c r="I827" s="11">
        <v>574</v>
      </c>
      <c r="J827" s="11">
        <v>305.7</v>
      </c>
      <c r="K827" s="11">
        <v>305.7</v>
      </c>
      <c r="L827" s="35">
        <v>22</v>
      </c>
      <c r="M827" s="11">
        <f t="shared" si="162"/>
        <v>227293.81</v>
      </c>
      <c r="N827" s="11"/>
      <c r="O827" s="11"/>
      <c r="P827" s="11"/>
      <c r="Q827" s="11">
        <f t="shared" si="163"/>
        <v>227293.81</v>
      </c>
      <c r="R827" s="11">
        <v>227293.81</v>
      </c>
      <c r="S827" s="35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75"/>
      <c r="AG827" s="29" t="s">
        <v>217</v>
      </c>
      <c r="AH827" s="176" t="s">
        <v>1774</v>
      </c>
      <c r="AI827" s="168"/>
      <c r="AJ827" s="176"/>
      <c r="AK827" s="176"/>
      <c r="AL827" s="71">
        <f>MAX(AL$24:AL826)+1</f>
        <v>750</v>
      </c>
      <c r="AM827" s="71" t="s">
        <v>157</v>
      </c>
      <c r="AN827" s="71" t="str">
        <f t="shared" si="156"/>
        <v>750.</v>
      </c>
      <c r="AP827" s="88"/>
      <c r="AS827" s="114"/>
    </row>
    <row r="828" spans="1:45" ht="22.5" customHeight="1" x14ac:dyDescent="0.25">
      <c r="A828" s="94" t="str">
        <f t="shared" si="155"/>
        <v>751.</v>
      </c>
      <c r="B828" s="94">
        <v>3034</v>
      </c>
      <c r="C828" s="211" t="s">
        <v>770</v>
      </c>
      <c r="D828" s="4">
        <v>1954</v>
      </c>
      <c r="E828" s="9" t="s">
        <v>28</v>
      </c>
      <c r="F828" s="4" t="s">
        <v>29</v>
      </c>
      <c r="G828" s="12">
        <v>2</v>
      </c>
      <c r="H828" s="12">
        <v>1</v>
      </c>
      <c r="I828" s="11">
        <v>569</v>
      </c>
      <c r="J828" s="11">
        <v>336.9</v>
      </c>
      <c r="K828" s="11">
        <v>336.9</v>
      </c>
      <c r="L828" s="35">
        <v>15</v>
      </c>
      <c r="M828" s="11">
        <f t="shared" si="162"/>
        <v>112119.07</v>
      </c>
      <c r="N828" s="11"/>
      <c r="O828" s="11"/>
      <c r="P828" s="11"/>
      <c r="Q828" s="11">
        <f t="shared" si="163"/>
        <v>112119.07</v>
      </c>
      <c r="R828" s="11">
        <v>112119.07</v>
      </c>
      <c r="S828" s="35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75"/>
      <c r="AG828" s="29" t="s">
        <v>217</v>
      </c>
      <c r="AH828" s="176" t="s">
        <v>1774</v>
      </c>
      <c r="AI828" s="168"/>
      <c r="AJ828" s="176"/>
      <c r="AK828" s="176"/>
      <c r="AL828" s="71">
        <f>MAX(AL$24:AL827)+1</f>
        <v>751</v>
      </c>
      <c r="AM828" s="71" t="s">
        <v>157</v>
      </c>
      <c r="AN828" s="71" t="str">
        <f t="shared" si="156"/>
        <v>751.</v>
      </c>
      <c r="AP828" s="88"/>
      <c r="AS828" s="114"/>
    </row>
    <row r="829" spans="1:45" ht="22.5" customHeight="1" x14ac:dyDescent="0.25">
      <c r="A829" s="94" t="str">
        <f t="shared" si="155"/>
        <v>752.</v>
      </c>
      <c r="B829" s="94">
        <v>3035</v>
      </c>
      <c r="C829" s="211" t="s">
        <v>771</v>
      </c>
      <c r="D829" s="4">
        <v>1957</v>
      </c>
      <c r="E829" s="9" t="s">
        <v>28</v>
      </c>
      <c r="F829" s="4" t="s">
        <v>29</v>
      </c>
      <c r="G829" s="12">
        <v>2</v>
      </c>
      <c r="H829" s="12">
        <v>1</v>
      </c>
      <c r="I829" s="11">
        <v>419.8</v>
      </c>
      <c r="J829" s="11">
        <v>261</v>
      </c>
      <c r="K829" s="11">
        <v>261</v>
      </c>
      <c r="L829" s="35">
        <v>15</v>
      </c>
      <c r="M829" s="11">
        <f t="shared" si="162"/>
        <v>1552381.24</v>
      </c>
      <c r="N829" s="11"/>
      <c r="O829" s="11"/>
      <c r="P829" s="11"/>
      <c r="Q829" s="11">
        <f t="shared" si="163"/>
        <v>1552381.24</v>
      </c>
      <c r="R829" s="11"/>
      <c r="S829" s="35"/>
      <c r="T829" s="11"/>
      <c r="U829" s="11">
        <v>376</v>
      </c>
      <c r="V829" s="11">
        <v>1552381.24</v>
      </c>
      <c r="W829" s="11"/>
      <c r="X829" s="11"/>
      <c r="Y829" s="11"/>
      <c r="Z829" s="11"/>
      <c r="AA829" s="11"/>
      <c r="AB829" s="11"/>
      <c r="AC829" s="11"/>
      <c r="AD829" s="11"/>
      <c r="AE829" s="11"/>
      <c r="AF829" s="75"/>
      <c r="AG829" s="29" t="s">
        <v>217</v>
      </c>
      <c r="AH829" s="176"/>
      <c r="AI829" s="168"/>
      <c r="AJ829" s="176"/>
      <c r="AK829" s="176"/>
      <c r="AL829" s="71">
        <f>MAX(AL$24:AL828)+1</f>
        <v>752</v>
      </c>
      <c r="AM829" s="71" t="s">
        <v>157</v>
      </c>
      <c r="AN829" s="71" t="str">
        <f t="shared" si="156"/>
        <v>752.</v>
      </c>
      <c r="AP829" s="88"/>
      <c r="AS829" s="114"/>
    </row>
    <row r="830" spans="1:45" ht="22.5" customHeight="1" x14ac:dyDescent="0.25">
      <c r="A830" s="94" t="str">
        <f t="shared" si="155"/>
        <v>753.</v>
      </c>
      <c r="B830" s="94">
        <v>3039</v>
      </c>
      <c r="C830" s="211" t="s">
        <v>772</v>
      </c>
      <c r="D830" s="4">
        <v>1970</v>
      </c>
      <c r="E830" s="9" t="s">
        <v>28</v>
      </c>
      <c r="F830" s="4" t="s">
        <v>29</v>
      </c>
      <c r="G830" s="12">
        <v>2</v>
      </c>
      <c r="H830" s="12">
        <v>1</v>
      </c>
      <c r="I830" s="11">
        <v>356.3</v>
      </c>
      <c r="J830" s="11">
        <v>225.9</v>
      </c>
      <c r="K830" s="11">
        <v>225.9</v>
      </c>
      <c r="L830" s="35">
        <v>15</v>
      </c>
      <c r="M830" s="11">
        <f t="shared" si="162"/>
        <v>136264.78</v>
      </c>
      <c r="N830" s="11"/>
      <c r="O830" s="11"/>
      <c r="P830" s="11"/>
      <c r="Q830" s="11">
        <f t="shared" si="163"/>
        <v>136264.78</v>
      </c>
      <c r="R830" s="11"/>
      <c r="S830" s="35"/>
      <c r="T830" s="11"/>
      <c r="U830" s="11"/>
      <c r="V830" s="11"/>
      <c r="W830" s="11"/>
      <c r="X830" s="11"/>
      <c r="Y830" s="11"/>
      <c r="Z830" s="11"/>
      <c r="AA830" s="11">
        <v>66.8</v>
      </c>
      <c r="AB830" s="11">
        <v>136264.78</v>
      </c>
      <c r="AC830" s="11"/>
      <c r="AD830" s="11"/>
      <c r="AE830" s="11"/>
      <c r="AF830" s="75"/>
      <c r="AG830" s="29" t="s">
        <v>217</v>
      </c>
      <c r="AH830" s="176"/>
      <c r="AI830" s="168"/>
      <c r="AJ830" s="176"/>
      <c r="AK830" s="176"/>
      <c r="AL830" s="71">
        <f>MAX(AL$24:AL829)+1</f>
        <v>753</v>
      </c>
      <c r="AM830" s="71" t="s">
        <v>157</v>
      </c>
      <c r="AN830" s="71" t="str">
        <f t="shared" si="156"/>
        <v>753.</v>
      </c>
      <c r="AP830" s="88"/>
      <c r="AS830" s="114"/>
    </row>
    <row r="831" spans="1:45" ht="22.5" customHeight="1" x14ac:dyDescent="0.25">
      <c r="A831" s="94" t="str">
        <f t="shared" si="155"/>
        <v>754.</v>
      </c>
      <c r="B831" s="94">
        <v>3047</v>
      </c>
      <c r="C831" s="211" t="s">
        <v>1579</v>
      </c>
      <c r="D831" s="4">
        <v>1975</v>
      </c>
      <c r="E831" s="9" t="s">
        <v>28</v>
      </c>
      <c r="F831" s="4" t="s">
        <v>29</v>
      </c>
      <c r="G831" s="12">
        <v>2</v>
      </c>
      <c r="H831" s="12">
        <v>2</v>
      </c>
      <c r="I831" s="11">
        <v>743.59</v>
      </c>
      <c r="J831" s="11">
        <v>500.6</v>
      </c>
      <c r="K831" s="11">
        <v>500.6</v>
      </c>
      <c r="L831" s="35">
        <v>29</v>
      </c>
      <c r="M831" s="11">
        <f t="shared" si="162"/>
        <v>205839.2</v>
      </c>
      <c r="N831" s="11"/>
      <c r="O831" s="11"/>
      <c r="P831" s="11"/>
      <c r="Q831" s="11">
        <f t="shared" si="163"/>
        <v>205839.2</v>
      </c>
      <c r="R831" s="11">
        <v>205839.2</v>
      </c>
      <c r="S831" s="35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75"/>
      <c r="AG831" s="29" t="s">
        <v>217</v>
      </c>
      <c r="AH831" s="176" t="s">
        <v>1778</v>
      </c>
      <c r="AI831" s="168"/>
      <c r="AJ831" s="176"/>
      <c r="AK831" s="176"/>
      <c r="AL831" s="71">
        <f>MAX(AL$24:AL830)+1</f>
        <v>754</v>
      </c>
      <c r="AM831" s="71" t="s">
        <v>157</v>
      </c>
      <c r="AN831" s="71" t="str">
        <f t="shared" si="156"/>
        <v>754.</v>
      </c>
      <c r="AP831" s="88"/>
      <c r="AS831" s="114"/>
    </row>
    <row r="832" spans="1:45" ht="22.5" customHeight="1" x14ac:dyDescent="0.25">
      <c r="A832" s="94" t="str">
        <f t="shared" si="155"/>
        <v>755.</v>
      </c>
      <c r="B832" s="94">
        <v>3048</v>
      </c>
      <c r="C832" s="211" t="s">
        <v>745</v>
      </c>
      <c r="D832" s="4">
        <v>1970</v>
      </c>
      <c r="E832" s="9" t="s">
        <v>28</v>
      </c>
      <c r="F832" s="4" t="s">
        <v>29</v>
      </c>
      <c r="G832" s="12">
        <v>3</v>
      </c>
      <c r="H832" s="12">
        <v>3</v>
      </c>
      <c r="I832" s="11">
        <v>1652.7</v>
      </c>
      <c r="J832" s="11">
        <v>954.7</v>
      </c>
      <c r="K832" s="11">
        <v>954.7</v>
      </c>
      <c r="L832" s="35">
        <v>65</v>
      </c>
      <c r="M832" s="11">
        <f t="shared" si="162"/>
        <v>726625.31</v>
      </c>
      <c r="N832" s="11"/>
      <c r="O832" s="11"/>
      <c r="P832" s="11"/>
      <c r="Q832" s="11">
        <f t="shared" si="163"/>
        <v>726625.31</v>
      </c>
      <c r="R832" s="11">
        <v>618866.29</v>
      </c>
      <c r="S832" s="35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75">
        <v>107759.02</v>
      </c>
      <c r="AG832" s="29" t="s">
        <v>217</v>
      </c>
      <c r="AH832" s="176" t="s">
        <v>1778</v>
      </c>
      <c r="AI832" s="168"/>
      <c r="AJ832" s="176"/>
      <c r="AK832" s="176"/>
      <c r="AL832" s="71">
        <f>MAX(AL$24:AL831)+1</f>
        <v>755</v>
      </c>
      <c r="AM832" s="71" t="s">
        <v>157</v>
      </c>
      <c r="AN832" s="71" t="str">
        <f t="shared" si="156"/>
        <v>755.</v>
      </c>
      <c r="AP832" s="88"/>
      <c r="AS832" s="114"/>
    </row>
    <row r="833" spans="1:45" ht="22.5" customHeight="1" x14ac:dyDescent="0.25">
      <c r="A833" s="94" t="str">
        <f t="shared" si="155"/>
        <v>756.</v>
      </c>
      <c r="B833" s="94">
        <v>3050</v>
      </c>
      <c r="C833" s="217" t="s">
        <v>746</v>
      </c>
      <c r="D833" s="4">
        <v>1974</v>
      </c>
      <c r="E833" s="9" t="s">
        <v>28</v>
      </c>
      <c r="F833" s="8" t="s">
        <v>29</v>
      </c>
      <c r="G833" s="4">
        <v>5</v>
      </c>
      <c r="H833" s="4">
        <v>6</v>
      </c>
      <c r="I833" s="11">
        <v>4512.6000000000004</v>
      </c>
      <c r="J833" s="11">
        <v>2964</v>
      </c>
      <c r="K833" s="11">
        <v>2964</v>
      </c>
      <c r="L833" s="35">
        <v>191</v>
      </c>
      <c r="M833" s="11">
        <f t="shared" si="162"/>
        <v>1488291.8199999998</v>
      </c>
      <c r="N833" s="11"/>
      <c r="O833" s="11"/>
      <c r="P833" s="11"/>
      <c r="Q833" s="11">
        <f t="shared" si="163"/>
        <v>1488291.8199999998</v>
      </c>
      <c r="R833" s="152">
        <v>1318618.92</v>
      </c>
      <c r="S833" s="35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75">
        <v>169672.9</v>
      </c>
      <c r="AG833" s="29" t="s">
        <v>217</v>
      </c>
      <c r="AH833" s="176" t="s">
        <v>1778</v>
      </c>
      <c r="AI833" s="168"/>
      <c r="AJ833" s="176"/>
      <c r="AK833" s="176"/>
      <c r="AL833" s="71">
        <f>MAX(AL$24:AL832)+1</f>
        <v>756</v>
      </c>
      <c r="AM833" s="71" t="s">
        <v>157</v>
      </c>
      <c r="AN833" s="71" t="str">
        <f t="shared" si="156"/>
        <v>756.</v>
      </c>
      <c r="AP833" s="88"/>
      <c r="AS833" s="114"/>
    </row>
    <row r="834" spans="1:45" ht="22.5" customHeight="1" x14ac:dyDescent="0.25">
      <c r="A834" s="94" t="str">
        <f t="shared" si="155"/>
        <v>757.</v>
      </c>
      <c r="B834" s="94">
        <v>3051</v>
      </c>
      <c r="C834" s="211" t="s">
        <v>747</v>
      </c>
      <c r="D834" s="4">
        <v>1976</v>
      </c>
      <c r="E834" s="9" t="s">
        <v>28</v>
      </c>
      <c r="F834" s="4" t="s">
        <v>29</v>
      </c>
      <c r="G834" s="12">
        <v>5</v>
      </c>
      <c r="H834" s="12">
        <v>6</v>
      </c>
      <c r="I834" s="11">
        <v>4127.2</v>
      </c>
      <c r="J834" s="11">
        <v>2966.9</v>
      </c>
      <c r="K834" s="11">
        <v>2966.9</v>
      </c>
      <c r="L834" s="35">
        <v>174</v>
      </c>
      <c r="M834" s="11">
        <f t="shared" si="162"/>
        <v>1001730.18</v>
      </c>
      <c r="N834" s="11"/>
      <c r="O834" s="11"/>
      <c r="P834" s="11"/>
      <c r="Q834" s="11">
        <f t="shared" si="163"/>
        <v>1001730.18</v>
      </c>
      <c r="R834" s="11">
        <v>1001730.18</v>
      </c>
      <c r="S834" s="35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75"/>
      <c r="AG834" s="29" t="s">
        <v>217</v>
      </c>
      <c r="AH834" s="176" t="s">
        <v>1774</v>
      </c>
      <c r="AI834" s="168"/>
      <c r="AJ834" s="176"/>
      <c r="AK834" s="176"/>
      <c r="AL834" s="71">
        <f>MAX(AL$24:AL833)+1</f>
        <v>757</v>
      </c>
      <c r="AM834" s="71" t="s">
        <v>157</v>
      </c>
      <c r="AN834" s="71" t="str">
        <f t="shared" si="156"/>
        <v>757.</v>
      </c>
      <c r="AP834" s="88"/>
      <c r="AS834" s="114"/>
    </row>
    <row r="835" spans="1:45" ht="22.5" customHeight="1" x14ac:dyDescent="0.25">
      <c r="A835" s="94" t="str">
        <f t="shared" si="155"/>
        <v/>
      </c>
      <c r="B835" s="94"/>
      <c r="C835" s="233" t="s">
        <v>210</v>
      </c>
      <c r="D835" s="8"/>
      <c r="E835" s="8"/>
      <c r="F835" s="8"/>
      <c r="G835" s="14"/>
      <c r="H835" s="14"/>
      <c r="I835" s="6">
        <f>SUM(I836:I890)</f>
        <v>43676.31</v>
      </c>
      <c r="J835" s="6">
        <f>SUM(J836:J890)</f>
        <v>27895.79</v>
      </c>
      <c r="K835" s="6">
        <f>SUM(K836:K890)</f>
        <v>27852.190000000002</v>
      </c>
      <c r="L835" s="34">
        <f>SUM(L836:L890)</f>
        <v>1799</v>
      </c>
      <c r="M835" s="6">
        <f>SUM(M836:M890)</f>
        <v>26042762.614799991</v>
      </c>
      <c r="N835" s="6"/>
      <c r="O835" s="6"/>
      <c r="P835" s="6"/>
      <c r="Q835" s="6">
        <f t="shared" ref="Q835:AF835" si="164">SUM(Q836:Q890)</f>
        <v>26042762.614799991</v>
      </c>
      <c r="R835" s="6">
        <f t="shared" si="164"/>
        <v>8297785.7600000035</v>
      </c>
      <c r="S835" s="6"/>
      <c r="T835" s="6"/>
      <c r="U835" s="6">
        <f t="shared" si="164"/>
        <v>4520</v>
      </c>
      <c r="V835" s="6">
        <f t="shared" si="164"/>
        <v>16396678</v>
      </c>
      <c r="W835" s="6"/>
      <c r="X835" s="6"/>
      <c r="Y835" s="6">
        <f t="shared" si="164"/>
        <v>965.05</v>
      </c>
      <c r="Z835" s="6">
        <f t="shared" si="164"/>
        <v>1143468.4440000001</v>
      </c>
      <c r="AA835" s="6">
        <f t="shared" si="164"/>
        <v>34.44</v>
      </c>
      <c r="AB835" s="6">
        <f t="shared" si="164"/>
        <v>42045.040799999995</v>
      </c>
      <c r="AC835" s="6"/>
      <c r="AD835" s="6"/>
      <c r="AE835" s="6"/>
      <c r="AF835" s="6">
        <f t="shared" si="164"/>
        <v>162785.37</v>
      </c>
      <c r="AG835" s="30"/>
      <c r="AH835" s="176"/>
      <c r="AI835" s="168"/>
      <c r="AJ835" s="176"/>
      <c r="AK835" s="176"/>
      <c r="AN835" s="71" t="str">
        <f t="shared" si="156"/>
        <v/>
      </c>
      <c r="AO835" s="71"/>
      <c r="AP835" s="71"/>
      <c r="AS835" s="114"/>
    </row>
    <row r="836" spans="1:45" ht="22.5" customHeight="1" x14ac:dyDescent="0.25">
      <c r="A836" s="94" t="str">
        <f t="shared" si="155"/>
        <v>758.</v>
      </c>
      <c r="B836" s="94">
        <v>3058</v>
      </c>
      <c r="C836" s="211" t="s">
        <v>773</v>
      </c>
      <c r="D836" s="4">
        <v>1966</v>
      </c>
      <c r="E836" s="9" t="s">
        <v>28</v>
      </c>
      <c r="F836" s="4" t="s">
        <v>29</v>
      </c>
      <c r="G836" s="12">
        <v>2</v>
      </c>
      <c r="H836" s="12">
        <v>2</v>
      </c>
      <c r="I836" s="11">
        <v>678.8</v>
      </c>
      <c r="J836" s="11">
        <v>639.20000000000005</v>
      </c>
      <c r="K836" s="11">
        <v>639.20000000000005</v>
      </c>
      <c r="L836" s="35">
        <v>18</v>
      </c>
      <c r="M836" s="11">
        <f>R836+T836+V836+X836+Z836+AB836+AE836+AF836</f>
        <v>2146950</v>
      </c>
      <c r="N836" s="11"/>
      <c r="O836" s="11"/>
      <c r="P836" s="11"/>
      <c r="Q836" s="11">
        <f>M836</f>
        <v>2146950</v>
      </c>
      <c r="R836" s="11"/>
      <c r="S836" s="35"/>
      <c r="T836" s="11"/>
      <c r="U836" s="11">
        <v>585</v>
      </c>
      <c r="V836" s="11">
        <f>U836*3670</f>
        <v>2146950</v>
      </c>
      <c r="W836" s="11"/>
      <c r="X836" s="11"/>
      <c r="Y836" s="11"/>
      <c r="Z836" s="11"/>
      <c r="AA836" s="11"/>
      <c r="AB836" s="11"/>
      <c r="AC836" s="11"/>
      <c r="AD836" s="11"/>
      <c r="AE836" s="11"/>
      <c r="AF836" s="75"/>
      <c r="AG836" s="29" t="s">
        <v>217</v>
      </c>
      <c r="AH836" s="176"/>
      <c r="AI836" s="168"/>
      <c r="AJ836" s="176"/>
      <c r="AK836" s="176"/>
      <c r="AL836" s="71">
        <f>MAX(AL$24:AL835)+1</f>
        <v>758</v>
      </c>
      <c r="AM836" s="71" t="s">
        <v>157</v>
      </c>
      <c r="AN836" s="71" t="str">
        <f t="shared" si="156"/>
        <v>758.</v>
      </c>
      <c r="AP836" s="88"/>
      <c r="AS836" s="114"/>
    </row>
    <row r="837" spans="1:45" ht="22.5" customHeight="1" x14ac:dyDescent="0.25">
      <c r="A837" s="94" t="str">
        <f t="shared" si="155"/>
        <v>759.</v>
      </c>
      <c r="B837" s="94">
        <v>2713</v>
      </c>
      <c r="C837" s="217" t="s">
        <v>749</v>
      </c>
      <c r="D837" s="4">
        <v>1982</v>
      </c>
      <c r="E837" s="9" t="s">
        <v>28</v>
      </c>
      <c r="F837" s="4" t="s">
        <v>31</v>
      </c>
      <c r="G837" s="4">
        <v>2</v>
      </c>
      <c r="H837" s="4">
        <v>1</v>
      </c>
      <c r="I837" s="11">
        <v>328.8</v>
      </c>
      <c r="J837" s="11">
        <v>295.2</v>
      </c>
      <c r="K837" s="11">
        <v>295.2</v>
      </c>
      <c r="L837" s="35">
        <v>10</v>
      </c>
      <c r="M837" s="11">
        <f t="shared" ref="M837:M843" si="165">R837+T837+V837+X837+Z837+AB837+AE837+AF837</f>
        <v>16127.25</v>
      </c>
      <c r="N837" s="11"/>
      <c r="O837" s="11"/>
      <c r="P837" s="11"/>
      <c r="Q837" s="11">
        <f t="shared" ref="Q837:Q843" si="166">M837</f>
        <v>16127.25</v>
      </c>
      <c r="R837" s="11">
        <v>16127.25</v>
      </c>
      <c r="S837" s="35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75"/>
      <c r="AG837" s="29" t="s">
        <v>217</v>
      </c>
      <c r="AH837" s="176" t="s">
        <v>1774</v>
      </c>
      <c r="AI837" s="168"/>
      <c r="AJ837" s="176"/>
      <c r="AK837" s="176"/>
      <c r="AL837" s="71">
        <f>MAX(AL$24:AL836)+1</f>
        <v>759</v>
      </c>
      <c r="AM837" s="71" t="s">
        <v>157</v>
      </c>
      <c r="AN837" s="71" t="str">
        <f t="shared" si="156"/>
        <v>759.</v>
      </c>
      <c r="AP837" s="88"/>
      <c r="AS837" s="114"/>
    </row>
    <row r="838" spans="1:45" ht="22.5" customHeight="1" x14ac:dyDescent="0.25">
      <c r="A838" s="94" t="str">
        <f t="shared" si="155"/>
        <v>760.</v>
      </c>
      <c r="B838" s="94">
        <v>2717</v>
      </c>
      <c r="C838" s="217" t="s">
        <v>774</v>
      </c>
      <c r="D838" s="4">
        <v>1983</v>
      </c>
      <c r="E838" s="9" t="s">
        <v>28</v>
      </c>
      <c r="F838" s="4" t="s">
        <v>31</v>
      </c>
      <c r="G838" s="4">
        <v>2</v>
      </c>
      <c r="H838" s="4">
        <v>1</v>
      </c>
      <c r="I838" s="11">
        <v>279.39999999999998</v>
      </c>
      <c r="J838" s="11">
        <v>178.4</v>
      </c>
      <c r="K838" s="11">
        <v>178.4</v>
      </c>
      <c r="L838" s="35">
        <v>13</v>
      </c>
      <c r="M838" s="11">
        <f t="shared" si="165"/>
        <v>16127.25</v>
      </c>
      <c r="N838" s="11"/>
      <c r="O838" s="11"/>
      <c r="P838" s="11"/>
      <c r="Q838" s="11">
        <f t="shared" si="166"/>
        <v>16127.25</v>
      </c>
      <c r="R838" s="11">
        <v>16127.25</v>
      </c>
      <c r="S838" s="35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75"/>
      <c r="AG838" s="29" t="s">
        <v>217</v>
      </c>
      <c r="AH838" s="176" t="s">
        <v>1774</v>
      </c>
      <c r="AI838" s="168"/>
      <c r="AJ838" s="176"/>
      <c r="AK838" s="176"/>
      <c r="AL838" s="71">
        <f>MAX(AL$24:AL837)+1</f>
        <v>760</v>
      </c>
      <c r="AM838" s="71" t="s">
        <v>157</v>
      </c>
      <c r="AN838" s="71" t="str">
        <f t="shared" si="156"/>
        <v>760.</v>
      </c>
      <c r="AP838" s="88"/>
      <c r="AS838" s="114"/>
    </row>
    <row r="839" spans="1:45" ht="22.5" customHeight="1" x14ac:dyDescent="0.25">
      <c r="A839" s="94" t="str">
        <f t="shared" si="155"/>
        <v>761.</v>
      </c>
      <c r="B839" s="94">
        <v>2718</v>
      </c>
      <c r="C839" s="217" t="s">
        <v>728</v>
      </c>
      <c r="D839" s="4">
        <v>1984</v>
      </c>
      <c r="E839" s="9" t="s">
        <v>28</v>
      </c>
      <c r="F839" s="4" t="s">
        <v>31</v>
      </c>
      <c r="G839" s="4">
        <v>2</v>
      </c>
      <c r="H839" s="4">
        <v>1</v>
      </c>
      <c r="I839" s="11">
        <v>287.5</v>
      </c>
      <c r="J839" s="11">
        <v>178.9</v>
      </c>
      <c r="K839" s="11">
        <v>178.9</v>
      </c>
      <c r="L839" s="35">
        <v>11</v>
      </c>
      <c r="M839" s="11">
        <f t="shared" si="165"/>
        <v>153224.60079999999</v>
      </c>
      <c r="N839" s="11"/>
      <c r="O839" s="11"/>
      <c r="P839" s="11"/>
      <c r="Q839" s="11">
        <f t="shared" si="166"/>
        <v>153224.60079999999</v>
      </c>
      <c r="R839" s="11">
        <v>74354.16</v>
      </c>
      <c r="S839" s="35"/>
      <c r="T839" s="11"/>
      <c r="U839" s="11"/>
      <c r="V839" s="11"/>
      <c r="W839" s="11"/>
      <c r="X839" s="11"/>
      <c r="Y839" s="11"/>
      <c r="Z839" s="11"/>
      <c r="AA839" s="11">
        <v>34.44</v>
      </c>
      <c r="AB839" s="11">
        <f>AA839*1220.82</f>
        <v>42045.040799999995</v>
      </c>
      <c r="AC839" s="11"/>
      <c r="AD839" s="11"/>
      <c r="AE839" s="11"/>
      <c r="AF839" s="75">
        <v>36825.4</v>
      </c>
      <c r="AG839" s="29" t="s">
        <v>217</v>
      </c>
      <c r="AH839" s="176" t="s">
        <v>1778</v>
      </c>
      <c r="AI839" s="168"/>
      <c r="AJ839" s="176"/>
      <c r="AK839" s="176"/>
      <c r="AL839" s="71">
        <f>MAX(AL$24:AL838)+1</f>
        <v>761</v>
      </c>
      <c r="AM839" s="71" t="s">
        <v>157</v>
      </c>
      <c r="AN839" s="71" t="str">
        <f t="shared" si="156"/>
        <v>761.</v>
      </c>
      <c r="AP839" s="88"/>
      <c r="AS839" s="114"/>
    </row>
    <row r="840" spans="1:45" ht="22.5" customHeight="1" x14ac:dyDescent="0.25">
      <c r="A840" s="94" t="str">
        <f t="shared" si="155"/>
        <v>762.</v>
      </c>
      <c r="B840" s="94">
        <v>3032</v>
      </c>
      <c r="C840" s="211" t="s">
        <v>769</v>
      </c>
      <c r="D840" s="4">
        <v>1994</v>
      </c>
      <c r="E840" s="9" t="s">
        <v>28</v>
      </c>
      <c r="F840" s="4" t="s">
        <v>31</v>
      </c>
      <c r="G840" s="12">
        <v>2</v>
      </c>
      <c r="H840" s="12">
        <v>3</v>
      </c>
      <c r="I840" s="11">
        <v>952.3</v>
      </c>
      <c r="J840" s="11">
        <v>530</v>
      </c>
      <c r="K840" s="11">
        <v>530</v>
      </c>
      <c r="L840" s="35">
        <v>38</v>
      </c>
      <c r="M840" s="11">
        <f t="shared" si="165"/>
        <v>570311.37</v>
      </c>
      <c r="N840" s="11"/>
      <c r="O840" s="11"/>
      <c r="P840" s="11"/>
      <c r="Q840" s="11">
        <f t="shared" si="166"/>
        <v>570311.37</v>
      </c>
      <c r="R840" s="11">
        <v>570311.37</v>
      </c>
      <c r="S840" s="35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75"/>
      <c r="AG840" s="29" t="s">
        <v>217</v>
      </c>
      <c r="AH840" s="176" t="s">
        <v>1777</v>
      </c>
      <c r="AI840" s="168"/>
      <c r="AJ840" s="176"/>
      <c r="AK840" s="176"/>
      <c r="AL840" s="71">
        <f>MAX(AL$24:AL839)+1</f>
        <v>762</v>
      </c>
      <c r="AM840" s="71" t="s">
        <v>157</v>
      </c>
      <c r="AN840" s="71" t="str">
        <f t="shared" si="156"/>
        <v>762.</v>
      </c>
      <c r="AP840" s="88"/>
      <c r="AS840" s="114"/>
    </row>
    <row r="841" spans="1:45" ht="22.5" customHeight="1" x14ac:dyDescent="0.25">
      <c r="A841" s="94" t="str">
        <f t="shared" si="155"/>
        <v>763.</v>
      </c>
      <c r="B841" s="94">
        <v>2935</v>
      </c>
      <c r="C841" s="211" t="s">
        <v>1577</v>
      </c>
      <c r="D841" s="4">
        <v>1989</v>
      </c>
      <c r="E841" s="9" t="s">
        <v>28</v>
      </c>
      <c r="F841" s="4" t="s">
        <v>31</v>
      </c>
      <c r="G841" s="12">
        <v>5</v>
      </c>
      <c r="H841" s="12">
        <v>3</v>
      </c>
      <c r="I841" s="11">
        <v>3275.7</v>
      </c>
      <c r="J841" s="11">
        <v>1902.9</v>
      </c>
      <c r="K841" s="11">
        <v>1902.9</v>
      </c>
      <c r="L841" s="35">
        <v>147</v>
      </c>
      <c r="M841" s="11">
        <f t="shared" si="165"/>
        <v>3760413.6</v>
      </c>
      <c r="N841" s="11"/>
      <c r="O841" s="11"/>
      <c r="P841" s="11"/>
      <c r="Q841" s="11">
        <f t="shared" si="166"/>
        <v>3760413.6</v>
      </c>
      <c r="R841" s="11">
        <v>3760413.6</v>
      </c>
      <c r="S841" s="35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75"/>
      <c r="AG841" s="29" t="s">
        <v>217</v>
      </c>
      <c r="AH841" s="176" t="s">
        <v>1777</v>
      </c>
      <c r="AI841" s="168"/>
      <c r="AJ841" s="176"/>
      <c r="AK841" s="176"/>
      <c r="AL841" s="71">
        <f>MAX(AL$24:AL840)+1</f>
        <v>763</v>
      </c>
      <c r="AM841" s="71" t="s">
        <v>157</v>
      </c>
      <c r="AN841" s="71" t="str">
        <f t="shared" si="156"/>
        <v>763.</v>
      </c>
      <c r="AP841" s="88"/>
      <c r="AS841" s="114"/>
    </row>
    <row r="842" spans="1:45" ht="22.5" customHeight="1" x14ac:dyDescent="0.25">
      <c r="A842" s="94" t="str">
        <f t="shared" si="155"/>
        <v>764.</v>
      </c>
      <c r="B842" s="94">
        <v>2755</v>
      </c>
      <c r="C842" s="217" t="s">
        <v>775</v>
      </c>
      <c r="D842" s="4">
        <v>1979</v>
      </c>
      <c r="E842" s="9" t="s">
        <v>28</v>
      </c>
      <c r="F842" s="4" t="s">
        <v>29</v>
      </c>
      <c r="G842" s="4">
        <v>2</v>
      </c>
      <c r="H842" s="4">
        <v>2</v>
      </c>
      <c r="I842" s="11">
        <v>635.5</v>
      </c>
      <c r="J842" s="11">
        <v>364.9</v>
      </c>
      <c r="K842" s="11">
        <v>364.9</v>
      </c>
      <c r="L842" s="35">
        <v>28</v>
      </c>
      <c r="M842" s="11">
        <f t="shared" si="165"/>
        <v>149092.86000000002</v>
      </c>
      <c r="N842" s="11"/>
      <c r="O842" s="11"/>
      <c r="P842" s="11"/>
      <c r="Q842" s="11">
        <f t="shared" si="166"/>
        <v>149092.86000000002</v>
      </c>
      <c r="R842" s="11">
        <v>96198.32</v>
      </c>
      <c r="S842" s="35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75">
        <v>52894.54</v>
      </c>
      <c r="AG842" s="29" t="s">
        <v>217</v>
      </c>
      <c r="AH842" s="176" t="s">
        <v>1778</v>
      </c>
      <c r="AI842" s="168"/>
      <c r="AJ842" s="176"/>
      <c r="AK842" s="176"/>
      <c r="AL842" s="71">
        <f>MAX(AL$24:AL841)+1</f>
        <v>764</v>
      </c>
      <c r="AM842" s="71" t="s">
        <v>157</v>
      </c>
      <c r="AN842" s="71" t="str">
        <f t="shared" ref="AN842:AN904" si="167">CONCATENATE(AL842,AM842)</f>
        <v>764.</v>
      </c>
      <c r="AP842" s="88"/>
      <c r="AS842" s="114"/>
    </row>
    <row r="843" spans="1:45" ht="22.5" customHeight="1" x14ac:dyDescent="0.25">
      <c r="A843" s="94" t="str">
        <f t="shared" si="155"/>
        <v>765.</v>
      </c>
      <c r="B843" s="94">
        <v>2758</v>
      </c>
      <c r="C843" s="217" t="s">
        <v>729</v>
      </c>
      <c r="D843" s="4">
        <v>1959</v>
      </c>
      <c r="E843" s="9" t="s">
        <v>28</v>
      </c>
      <c r="F843" s="4" t="s">
        <v>29</v>
      </c>
      <c r="G843" s="4">
        <v>2</v>
      </c>
      <c r="H843" s="4">
        <v>2</v>
      </c>
      <c r="I843" s="11">
        <v>450.4</v>
      </c>
      <c r="J843" s="11">
        <v>186.3</v>
      </c>
      <c r="K843" s="11">
        <v>161.19999999999999</v>
      </c>
      <c r="L843" s="35">
        <v>18</v>
      </c>
      <c r="M843" s="11">
        <f t="shared" si="165"/>
        <v>159027</v>
      </c>
      <c r="N843" s="11"/>
      <c r="O843" s="11"/>
      <c r="P843" s="11"/>
      <c r="Q843" s="11">
        <f t="shared" si="166"/>
        <v>159027</v>
      </c>
      <c r="R843" s="11">
        <f>94518+64509</f>
        <v>159027</v>
      </c>
      <c r="S843" s="35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75"/>
      <c r="AG843" s="29" t="s">
        <v>217</v>
      </c>
      <c r="AH843" s="176" t="s">
        <v>1796</v>
      </c>
      <c r="AI843" s="168"/>
      <c r="AJ843" s="176"/>
      <c r="AK843" s="176"/>
      <c r="AL843" s="71">
        <f>MAX(AL$24:AL842)+1</f>
        <v>765</v>
      </c>
      <c r="AM843" s="71" t="s">
        <v>157</v>
      </c>
      <c r="AN843" s="71" t="str">
        <f t="shared" si="167"/>
        <v>765.</v>
      </c>
      <c r="AP843" s="88"/>
      <c r="AS843" s="114"/>
    </row>
    <row r="844" spans="1:45" ht="22.5" customHeight="1" x14ac:dyDescent="0.25">
      <c r="A844" s="94" t="str">
        <f t="shared" si="155"/>
        <v>766.</v>
      </c>
      <c r="B844" s="94">
        <v>2769</v>
      </c>
      <c r="C844" s="217" t="s">
        <v>776</v>
      </c>
      <c r="D844" s="4">
        <v>1951</v>
      </c>
      <c r="E844" s="9" t="s">
        <v>28</v>
      </c>
      <c r="F844" s="4" t="s">
        <v>30</v>
      </c>
      <c r="G844" s="4">
        <v>2</v>
      </c>
      <c r="H844" s="4">
        <v>1</v>
      </c>
      <c r="I844" s="11">
        <v>432.7</v>
      </c>
      <c r="J844" s="11">
        <v>279</v>
      </c>
      <c r="K844" s="11">
        <v>279</v>
      </c>
      <c r="L844" s="35">
        <v>14</v>
      </c>
      <c r="M844" s="11">
        <f t="shared" ref="M844:M875" si="168">R844+T844+V844+X844+Z844+AB844+AE844+AF844</f>
        <v>37630.25</v>
      </c>
      <c r="N844" s="11"/>
      <c r="O844" s="11"/>
      <c r="P844" s="11"/>
      <c r="Q844" s="11">
        <f t="shared" ref="Q844:Q875" si="169">M844</f>
        <v>37630.25</v>
      </c>
      <c r="R844" s="11">
        <v>37630.25</v>
      </c>
      <c r="S844" s="35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75"/>
      <c r="AG844" s="29" t="s">
        <v>217</v>
      </c>
      <c r="AH844" s="176" t="s">
        <v>1774</v>
      </c>
      <c r="AI844" s="168"/>
      <c r="AJ844" s="176"/>
      <c r="AK844" s="176"/>
      <c r="AL844" s="71">
        <f>MAX(AL$24:AL843)+1</f>
        <v>766</v>
      </c>
      <c r="AM844" s="71" t="s">
        <v>157</v>
      </c>
      <c r="AN844" s="71" t="str">
        <f t="shared" si="167"/>
        <v>766.</v>
      </c>
      <c r="AP844" s="88"/>
      <c r="AS844" s="114"/>
    </row>
    <row r="845" spans="1:45" ht="22.5" customHeight="1" x14ac:dyDescent="0.25">
      <c r="A845" s="94" t="str">
        <f t="shared" si="155"/>
        <v>767.</v>
      </c>
      <c r="B845" s="94">
        <v>2780</v>
      </c>
      <c r="C845" s="217" t="s">
        <v>777</v>
      </c>
      <c r="D845" s="4">
        <v>1954</v>
      </c>
      <c r="E845" s="9" t="s">
        <v>28</v>
      </c>
      <c r="F845" s="4" t="s">
        <v>29</v>
      </c>
      <c r="G845" s="4">
        <v>2</v>
      </c>
      <c r="H845" s="4">
        <v>2</v>
      </c>
      <c r="I845" s="11">
        <v>398.06</v>
      </c>
      <c r="J845" s="11">
        <v>250.2</v>
      </c>
      <c r="K845" s="11">
        <v>250.2</v>
      </c>
      <c r="L845" s="35">
        <v>21</v>
      </c>
      <c r="M845" s="11">
        <f t="shared" si="168"/>
        <v>40855.699999999997</v>
      </c>
      <c r="N845" s="11"/>
      <c r="O845" s="11"/>
      <c r="P845" s="11"/>
      <c r="Q845" s="11">
        <f t="shared" si="169"/>
        <v>40855.699999999997</v>
      </c>
      <c r="R845" s="11">
        <v>40855.699999999997</v>
      </c>
      <c r="S845" s="35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75"/>
      <c r="AG845" s="29" t="s">
        <v>217</v>
      </c>
      <c r="AH845" s="176" t="s">
        <v>1774</v>
      </c>
      <c r="AI845" s="168"/>
      <c r="AJ845" s="176"/>
      <c r="AK845" s="176"/>
      <c r="AL845" s="71">
        <f>MAX(AL$24:AL844)+1</f>
        <v>767</v>
      </c>
      <c r="AM845" s="71" t="s">
        <v>157</v>
      </c>
      <c r="AN845" s="71" t="str">
        <f t="shared" si="167"/>
        <v>767.</v>
      </c>
      <c r="AP845" s="88"/>
      <c r="AS845" s="114"/>
    </row>
    <row r="846" spans="1:45" ht="22.5" customHeight="1" x14ac:dyDescent="0.25">
      <c r="A846" s="94" t="str">
        <f t="shared" si="155"/>
        <v>768.</v>
      </c>
      <c r="B846" s="94">
        <v>2781</v>
      </c>
      <c r="C846" s="217" t="s">
        <v>778</v>
      </c>
      <c r="D846" s="4">
        <v>1926</v>
      </c>
      <c r="E846" s="9" t="s">
        <v>28</v>
      </c>
      <c r="F846" s="4" t="s">
        <v>30</v>
      </c>
      <c r="G846" s="4">
        <v>2</v>
      </c>
      <c r="H846" s="4">
        <v>1</v>
      </c>
      <c r="I846" s="11">
        <v>423.7</v>
      </c>
      <c r="J846" s="11">
        <v>293.8</v>
      </c>
      <c r="K846" s="11">
        <v>293.8</v>
      </c>
      <c r="L846" s="35">
        <v>28</v>
      </c>
      <c r="M846" s="11">
        <f t="shared" si="168"/>
        <v>90742.66</v>
      </c>
      <c r="N846" s="11"/>
      <c r="O846" s="11"/>
      <c r="P846" s="11"/>
      <c r="Q846" s="11">
        <f t="shared" si="169"/>
        <v>90742.66</v>
      </c>
      <c r="R846" s="11">
        <v>90742.66</v>
      </c>
      <c r="S846" s="35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75"/>
      <c r="AG846" s="29" t="s">
        <v>217</v>
      </c>
      <c r="AH846" s="176" t="s">
        <v>1774</v>
      </c>
      <c r="AI846" s="168"/>
      <c r="AJ846" s="176"/>
      <c r="AK846" s="176"/>
      <c r="AL846" s="71">
        <f>MAX(AL$24:AL845)+1</f>
        <v>768</v>
      </c>
      <c r="AM846" s="71" t="s">
        <v>157</v>
      </c>
      <c r="AN846" s="71" t="str">
        <f t="shared" si="167"/>
        <v>768.</v>
      </c>
      <c r="AP846" s="88"/>
      <c r="AS846" s="114"/>
    </row>
    <row r="847" spans="1:45" ht="22.5" customHeight="1" x14ac:dyDescent="0.25">
      <c r="A847" s="94" t="str">
        <f t="shared" si="155"/>
        <v>769.</v>
      </c>
      <c r="B847" s="94">
        <v>2807</v>
      </c>
      <c r="C847" s="217" t="s">
        <v>779</v>
      </c>
      <c r="D847" s="4">
        <v>1971</v>
      </c>
      <c r="E847" s="9" t="s">
        <v>28</v>
      </c>
      <c r="F847" s="4" t="s">
        <v>29</v>
      </c>
      <c r="G847" s="4">
        <v>2</v>
      </c>
      <c r="H847" s="4">
        <v>2</v>
      </c>
      <c r="I847" s="11">
        <v>502.3</v>
      </c>
      <c r="J847" s="11">
        <v>285.7</v>
      </c>
      <c r="K847" s="11">
        <v>285.7</v>
      </c>
      <c r="L847" s="35">
        <v>20</v>
      </c>
      <c r="M847" s="11">
        <f t="shared" si="168"/>
        <v>43006</v>
      </c>
      <c r="N847" s="11"/>
      <c r="O847" s="11"/>
      <c r="P847" s="11"/>
      <c r="Q847" s="11">
        <f t="shared" si="169"/>
        <v>43006</v>
      </c>
      <c r="R847" s="11">
        <v>43006</v>
      </c>
      <c r="S847" s="35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75"/>
      <c r="AG847" s="29" t="s">
        <v>217</v>
      </c>
      <c r="AH847" s="176" t="s">
        <v>1774</v>
      </c>
      <c r="AI847" s="168"/>
      <c r="AJ847" s="176"/>
      <c r="AK847" s="176"/>
      <c r="AL847" s="71">
        <f>MAX(AL$24:AL846)+1</f>
        <v>769</v>
      </c>
      <c r="AM847" s="71" t="s">
        <v>157</v>
      </c>
      <c r="AN847" s="71" t="str">
        <f t="shared" si="167"/>
        <v>769.</v>
      </c>
      <c r="AP847" s="88"/>
      <c r="AS847" s="114"/>
    </row>
    <row r="848" spans="1:45" ht="22.5" customHeight="1" x14ac:dyDescent="0.25">
      <c r="A848" s="94" t="str">
        <f t="shared" si="155"/>
        <v>770.</v>
      </c>
      <c r="B848" s="94">
        <v>2843</v>
      </c>
      <c r="C848" s="217" t="s">
        <v>732</v>
      </c>
      <c r="D848" s="4">
        <v>1964</v>
      </c>
      <c r="E848" s="9" t="s">
        <v>28</v>
      </c>
      <c r="F848" s="4" t="s">
        <v>30</v>
      </c>
      <c r="G848" s="4">
        <v>2</v>
      </c>
      <c r="H848" s="4">
        <v>1</v>
      </c>
      <c r="I848" s="11">
        <v>342.14</v>
      </c>
      <c r="J848" s="11">
        <v>221.2</v>
      </c>
      <c r="K848" s="11">
        <v>221.2</v>
      </c>
      <c r="L848" s="35">
        <v>15</v>
      </c>
      <c r="M848" s="11">
        <f t="shared" si="168"/>
        <v>549794.63000000012</v>
      </c>
      <c r="N848" s="11"/>
      <c r="O848" s="11"/>
      <c r="P848" s="11"/>
      <c r="Q848" s="11">
        <f t="shared" si="169"/>
        <v>549794.63000000012</v>
      </c>
      <c r="R848" s="11">
        <v>37630.25</v>
      </c>
      <c r="S848" s="35"/>
      <c r="T848" s="11"/>
      <c r="U848" s="11"/>
      <c r="V848" s="11"/>
      <c r="W848" s="11"/>
      <c r="X848" s="11"/>
      <c r="Y848" s="11">
        <v>432.25</v>
      </c>
      <c r="Z848" s="11">
        <v>512164.38000000006</v>
      </c>
      <c r="AA848" s="11"/>
      <c r="AB848" s="11"/>
      <c r="AC848" s="11"/>
      <c r="AD848" s="11"/>
      <c r="AE848" s="11"/>
      <c r="AF848" s="75"/>
      <c r="AG848" s="29" t="s">
        <v>217</v>
      </c>
      <c r="AH848" s="176" t="s">
        <v>1774</v>
      </c>
      <c r="AI848" s="168"/>
      <c r="AJ848" s="176"/>
      <c r="AK848" s="176"/>
      <c r="AL848" s="71">
        <f>MAX(AL$24:AL847)+1</f>
        <v>770</v>
      </c>
      <c r="AM848" s="71" t="s">
        <v>157</v>
      </c>
      <c r="AN848" s="71" t="str">
        <f t="shared" si="167"/>
        <v>770.</v>
      </c>
      <c r="AP848" s="88"/>
      <c r="AS848" s="114"/>
    </row>
    <row r="849" spans="1:45" ht="22.5" customHeight="1" x14ac:dyDescent="0.25">
      <c r="A849" s="94" t="str">
        <f t="shared" si="155"/>
        <v>771.</v>
      </c>
      <c r="B849" s="94">
        <v>2862</v>
      </c>
      <c r="C849" s="217" t="s">
        <v>733</v>
      </c>
      <c r="D849" s="4">
        <v>1971</v>
      </c>
      <c r="E849" s="9" t="s">
        <v>28</v>
      </c>
      <c r="F849" s="4" t="s">
        <v>29</v>
      </c>
      <c r="G849" s="4">
        <v>2</v>
      </c>
      <c r="H849" s="4">
        <v>2</v>
      </c>
      <c r="I849" s="11">
        <v>499.4</v>
      </c>
      <c r="J849" s="11">
        <v>281.2</v>
      </c>
      <c r="K849" s="11">
        <v>281.2</v>
      </c>
      <c r="L849" s="35">
        <v>26</v>
      </c>
      <c r="M849" s="11">
        <f t="shared" si="168"/>
        <v>161208.62</v>
      </c>
      <c r="N849" s="11"/>
      <c r="O849" s="11"/>
      <c r="P849" s="11"/>
      <c r="Q849" s="11">
        <f t="shared" si="169"/>
        <v>161208.62</v>
      </c>
      <c r="R849" s="11">
        <f>120352.92+40855.7</f>
        <v>161208.62</v>
      </c>
      <c r="S849" s="35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75"/>
      <c r="AG849" s="29" t="s">
        <v>217</v>
      </c>
      <c r="AH849" s="176" t="s">
        <v>1796</v>
      </c>
      <c r="AI849" s="168"/>
      <c r="AJ849" s="176"/>
      <c r="AK849" s="176"/>
      <c r="AL849" s="71">
        <f>MAX(AL$24:AL848)+1</f>
        <v>771</v>
      </c>
      <c r="AM849" s="71" t="s">
        <v>157</v>
      </c>
      <c r="AN849" s="71" t="str">
        <f t="shared" si="167"/>
        <v>771.</v>
      </c>
      <c r="AP849" s="88"/>
      <c r="AS849" s="114"/>
    </row>
    <row r="850" spans="1:45" ht="22.5" customHeight="1" x14ac:dyDescent="0.25">
      <c r="A850" s="94" t="str">
        <f t="shared" si="155"/>
        <v>772.</v>
      </c>
      <c r="B850" s="94">
        <v>2865</v>
      </c>
      <c r="C850" s="217" t="s">
        <v>734</v>
      </c>
      <c r="D850" s="4">
        <v>1975</v>
      </c>
      <c r="E850" s="9" t="s">
        <v>28</v>
      </c>
      <c r="F850" s="4" t="s">
        <v>29</v>
      </c>
      <c r="G850" s="4">
        <v>2</v>
      </c>
      <c r="H850" s="4">
        <v>2</v>
      </c>
      <c r="I850" s="11">
        <v>738.9</v>
      </c>
      <c r="J850" s="11">
        <v>428.5</v>
      </c>
      <c r="K850" s="11">
        <v>428.5</v>
      </c>
      <c r="L850" s="35">
        <v>28</v>
      </c>
      <c r="M850" s="11">
        <f t="shared" si="168"/>
        <v>181867.38999999998</v>
      </c>
      <c r="N850" s="11"/>
      <c r="O850" s="11"/>
      <c r="P850" s="11"/>
      <c r="Q850" s="11">
        <f t="shared" si="169"/>
        <v>181867.38999999998</v>
      </c>
      <c r="R850" s="11">
        <f>137786.24+44081.15</f>
        <v>181867.38999999998</v>
      </c>
      <c r="S850" s="35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75"/>
      <c r="AG850" s="29" t="s">
        <v>217</v>
      </c>
      <c r="AH850" s="176" t="s">
        <v>1796</v>
      </c>
      <c r="AI850" s="168"/>
      <c r="AJ850" s="176"/>
      <c r="AK850" s="176"/>
      <c r="AL850" s="71">
        <f>MAX(AL$24:AL849)+1</f>
        <v>772</v>
      </c>
      <c r="AM850" s="71" t="s">
        <v>157</v>
      </c>
      <c r="AN850" s="71" t="str">
        <f t="shared" si="167"/>
        <v>772.</v>
      </c>
      <c r="AP850" s="88"/>
      <c r="AS850" s="114"/>
    </row>
    <row r="851" spans="1:45" ht="22.5" customHeight="1" x14ac:dyDescent="0.25">
      <c r="A851" s="94" t="str">
        <f t="shared" si="155"/>
        <v>773.</v>
      </c>
      <c r="B851" s="94">
        <v>2867</v>
      </c>
      <c r="C851" s="217" t="s">
        <v>780</v>
      </c>
      <c r="D851" s="4">
        <v>1981</v>
      </c>
      <c r="E851" s="9" t="s">
        <v>28</v>
      </c>
      <c r="F851" s="4" t="s">
        <v>29</v>
      </c>
      <c r="G851" s="4">
        <v>2</v>
      </c>
      <c r="H851" s="4">
        <v>2</v>
      </c>
      <c r="I851" s="11">
        <v>761.2</v>
      </c>
      <c r="J851" s="11">
        <v>423.2</v>
      </c>
      <c r="K851" s="11">
        <v>423.2</v>
      </c>
      <c r="L851" s="35">
        <v>29</v>
      </c>
      <c r="M851" s="11">
        <f t="shared" si="168"/>
        <v>44081.15</v>
      </c>
      <c r="N851" s="11"/>
      <c r="O851" s="11"/>
      <c r="P851" s="11"/>
      <c r="Q851" s="11">
        <f t="shared" si="169"/>
        <v>44081.15</v>
      </c>
      <c r="R851" s="11">
        <v>44081.15</v>
      </c>
      <c r="S851" s="35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75"/>
      <c r="AG851" s="29" t="s">
        <v>217</v>
      </c>
      <c r="AH851" s="176" t="s">
        <v>1774</v>
      </c>
      <c r="AI851" s="168"/>
      <c r="AJ851" s="176"/>
      <c r="AK851" s="176"/>
      <c r="AL851" s="71">
        <f>MAX(AL$24:AL850)+1</f>
        <v>773</v>
      </c>
      <c r="AM851" s="71" t="s">
        <v>157</v>
      </c>
      <c r="AN851" s="71" t="str">
        <f t="shared" si="167"/>
        <v>773.</v>
      </c>
      <c r="AP851" s="88"/>
      <c r="AS851" s="114"/>
    </row>
    <row r="852" spans="1:45" ht="22.5" customHeight="1" x14ac:dyDescent="0.25">
      <c r="A852" s="94" t="str">
        <f t="shared" si="155"/>
        <v>774.</v>
      </c>
      <c r="B852" s="94">
        <v>2885</v>
      </c>
      <c r="C852" s="217" t="s">
        <v>781</v>
      </c>
      <c r="D852" s="4">
        <v>1972</v>
      </c>
      <c r="E852" s="9" t="s">
        <v>28</v>
      </c>
      <c r="F852" s="4" t="s">
        <v>29</v>
      </c>
      <c r="G852" s="4">
        <v>2</v>
      </c>
      <c r="H852" s="4">
        <v>2</v>
      </c>
      <c r="I852" s="11">
        <v>498.28</v>
      </c>
      <c r="J852" s="11">
        <v>298.99</v>
      </c>
      <c r="K852" s="11">
        <v>298.99</v>
      </c>
      <c r="L852" s="35">
        <v>25</v>
      </c>
      <c r="M852" s="11">
        <f t="shared" si="168"/>
        <v>44081.15</v>
      </c>
      <c r="N852" s="11"/>
      <c r="O852" s="11"/>
      <c r="P852" s="11"/>
      <c r="Q852" s="11">
        <f t="shared" si="169"/>
        <v>44081.15</v>
      </c>
      <c r="R852" s="11">
        <v>44081.15</v>
      </c>
      <c r="S852" s="35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75"/>
      <c r="AG852" s="29" t="s">
        <v>217</v>
      </c>
      <c r="AH852" s="176" t="s">
        <v>1774</v>
      </c>
      <c r="AI852" s="168"/>
      <c r="AJ852" s="176"/>
      <c r="AK852" s="176"/>
      <c r="AL852" s="71">
        <f>MAX(AL$24:AL851)+1</f>
        <v>774</v>
      </c>
      <c r="AM852" s="71" t="s">
        <v>157</v>
      </c>
      <c r="AN852" s="71" t="str">
        <f t="shared" si="167"/>
        <v>774.</v>
      </c>
      <c r="AP852" s="88"/>
      <c r="AS852" s="114"/>
    </row>
    <row r="853" spans="1:45" ht="22.5" customHeight="1" x14ac:dyDescent="0.25">
      <c r="A853" s="94" t="str">
        <f t="shared" si="155"/>
        <v>775.</v>
      </c>
      <c r="B853" s="94">
        <v>2888</v>
      </c>
      <c r="C853" s="217" t="s">
        <v>782</v>
      </c>
      <c r="D853" s="4">
        <v>1974</v>
      </c>
      <c r="E853" s="9" t="s">
        <v>28</v>
      </c>
      <c r="F853" s="4" t="s">
        <v>29</v>
      </c>
      <c r="G853" s="4">
        <v>2</v>
      </c>
      <c r="H853" s="4">
        <v>2</v>
      </c>
      <c r="I853" s="11">
        <v>742.4</v>
      </c>
      <c r="J853" s="11">
        <v>422.6</v>
      </c>
      <c r="K853" s="11">
        <v>422.6</v>
      </c>
      <c r="L853" s="35">
        <v>32</v>
      </c>
      <c r="M853" s="11">
        <f t="shared" si="168"/>
        <v>48381.75</v>
      </c>
      <c r="N853" s="11"/>
      <c r="O853" s="11"/>
      <c r="P853" s="11"/>
      <c r="Q853" s="11">
        <f t="shared" si="169"/>
        <v>48381.75</v>
      </c>
      <c r="R853" s="11">
        <v>48381.75</v>
      </c>
      <c r="S853" s="35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75"/>
      <c r="AG853" s="29" t="s">
        <v>217</v>
      </c>
      <c r="AH853" s="176" t="s">
        <v>1774</v>
      </c>
      <c r="AI853" s="168"/>
      <c r="AJ853" s="176"/>
      <c r="AK853" s="176"/>
      <c r="AL853" s="71">
        <f>MAX(AL$24:AL852)+1</f>
        <v>775</v>
      </c>
      <c r="AM853" s="71" t="s">
        <v>157</v>
      </c>
      <c r="AN853" s="71" t="str">
        <f t="shared" si="167"/>
        <v>775.</v>
      </c>
      <c r="AP853" s="88"/>
      <c r="AS853" s="114"/>
    </row>
    <row r="854" spans="1:45" ht="22.5" customHeight="1" x14ac:dyDescent="0.25">
      <c r="A854" s="94" t="str">
        <f t="shared" si="155"/>
        <v>776.</v>
      </c>
      <c r="B854" s="94">
        <v>2901</v>
      </c>
      <c r="C854" s="217" t="s">
        <v>783</v>
      </c>
      <c r="D854" s="4">
        <v>1930</v>
      </c>
      <c r="E854" s="9" t="s">
        <v>28</v>
      </c>
      <c r="F854" s="4" t="s">
        <v>30</v>
      </c>
      <c r="G854" s="4">
        <v>1</v>
      </c>
      <c r="H854" s="4">
        <v>1</v>
      </c>
      <c r="I854" s="11">
        <v>170.6</v>
      </c>
      <c r="J854" s="11">
        <v>113.2</v>
      </c>
      <c r="K854" s="11">
        <v>113.2</v>
      </c>
      <c r="L854" s="35">
        <v>11</v>
      </c>
      <c r="M854" s="11">
        <f t="shared" si="168"/>
        <v>34404.800000000003</v>
      </c>
      <c r="N854" s="11"/>
      <c r="O854" s="11"/>
      <c r="P854" s="11"/>
      <c r="Q854" s="11">
        <f t="shared" si="169"/>
        <v>34404.800000000003</v>
      </c>
      <c r="R854" s="11">
        <v>34404.800000000003</v>
      </c>
      <c r="S854" s="35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75"/>
      <c r="AG854" s="29" t="s">
        <v>217</v>
      </c>
      <c r="AH854" s="176" t="s">
        <v>1774</v>
      </c>
      <c r="AI854" s="168"/>
      <c r="AJ854" s="176"/>
      <c r="AK854" s="176"/>
      <c r="AL854" s="71">
        <f>MAX(AL$24:AL853)+1</f>
        <v>776</v>
      </c>
      <c r="AM854" s="71" t="s">
        <v>157</v>
      </c>
      <c r="AN854" s="71" t="str">
        <f t="shared" si="167"/>
        <v>776.</v>
      </c>
      <c r="AP854" s="88"/>
      <c r="AS854" s="114"/>
    </row>
    <row r="855" spans="1:45" ht="22.5" customHeight="1" x14ac:dyDescent="0.25">
      <c r="A855" s="94" t="str">
        <f t="shared" si="155"/>
        <v>777.</v>
      </c>
      <c r="B855" s="94">
        <v>2904</v>
      </c>
      <c r="C855" s="217" t="s">
        <v>784</v>
      </c>
      <c r="D855" s="4">
        <v>1965</v>
      </c>
      <c r="E855" s="9" t="s">
        <v>28</v>
      </c>
      <c r="F855" s="4" t="s">
        <v>29</v>
      </c>
      <c r="G855" s="4">
        <v>2</v>
      </c>
      <c r="H855" s="4">
        <v>1</v>
      </c>
      <c r="I855" s="11">
        <v>343.7</v>
      </c>
      <c r="J855" s="11">
        <v>238</v>
      </c>
      <c r="K855" s="11">
        <v>238</v>
      </c>
      <c r="L855" s="35">
        <v>15</v>
      </c>
      <c r="M855" s="11">
        <f t="shared" si="168"/>
        <v>61928.639999999999</v>
      </c>
      <c r="N855" s="11"/>
      <c r="O855" s="11"/>
      <c r="P855" s="11"/>
      <c r="Q855" s="11">
        <f t="shared" si="169"/>
        <v>61928.639999999999</v>
      </c>
      <c r="R855" s="11">
        <v>61928.639999999999</v>
      </c>
      <c r="S855" s="35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75"/>
      <c r="AG855" s="29" t="s">
        <v>217</v>
      </c>
      <c r="AH855" s="176" t="s">
        <v>1774</v>
      </c>
      <c r="AI855" s="168"/>
      <c r="AJ855" s="176"/>
      <c r="AK855" s="176"/>
      <c r="AL855" s="71">
        <f>MAX(AL$24:AL854)+1</f>
        <v>777</v>
      </c>
      <c r="AM855" s="71" t="s">
        <v>157</v>
      </c>
      <c r="AN855" s="71" t="str">
        <f t="shared" si="167"/>
        <v>777.</v>
      </c>
      <c r="AP855" s="88"/>
      <c r="AS855" s="114"/>
    </row>
    <row r="856" spans="1:45" ht="22.5" customHeight="1" x14ac:dyDescent="0.25">
      <c r="A856" s="94" t="str">
        <f t="shared" si="155"/>
        <v>778.</v>
      </c>
      <c r="B856" s="94">
        <v>2907</v>
      </c>
      <c r="C856" s="217" t="s">
        <v>785</v>
      </c>
      <c r="D856" s="4">
        <v>1966</v>
      </c>
      <c r="E856" s="9" t="s">
        <v>28</v>
      </c>
      <c r="F856" s="4" t="s">
        <v>29</v>
      </c>
      <c r="G856" s="4">
        <v>2</v>
      </c>
      <c r="H856" s="4">
        <v>2</v>
      </c>
      <c r="I856" s="11">
        <v>624.29999999999995</v>
      </c>
      <c r="J856" s="11">
        <v>354.3</v>
      </c>
      <c r="K856" s="11">
        <v>354.3</v>
      </c>
      <c r="L856" s="35">
        <v>18</v>
      </c>
      <c r="M856" s="11">
        <f t="shared" si="168"/>
        <v>53757.5</v>
      </c>
      <c r="N856" s="11"/>
      <c r="O856" s="11"/>
      <c r="P856" s="11"/>
      <c r="Q856" s="11">
        <f t="shared" si="169"/>
        <v>53757.5</v>
      </c>
      <c r="R856" s="11">
        <v>53757.5</v>
      </c>
      <c r="S856" s="35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75"/>
      <c r="AG856" s="29" t="s">
        <v>217</v>
      </c>
      <c r="AH856" s="176" t="s">
        <v>1774</v>
      </c>
      <c r="AI856" s="168"/>
      <c r="AJ856" s="176"/>
      <c r="AK856" s="176"/>
      <c r="AL856" s="71">
        <f>MAX(AL$24:AL855)+1</f>
        <v>778</v>
      </c>
      <c r="AM856" s="71" t="s">
        <v>157</v>
      </c>
      <c r="AN856" s="71" t="str">
        <f t="shared" si="167"/>
        <v>778.</v>
      </c>
      <c r="AP856" s="88"/>
      <c r="AS856" s="114"/>
    </row>
    <row r="857" spans="1:45" ht="22.5" customHeight="1" x14ac:dyDescent="0.25">
      <c r="A857" s="94" t="str">
        <f t="shared" ref="A857:A890" si="170">AN857</f>
        <v>779.</v>
      </c>
      <c r="B857" s="94">
        <v>2908</v>
      </c>
      <c r="C857" s="217" t="s">
        <v>786</v>
      </c>
      <c r="D857" s="4">
        <v>1964</v>
      </c>
      <c r="E857" s="9" t="s">
        <v>28</v>
      </c>
      <c r="F857" s="4" t="s">
        <v>29</v>
      </c>
      <c r="G857" s="4">
        <v>2</v>
      </c>
      <c r="H857" s="4">
        <v>2</v>
      </c>
      <c r="I857" s="11">
        <v>465.9</v>
      </c>
      <c r="J857" s="11">
        <v>297</v>
      </c>
      <c r="K857" s="11">
        <v>297</v>
      </c>
      <c r="L857" s="35">
        <v>15</v>
      </c>
      <c r="M857" s="11">
        <f t="shared" si="168"/>
        <v>1600120</v>
      </c>
      <c r="N857" s="11"/>
      <c r="O857" s="11"/>
      <c r="P857" s="11"/>
      <c r="Q857" s="11">
        <f t="shared" si="169"/>
        <v>1600120</v>
      </c>
      <c r="R857" s="11"/>
      <c r="S857" s="35"/>
      <c r="T857" s="11"/>
      <c r="U857" s="11">
        <v>436</v>
      </c>
      <c r="V857" s="11">
        <f>U857*3670</f>
        <v>1600120</v>
      </c>
      <c r="W857" s="11"/>
      <c r="X857" s="11"/>
      <c r="Y857" s="11"/>
      <c r="Z857" s="11"/>
      <c r="AA857" s="11"/>
      <c r="AB857" s="11"/>
      <c r="AC857" s="11"/>
      <c r="AD857" s="11"/>
      <c r="AE857" s="11"/>
      <c r="AF857" s="75"/>
      <c r="AG857" s="29" t="s">
        <v>217</v>
      </c>
      <c r="AH857" s="176"/>
      <c r="AI857" s="168"/>
      <c r="AJ857" s="176"/>
      <c r="AK857" s="176"/>
      <c r="AL857" s="71">
        <f>MAX(AL$24:AL856)+1</f>
        <v>779</v>
      </c>
      <c r="AM857" s="71" t="s">
        <v>157</v>
      </c>
      <c r="AN857" s="71" t="str">
        <f t="shared" si="167"/>
        <v>779.</v>
      </c>
      <c r="AP857" s="88"/>
      <c r="AS857" s="114"/>
    </row>
    <row r="858" spans="1:45" ht="22.5" customHeight="1" x14ac:dyDescent="0.25">
      <c r="A858" s="94" t="str">
        <f t="shared" si="170"/>
        <v>780.</v>
      </c>
      <c r="B858" s="94">
        <v>2922</v>
      </c>
      <c r="C858" s="217" t="s">
        <v>787</v>
      </c>
      <c r="D858" s="4">
        <v>1960</v>
      </c>
      <c r="E858" s="9" t="s">
        <v>28</v>
      </c>
      <c r="F858" s="4" t="s">
        <v>29</v>
      </c>
      <c r="G858" s="4">
        <v>2</v>
      </c>
      <c r="H858" s="4">
        <v>1</v>
      </c>
      <c r="I858" s="11">
        <v>412.6</v>
      </c>
      <c r="J858" s="11">
        <v>258.5</v>
      </c>
      <c r="K858" s="11">
        <v>258.5</v>
      </c>
      <c r="L858" s="35">
        <v>15</v>
      </c>
      <c r="M858" s="11">
        <f t="shared" si="168"/>
        <v>53757.5</v>
      </c>
      <c r="N858" s="11"/>
      <c r="O858" s="11"/>
      <c r="P858" s="11"/>
      <c r="Q858" s="11">
        <f t="shared" si="169"/>
        <v>53757.5</v>
      </c>
      <c r="R858" s="11">
        <v>53757.5</v>
      </c>
      <c r="S858" s="35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75"/>
      <c r="AG858" s="29" t="s">
        <v>217</v>
      </c>
      <c r="AH858" s="176" t="s">
        <v>1774</v>
      </c>
      <c r="AI858" s="168"/>
      <c r="AJ858" s="176"/>
      <c r="AK858" s="176"/>
      <c r="AL858" s="71">
        <f>MAX(AL$24:AL857)+1</f>
        <v>780</v>
      </c>
      <c r="AM858" s="71" t="s">
        <v>157</v>
      </c>
      <c r="AN858" s="71" t="str">
        <f t="shared" si="167"/>
        <v>780.</v>
      </c>
      <c r="AP858" s="88"/>
      <c r="AS858" s="114"/>
    </row>
    <row r="859" spans="1:45" ht="22.5" customHeight="1" x14ac:dyDescent="0.25">
      <c r="A859" s="94" t="str">
        <f t="shared" si="170"/>
        <v>781.</v>
      </c>
      <c r="B859" s="94">
        <v>2924</v>
      </c>
      <c r="C859" s="217" t="s">
        <v>788</v>
      </c>
      <c r="D859" s="4">
        <v>1967</v>
      </c>
      <c r="E859" s="9" t="s">
        <v>28</v>
      </c>
      <c r="F859" s="4" t="s">
        <v>29</v>
      </c>
      <c r="G859" s="4">
        <v>2</v>
      </c>
      <c r="H859" s="4">
        <v>2</v>
      </c>
      <c r="I859" s="11">
        <v>510.1</v>
      </c>
      <c r="J859" s="11">
        <v>277.2</v>
      </c>
      <c r="K859" s="11">
        <v>277.2</v>
      </c>
      <c r="L859" s="35">
        <v>29</v>
      </c>
      <c r="M859" s="11">
        <f t="shared" si="168"/>
        <v>51607.199999999997</v>
      </c>
      <c r="N859" s="11"/>
      <c r="O859" s="11"/>
      <c r="P859" s="11"/>
      <c r="Q859" s="11">
        <f t="shared" si="169"/>
        <v>51607.199999999997</v>
      </c>
      <c r="R859" s="11">
        <v>51607.199999999997</v>
      </c>
      <c r="S859" s="35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75"/>
      <c r="AG859" s="29" t="s">
        <v>217</v>
      </c>
      <c r="AH859" s="176" t="s">
        <v>1774</v>
      </c>
      <c r="AI859" s="168"/>
      <c r="AJ859" s="176"/>
      <c r="AK859" s="176"/>
      <c r="AL859" s="71">
        <f>MAX(AL$24:AL858)+1</f>
        <v>781</v>
      </c>
      <c r="AM859" s="71" t="s">
        <v>157</v>
      </c>
      <c r="AN859" s="71" t="str">
        <f t="shared" si="167"/>
        <v>781.</v>
      </c>
      <c r="AP859" s="88"/>
      <c r="AS859" s="114"/>
    </row>
    <row r="860" spans="1:45" ht="22.5" customHeight="1" x14ac:dyDescent="0.25">
      <c r="A860" s="94" t="str">
        <f t="shared" si="170"/>
        <v>782.</v>
      </c>
      <c r="B860" s="94">
        <v>2925</v>
      </c>
      <c r="C860" s="217" t="s">
        <v>789</v>
      </c>
      <c r="D860" s="4">
        <v>1924</v>
      </c>
      <c r="E860" s="9" t="s">
        <v>28</v>
      </c>
      <c r="F860" s="4" t="s">
        <v>30</v>
      </c>
      <c r="G860" s="4">
        <v>2</v>
      </c>
      <c r="H860" s="4">
        <v>2</v>
      </c>
      <c r="I860" s="11">
        <v>400.7</v>
      </c>
      <c r="J860" s="11">
        <v>253.8</v>
      </c>
      <c r="K860" s="11">
        <v>253.8</v>
      </c>
      <c r="L860" s="35">
        <v>26</v>
      </c>
      <c r="M860" s="11">
        <f t="shared" si="168"/>
        <v>1706215.43</v>
      </c>
      <c r="N860" s="11"/>
      <c r="O860" s="11"/>
      <c r="P860" s="11"/>
      <c r="Q860" s="11">
        <f t="shared" si="169"/>
        <v>1706215.43</v>
      </c>
      <c r="R860" s="11"/>
      <c r="S860" s="35"/>
      <c r="T860" s="11"/>
      <c r="U860" s="11">
        <v>445</v>
      </c>
      <c r="V860" s="11">
        <f>U860*3670</f>
        <v>1633150</v>
      </c>
      <c r="W860" s="11"/>
      <c r="X860" s="11"/>
      <c r="Y860" s="11"/>
      <c r="Z860" s="11"/>
      <c r="AA860" s="11"/>
      <c r="AB860" s="11"/>
      <c r="AC860" s="11"/>
      <c r="AD860" s="11"/>
      <c r="AE860" s="11"/>
      <c r="AF860" s="75">
        <v>73065.429999999993</v>
      </c>
      <c r="AG860" s="29" t="s">
        <v>217</v>
      </c>
      <c r="AH860" s="176"/>
      <c r="AI860" s="168"/>
      <c r="AJ860" s="176"/>
      <c r="AK860" s="176"/>
      <c r="AL860" s="71">
        <f>MAX(AL$24:AL859)+1</f>
        <v>782</v>
      </c>
      <c r="AM860" s="71" t="s">
        <v>157</v>
      </c>
      <c r="AN860" s="71" t="str">
        <f t="shared" si="167"/>
        <v>782.</v>
      </c>
      <c r="AP860" s="88"/>
      <c r="AS860" s="114"/>
    </row>
    <row r="861" spans="1:45" ht="22.5" customHeight="1" x14ac:dyDescent="0.25">
      <c r="A861" s="94" t="str">
        <f t="shared" si="170"/>
        <v>783.</v>
      </c>
      <c r="B861" s="94">
        <v>2930</v>
      </c>
      <c r="C861" s="217" t="s">
        <v>790</v>
      </c>
      <c r="D861" s="4">
        <v>1960</v>
      </c>
      <c r="E861" s="9" t="s">
        <v>28</v>
      </c>
      <c r="F861" s="4" t="s">
        <v>29</v>
      </c>
      <c r="G861" s="4">
        <v>2</v>
      </c>
      <c r="H861" s="4">
        <v>2</v>
      </c>
      <c r="I861" s="11">
        <v>459.4</v>
      </c>
      <c r="J861" s="11">
        <v>295.3</v>
      </c>
      <c r="K861" s="11">
        <v>295.3</v>
      </c>
      <c r="L861" s="35">
        <v>22</v>
      </c>
      <c r="M861" s="11">
        <f t="shared" si="168"/>
        <v>55477.74</v>
      </c>
      <c r="N861" s="11"/>
      <c r="O861" s="11"/>
      <c r="P861" s="11"/>
      <c r="Q861" s="11">
        <f t="shared" si="169"/>
        <v>55477.74</v>
      </c>
      <c r="R861" s="11">
        <v>55477.74</v>
      </c>
      <c r="S861" s="35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75"/>
      <c r="AG861" s="29" t="s">
        <v>217</v>
      </c>
      <c r="AH861" s="176" t="s">
        <v>1774</v>
      </c>
      <c r="AI861" s="168"/>
      <c r="AJ861" s="176"/>
      <c r="AK861" s="176"/>
      <c r="AL861" s="71">
        <f>MAX(AL$24:AL860)+1</f>
        <v>783</v>
      </c>
      <c r="AM861" s="71" t="s">
        <v>157</v>
      </c>
      <c r="AN861" s="71" t="str">
        <f t="shared" si="167"/>
        <v>783.</v>
      </c>
      <c r="AP861" s="88"/>
      <c r="AS861" s="114"/>
    </row>
    <row r="862" spans="1:45" ht="22.5" customHeight="1" x14ac:dyDescent="0.25">
      <c r="A862" s="94" t="str">
        <f t="shared" si="170"/>
        <v>784.</v>
      </c>
      <c r="B862" s="94">
        <v>2947</v>
      </c>
      <c r="C862" s="217" t="s">
        <v>791</v>
      </c>
      <c r="D862" s="4">
        <v>1969</v>
      </c>
      <c r="E862" s="9" t="s">
        <v>28</v>
      </c>
      <c r="F862" s="4" t="s">
        <v>29</v>
      </c>
      <c r="G862" s="4">
        <v>2</v>
      </c>
      <c r="H862" s="4">
        <v>2</v>
      </c>
      <c r="I862" s="11">
        <v>448.1</v>
      </c>
      <c r="J862" s="11">
        <v>294.5</v>
      </c>
      <c r="K862" s="11">
        <v>294.5</v>
      </c>
      <c r="L862" s="35">
        <v>29</v>
      </c>
      <c r="M862" s="11">
        <f t="shared" si="168"/>
        <v>44081.15</v>
      </c>
      <c r="N862" s="11"/>
      <c r="O862" s="11"/>
      <c r="P862" s="11"/>
      <c r="Q862" s="11">
        <f t="shared" si="169"/>
        <v>44081.15</v>
      </c>
      <c r="R862" s="11">
        <v>44081.15</v>
      </c>
      <c r="S862" s="35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75"/>
      <c r="AG862" s="29" t="s">
        <v>217</v>
      </c>
      <c r="AH862" s="176" t="s">
        <v>1774</v>
      </c>
      <c r="AI862" s="168"/>
      <c r="AJ862" s="176"/>
      <c r="AK862" s="176"/>
      <c r="AL862" s="71">
        <f>MAX(AL$24:AL861)+1</f>
        <v>784</v>
      </c>
      <c r="AM862" s="71" t="s">
        <v>157</v>
      </c>
      <c r="AN862" s="71" t="str">
        <f t="shared" si="167"/>
        <v>784.</v>
      </c>
      <c r="AP862" s="88"/>
      <c r="AS862" s="114"/>
    </row>
    <row r="863" spans="1:45" ht="22.5" customHeight="1" x14ac:dyDescent="0.25">
      <c r="A863" s="94" t="str">
        <f t="shared" si="170"/>
        <v>785.</v>
      </c>
      <c r="B863" s="94">
        <v>2956</v>
      </c>
      <c r="C863" s="217" t="s">
        <v>792</v>
      </c>
      <c r="D863" s="4">
        <v>1953</v>
      </c>
      <c r="E863" s="9" t="s">
        <v>28</v>
      </c>
      <c r="F863" s="4" t="s">
        <v>30</v>
      </c>
      <c r="G863" s="4">
        <v>1</v>
      </c>
      <c r="H863" s="4">
        <v>2</v>
      </c>
      <c r="I863" s="11">
        <v>366.64</v>
      </c>
      <c r="J863" s="11">
        <v>185.6</v>
      </c>
      <c r="K863" s="11">
        <v>185.6</v>
      </c>
      <c r="L863" s="35">
        <v>17</v>
      </c>
      <c r="M863" s="11">
        <f t="shared" si="168"/>
        <v>34297.279999999999</v>
      </c>
      <c r="N863" s="11"/>
      <c r="O863" s="11"/>
      <c r="P863" s="11"/>
      <c r="Q863" s="11">
        <f t="shared" si="169"/>
        <v>34297.279999999999</v>
      </c>
      <c r="R863" s="11">
        <v>34297.279999999999</v>
      </c>
      <c r="S863" s="35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75"/>
      <c r="AG863" s="29" t="s">
        <v>217</v>
      </c>
      <c r="AH863" s="176" t="s">
        <v>1774</v>
      </c>
      <c r="AI863" s="168"/>
      <c r="AJ863" s="176"/>
      <c r="AK863" s="176"/>
      <c r="AL863" s="71">
        <f>MAX(AL$24:AL862)+1</f>
        <v>785</v>
      </c>
      <c r="AM863" s="71" t="s">
        <v>157</v>
      </c>
      <c r="AN863" s="71" t="str">
        <f t="shared" si="167"/>
        <v>785.</v>
      </c>
      <c r="AP863" s="88"/>
      <c r="AS863" s="114"/>
    </row>
    <row r="864" spans="1:45" ht="22.5" customHeight="1" x14ac:dyDescent="0.25">
      <c r="A864" s="94" t="str">
        <f t="shared" si="170"/>
        <v>786.</v>
      </c>
      <c r="B864" s="94">
        <v>2964</v>
      </c>
      <c r="C864" s="217" t="s">
        <v>793</v>
      </c>
      <c r="D864" s="4">
        <v>1976</v>
      </c>
      <c r="E864" s="9" t="s">
        <v>28</v>
      </c>
      <c r="F864" s="4" t="s">
        <v>29</v>
      </c>
      <c r="G864" s="4">
        <v>2</v>
      </c>
      <c r="H864" s="4">
        <v>2</v>
      </c>
      <c r="I864" s="11">
        <v>549.70000000000005</v>
      </c>
      <c r="J864" s="11">
        <v>498.6</v>
      </c>
      <c r="K864" s="11">
        <v>498.6</v>
      </c>
      <c r="L864" s="35">
        <v>22</v>
      </c>
      <c r="M864" s="11">
        <f t="shared" si="168"/>
        <v>40855.699999999997</v>
      </c>
      <c r="N864" s="11"/>
      <c r="O864" s="11"/>
      <c r="P864" s="11"/>
      <c r="Q864" s="11">
        <f t="shared" si="169"/>
        <v>40855.699999999997</v>
      </c>
      <c r="R864" s="11">
        <v>40855.699999999997</v>
      </c>
      <c r="S864" s="35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75"/>
      <c r="AG864" s="29" t="s">
        <v>217</v>
      </c>
      <c r="AH864" s="176" t="s">
        <v>1774</v>
      </c>
      <c r="AI864" s="168"/>
      <c r="AJ864" s="176"/>
      <c r="AK864" s="176"/>
      <c r="AL864" s="71">
        <f>MAX(AL$24:AL863)+1</f>
        <v>786</v>
      </c>
      <c r="AM864" s="71" t="s">
        <v>157</v>
      </c>
      <c r="AN864" s="71" t="str">
        <f t="shared" si="167"/>
        <v>786.</v>
      </c>
      <c r="AP864" s="88"/>
      <c r="AS864" s="114"/>
    </row>
    <row r="865" spans="1:45" ht="22.5" customHeight="1" x14ac:dyDescent="0.25">
      <c r="A865" s="94" t="str">
        <f t="shared" si="170"/>
        <v>787.</v>
      </c>
      <c r="B865" s="94">
        <v>2968</v>
      </c>
      <c r="C865" s="217" t="s">
        <v>155</v>
      </c>
      <c r="D865" s="4">
        <v>1987</v>
      </c>
      <c r="E865" s="9" t="s">
        <v>28</v>
      </c>
      <c r="F865" s="4" t="s">
        <v>29</v>
      </c>
      <c r="G865" s="4">
        <v>2</v>
      </c>
      <c r="H865" s="4">
        <v>2</v>
      </c>
      <c r="I865" s="11">
        <v>631</v>
      </c>
      <c r="J865" s="11">
        <v>366</v>
      </c>
      <c r="K865" s="11">
        <v>366</v>
      </c>
      <c r="L865" s="35">
        <v>22</v>
      </c>
      <c r="M865" s="11">
        <f t="shared" si="168"/>
        <v>2121260</v>
      </c>
      <c r="N865" s="11"/>
      <c r="O865" s="11"/>
      <c r="P865" s="11"/>
      <c r="Q865" s="11">
        <f t="shared" si="169"/>
        <v>2121260</v>
      </c>
      <c r="R865" s="11"/>
      <c r="S865" s="35"/>
      <c r="T865" s="11"/>
      <c r="U865" s="11">
        <v>578</v>
      </c>
      <c r="V865" s="11">
        <f>U865*3670</f>
        <v>2121260</v>
      </c>
      <c r="W865" s="11"/>
      <c r="X865" s="11"/>
      <c r="Y865" s="11"/>
      <c r="Z865" s="11"/>
      <c r="AA865" s="11"/>
      <c r="AB865" s="11"/>
      <c r="AC865" s="11"/>
      <c r="AD865" s="11"/>
      <c r="AE865" s="11"/>
      <c r="AF865" s="75"/>
      <c r="AG865" s="29" t="s">
        <v>217</v>
      </c>
      <c r="AH865" s="176"/>
      <c r="AI865" s="168"/>
      <c r="AJ865" s="176"/>
      <c r="AK865" s="176"/>
      <c r="AL865" s="71">
        <f>MAX(AL$24:AL864)+1</f>
        <v>787</v>
      </c>
      <c r="AM865" s="71" t="s">
        <v>157</v>
      </c>
      <c r="AN865" s="71" t="str">
        <f t="shared" si="167"/>
        <v>787.</v>
      </c>
      <c r="AP865" s="88"/>
      <c r="AS865" s="114"/>
    </row>
    <row r="866" spans="1:45" ht="22.5" customHeight="1" x14ac:dyDescent="0.25">
      <c r="A866" s="94" t="str">
        <f t="shared" si="170"/>
        <v>788.</v>
      </c>
      <c r="B866" s="94">
        <v>2969</v>
      </c>
      <c r="C866" s="217" t="s">
        <v>794</v>
      </c>
      <c r="D866" s="4">
        <v>1985</v>
      </c>
      <c r="E866" s="9" t="s">
        <v>28</v>
      </c>
      <c r="F866" s="4" t="s">
        <v>29</v>
      </c>
      <c r="G866" s="4">
        <v>2</v>
      </c>
      <c r="H866" s="4">
        <v>2</v>
      </c>
      <c r="I866" s="11">
        <v>648.79999999999995</v>
      </c>
      <c r="J866" s="11">
        <v>372.5</v>
      </c>
      <c r="K866" s="11">
        <v>372.5</v>
      </c>
      <c r="L866" s="35">
        <v>22</v>
      </c>
      <c r="M866" s="11">
        <f t="shared" si="168"/>
        <v>2121260</v>
      </c>
      <c r="N866" s="11"/>
      <c r="O866" s="11"/>
      <c r="P866" s="11"/>
      <c r="Q866" s="11">
        <f t="shared" si="169"/>
        <v>2121260</v>
      </c>
      <c r="R866" s="11"/>
      <c r="S866" s="35"/>
      <c r="T866" s="11"/>
      <c r="U866" s="11">
        <v>578</v>
      </c>
      <c r="V866" s="11">
        <f>U866*3670</f>
        <v>2121260</v>
      </c>
      <c r="W866" s="11"/>
      <c r="X866" s="11"/>
      <c r="Y866" s="11"/>
      <c r="Z866" s="11"/>
      <c r="AA866" s="11"/>
      <c r="AB866" s="11"/>
      <c r="AC866" s="11"/>
      <c r="AD866" s="11"/>
      <c r="AE866" s="11"/>
      <c r="AF866" s="75"/>
      <c r="AG866" s="29" t="s">
        <v>217</v>
      </c>
      <c r="AH866" s="176"/>
      <c r="AI866" s="168"/>
      <c r="AJ866" s="176"/>
      <c r="AK866" s="176"/>
      <c r="AL866" s="71">
        <f>MAX(AL$24:AL865)+1</f>
        <v>788</v>
      </c>
      <c r="AM866" s="71" t="s">
        <v>157</v>
      </c>
      <c r="AN866" s="71" t="str">
        <f t="shared" si="167"/>
        <v>788.</v>
      </c>
      <c r="AP866" s="88"/>
      <c r="AS866" s="114"/>
    </row>
    <row r="867" spans="1:45" ht="22.5" customHeight="1" x14ac:dyDescent="0.25">
      <c r="A867" s="94" t="str">
        <f t="shared" si="170"/>
        <v>789.</v>
      </c>
      <c r="B867" s="94">
        <v>3016</v>
      </c>
      <c r="C867" s="217" t="s">
        <v>795</v>
      </c>
      <c r="D867" s="4">
        <v>1965</v>
      </c>
      <c r="E867" s="9" t="s">
        <v>28</v>
      </c>
      <c r="F867" s="4" t="s">
        <v>29</v>
      </c>
      <c r="G867" s="4">
        <v>2</v>
      </c>
      <c r="H867" s="4">
        <v>1</v>
      </c>
      <c r="I867" s="11">
        <v>363</v>
      </c>
      <c r="J867" s="11">
        <v>249.6</v>
      </c>
      <c r="K867" s="11">
        <v>249.6</v>
      </c>
      <c r="L867" s="35">
        <v>14</v>
      </c>
      <c r="M867" s="11">
        <f t="shared" si="168"/>
        <v>1236790</v>
      </c>
      <c r="N867" s="11"/>
      <c r="O867" s="11"/>
      <c r="P867" s="11"/>
      <c r="Q867" s="11">
        <f t="shared" si="169"/>
        <v>1236790</v>
      </c>
      <c r="R867" s="11"/>
      <c r="S867" s="35"/>
      <c r="T867" s="11"/>
      <c r="U867" s="11">
        <v>337</v>
      </c>
      <c r="V867" s="11">
        <f>U867*3670</f>
        <v>1236790</v>
      </c>
      <c r="W867" s="11"/>
      <c r="X867" s="11"/>
      <c r="Y867" s="11"/>
      <c r="Z867" s="11"/>
      <c r="AA867" s="11"/>
      <c r="AB867" s="11"/>
      <c r="AC867" s="11"/>
      <c r="AD867" s="11"/>
      <c r="AE867" s="11"/>
      <c r="AF867" s="75"/>
      <c r="AG867" s="29" t="s">
        <v>217</v>
      </c>
      <c r="AH867" s="176"/>
      <c r="AI867" s="168"/>
      <c r="AJ867" s="176"/>
      <c r="AK867" s="176"/>
      <c r="AL867" s="71">
        <f>MAX(AL$24:AL866)+1</f>
        <v>789</v>
      </c>
      <c r="AM867" s="71" t="s">
        <v>157</v>
      </c>
      <c r="AN867" s="71" t="str">
        <f t="shared" si="167"/>
        <v>789.</v>
      </c>
      <c r="AP867" s="88"/>
      <c r="AS867" s="114"/>
    </row>
    <row r="868" spans="1:45" ht="22.5" customHeight="1" x14ac:dyDescent="0.25">
      <c r="A868" s="94" t="str">
        <f t="shared" si="170"/>
        <v>790.</v>
      </c>
      <c r="B868" s="94">
        <v>3018</v>
      </c>
      <c r="C868" s="217" t="s">
        <v>796</v>
      </c>
      <c r="D868" s="4">
        <v>1970</v>
      </c>
      <c r="E868" s="9" t="s">
        <v>28</v>
      </c>
      <c r="F868" s="4" t="s">
        <v>29</v>
      </c>
      <c r="G868" s="4">
        <v>2</v>
      </c>
      <c r="H868" s="4">
        <v>2</v>
      </c>
      <c r="I868" s="11">
        <v>516.5</v>
      </c>
      <c r="J868" s="11">
        <v>299.2</v>
      </c>
      <c r="K868" s="11">
        <v>299.2</v>
      </c>
      <c r="L868" s="35">
        <v>22</v>
      </c>
      <c r="M868" s="11">
        <f t="shared" si="168"/>
        <v>43006</v>
      </c>
      <c r="N868" s="11"/>
      <c r="O868" s="11"/>
      <c r="P868" s="11"/>
      <c r="Q868" s="11">
        <f t="shared" si="169"/>
        <v>43006</v>
      </c>
      <c r="R868" s="11">
        <v>43006</v>
      </c>
      <c r="S868" s="35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75"/>
      <c r="AG868" s="29" t="s">
        <v>217</v>
      </c>
      <c r="AH868" s="176" t="s">
        <v>1774</v>
      </c>
      <c r="AI868" s="168"/>
      <c r="AJ868" s="176"/>
      <c r="AK868" s="176"/>
      <c r="AL868" s="71">
        <f>MAX(AL$24:AL867)+1</f>
        <v>790</v>
      </c>
      <c r="AM868" s="71" t="s">
        <v>157</v>
      </c>
      <c r="AN868" s="71" t="str">
        <f t="shared" si="167"/>
        <v>790.</v>
      </c>
      <c r="AP868" s="88"/>
      <c r="AS868" s="114"/>
    </row>
    <row r="869" spans="1:45" ht="22.5" customHeight="1" x14ac:dyDescent="0.25">
      <c r="A869" s="94" t="str">
        <f t="shared" si="170"/>
        <v>791.</v>
      </c>
      <c r="B869" s="94">
        <v>3019</v>
      </c>
      <c r="C869" s="217" t="s">
        <v>797</v>
      </c>
      <c r="D869" s="4">
        <v>1970</v>
      </c>
      <c r="E869" s="9" t="s">
        <v>28</v>
      </c>
      <c r="F869" s="4" t="s">
        <v>29</v>
      </c>
      <c r="G869" s="4">
        <v>2</v>
      </c>
      <c r="H869" s="4">
        <v>1</v>
      </c>
      <c r="I869" s="11">
        <v>367.1</v>
      </c>
      <c r="J869" s="11">
        <v>249.8</v>
      </c>
      <c r="K869" s="11">
        <v>249.8</v>
      </c>
      <c r="L869" s="35">
        <v>15</v>
      </c>
      <c r="M869" s="11">
        <f t="shared" si="168"/>
        <v>32254.5</v>
      </c>
      <c r="N869" s="11"/>
      <c r="O869" s="11"/>
      <c r="P869" s="11"/>
      <c r="Q869" s="11">
        <f t="shared" si="169"/>
        <v>32254.5</v>
      </c>
      <c r="R869" s="11">
        <v>32254.5</v>
      </c>
      <c r="S869" s="35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75"/>
      <c r="AG869" s="29" t="s">
        <v>217</v>
      </c>
      <c r="AH869" s="176" t="s">
        <v>1774</v>
      </c>
      <c r="AI869" s="168"/>
      <c r="AJ869" s="176"/>
      <c r="AK869" s="176"/>
      <c r="AL869" s="71">
        <f>MAX(AL$24:AL868)+1</f>
        <v>791</v>
      </c>
      <c r="AM869" s="71" t="s">
        <v>157</v>
      </c>
      <c r="AN869" s="71" t="str">
        <f t="shared" si="167"/>
        <v>791.</v>
      </c>
      <c r="AP869" s="88"/>
      <c r="AS869" s="114"/>
    </row>
    <row r="870" spans="1:45" ht="22.5" customHeight="1" x14ac:dyDescent="0.25">
      <c r="A870" s="94" t="str">
        <f t="shared" si="170"/>
        <v>792.</v>
      </c>
      <c r="B870" s="94">
        <v>3020</v>
      </c>
      <c r="C870" s="217" t="s">
        <v>798</v>
      </c>
      <c r="D870" s="4">
        <v>1968</v>
      </c>
      <c r="E870" s="9" t="s">
        <v>28</v>
      </c>
      <c r="F870" s="4" t="s">
        <v>29</v>
      </c>
      <c r="G870" s="4">
        <v>2</v>
      </c>
      <c r="H870" s="4">
        <v>2</v>
      </c>
      <c r="I870" s="11">
        <v>465.4</v>
      </c>
      <c r="J870" s="11">
        <v>289.5</v>
      </c>
      <c r="K870" s="11">
        <v>289.5</v>
      </c>
      <c r="L870" s="35">
        <v>22</v>
      </c>
      <c r="M870" s="11">
        <f t="shared" si="168"/>
        <v>43006</v>
      </c>
      <c r="N870" s="11"/>
      <c r="O870" s="11"/>
      <c r="P870" s="11"/>
      <c r="Q870" s="11">
        <f t="shared" si="169"/>
        <v>43006</v>
      </c>
      <c r="R870" s="11">
        <v>43006</v>
      </c>
      <c r="S870" s="35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75"/>
      <c r="AG870" s="29" t="s">
        <v>217</v>
      </c>
      <c r="AH870" s="176" t="s">
        <v>1774</v>
      </c>
      <c r="AI870" s="168"/>
      <c r="AJ870" s="176"/>
      <c r="AK870" s="176"/>
      <c r="AL870" s="71">
        <f>MAX(AL$24:AL869)+1</f>
        <v>792</v>
      </c>
      <c r="AM870" s="71" t="s">
        <v>157</v>
      </c>
      <c r="AN870" s="71" t="str">
        <f t="shared" si="167"/>
        <v>792.</v>
      </c>
      <c r="AP870" s="88"/>
      <c r="AS870" s="114"/>
    </row>
    <row r="871" spans="1:45" ht="22.5" customHeight="1" x14ac:dyDescent="0.25">
      <c r="A871" s="94" t="str">
        <f t="shared" si="170"/>
        <v>793.</v>
      </c>
      <c r="B871" s="94">
        <v>3029</v>
      </c>
      <c r="C871" s="217" t="s">
        <v>799</v>
      </c>
      <c r="D871" s="4">
        <v>1969</v>
      </c>
      <c r="E871" s="9" t="s">
        <v>28</v>
      </c>
      <c r="F871" s="4" t="s">
        <v>29</v>
      </c>
      <c r="G871" s="4">
        <v>2</v>
      </c>
      <c r="H871" s="4">
        <v>2</v>
      </c>
      <c r="I871" s="11">
        <v>519.20000000000005</v>
      </c>
      <c r="J871" s="11">
        <v>296.8</v>
      </c>
      <c r="K871" s="11">
        <v>296.8</v>
      </c>
      <c r="L871" s="35">
        <v>27</v>
      </c>
      <c r="M871" s="11">
        <f t="shared" si="168"/>
        <v>34404.800000000003</v>
      </c>
      <c r="N871" s="11"/>
      <c r="O871" s="11"/>
      <c r="P871" s="11"/>
      <c r="Q871" s="11">
        <f t="shared" si="169"/>
        <v>34404.800000000003</v>
      </c>
      <c r="R871" s="11">
        <v>34404.800000000003</v>
      </c>
      <c r="S871" s="35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75"/>
      <c r="AG871" s="29" t="s">
        <v>217</v>
      </c>
      <c r="AH871" s="176" t="s">
        <v>1774</v>
      </c>
      <c r="AI871" s="168"/>
      <c r="AJ871" s="176"/>
      <c r="AK871" s="176"/>
      <c r="AL871" s="71">
        <f>MAX(AL$24:AL870)+1</f>
        <v>793</v>
      </c>
      <c r="AM871" s="71" t="s">
        <v>157</v>
      </c>
      <c r="AN871" s="71" t="str">
        <f t="shared" si="167"/>
        <v>793.</v>
      </c>
      <c r="AP871" s="88"/>
      <c r="AS871" s="114"/>
    </row>
    <row r="872" spans="1:45" ht="22.5" customHeight="1" x14ac:dyDescent="0.25">
      <c r="A872" s="94" t="str">
        <f t="shared" si="170"/>
        <v>794.</v>
      </c>
      <c r="B872" s="94">
        <v>3033</v>
      </c>
      <c r="C872" s="217" t="s">
        <v>744</v>
      </c>
      <c r="D872" s="4">
        <v>1955</v>
      </c>
      <c r="E872" s="9" t="s">
        <v>28</v>
      </c>
      <c r="F872" s="4" t="s">
        <v>29</v>
      </c>
      <c r="G872" s="4">
        <v>2</v>
      </c>
      <c r="H872" s="4">
        <v>1</v>
      </c>
      <c r="I872" s="11">
        <v>524</v>
      </c>
      <c r="J872" s="11">
        <v>338</v>
      </c>
      <c r="K872" s="11">
        <v>338</v>
      </c>
      <c r="L872" s="35">
        <v>13</v>
      </c>
      <c r="M872" s="11">
        <f t="shared" si="168"/>
        <v>674310.06400000001</v>
      </c>
      <c r="N872" s="11"/>
      <c r="O872" s="11"/>
      <c r="P872" s="11"/>
      <c r="Q872" s="11">
        <f t="shared" si="169"/>
        <v>674310.06400000001</v>
      </c>
      <c r="R872" s="11">
        <v>43006</v>
      </c>
      <c r="S872" s="35"/>
      <c r="T872" s="11"/>
      <c r="U872" s="11"/>
      <c r="V872" s="11"/>
      <c r="W872" s="11"/>
      <c r="X872" s="11"/>
      <c r="Y872" s="11">
        <v>532.79999999999995</v>
      </c>
      <c r="Z872" s="11">
        <f>Y872*1184.88</f>
        <v>631304.06400000001</v>
      </c>
      <c r="AA872" s="11"/>
      <c r="AB872" s="11"/>
      <c r="AC872" s="11"/>
      <c r="AD872" s="11"/>
      <c r="AE872" s="11"/>
      <c r="AF872" s="75"/>
      <c r="AG872" s="29" t="s">
        <v>217</v>
      </c>
      <c r="AH872" s="176" t="s">
        <v>1774</v>
      </c>
      <c r="AI872" s="168"/>
      <c r="AJ872" s="176"/>
      <c r="AK872" s="176"/>
      <c r="AL872" s="71">
        <f>MAX(AL$24:AL871)+1</f>
        <v>794</v>
      </c>
      <c r="AM872" s="71" t="s">
        <v>157</v>
      </c>
      <c r="AN872" s="71" t="str">
        <f t="shared" si="167"/>
        <v>794.</v>
      </c>
      <c r="AP872" s="88"/>
      <c r="AS872" s="114"/>
    </row>
    <row r="873" spans="1:45" ht="22.5" customHeight="1" x14ac:dyDescent="0.25">
      <c r="A873" s="94" t="str">
        <f t="shared" si="170"/>
        <v>795.</v>
      </c>
      <c r="B873" s="94">
        <v>3046</v>
      </c>
      <c r="C873" s="217" t="s">
        <v>800</v>
      </c>
      <c r="D873" s="4">
        <v>1964</v>
      </c>
      <c r="E873" s="9" t="s">
        <v>28</v>
      </c>
      <c r="F873" s="4" t="s">
        <v>29</v>
      </c>
      <c r="G873" s="4">
        <v>2</v>
      </c>
      <c r="H873" s="4">
        <v>2</v>
      </c>
      <c r="I873" s="11">
        <v>630.4</v>
      </c>
      <c r="J873" s="11">
        <v>389.2</v>
      </c>
      <c r="K873" s="11">
        <v>389.2</v>
      </c>
      <c r="L873" s="35">
        <v>29</v>
      </c>
      <c r="M873" s="11">
        <f t="shared" si="168"/>
        <v>43006</v>
      </c>
      <c r="N873" s="11"/>
      <c r="O873" s="11"/>
      <c r="P873" s="11"/>
      <c r="Q873" s="11">
        <f t="shared" si="169"/>
        <v>43006</v>
      </c>
      <c r="R873" s="11">
        <v>43006</v>
      </c>
      <c r="S873" s="35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75"/>
      <c r="AG873" s="29" t="s">
        <v>217</v>
      </c>
      <c r="AH873" s="176" t="s">
        <v>1774</v>
      </c>
      <c r="AI873" s="168"/>
      <c r="AJ873" s="176"/>
      <c r="AK873" s="176"/>
      <c r="AL873" s="71">
        <f>MAX(AL$24:AL872)+1</f>
        <v>795</v>
      </c>
      <c r="AM873" s="71" t="s">
        <v>157</v>
      </c>
      <c r="AN873" s="71" t="str">
        <f t="shared" si="167"/>
        <v>795.</v>
      </c>
      <c r="AP873" s="88"/>
      <c r="AS873" s="114"/>
    </row>
    <row r="874" spans="1:45" ht="22.5" customHeight="1" x14ac:dyDescent="0.25">
      <c r="A874" s="94" t="str">
        <f t="shared" si="170"/>
        <v>796.</v>
      </c>
      <c r="B874" s="94">
        <v>3054</v>
      </c>
      <c r="C874" s="217" t="s">
        <v>801</v>
      </c>
      <c r="D874" s="4">
        <v>1963</v>
      </c>
      <c r="E874" s="9" t="s">
        <v>28</v>
      </c>
      <c r="F874" s="4" t="s">
        <v>29</v>
      </c>
      <c r="G874" s="4">
        <v>2</v>
      </c>
      <c r="H874" s="4">
        <v>2</v>
      </c>
      <c r="I874" s="11">
        <v>645</v>
      </c>
      <c r="J874" s="11">
        <v>398</v>
      </c>
      <c r="K874" s="11">
        <v>398</v>
      </c>
      <c r="L874" s="35">
        <v>29</v>
      </c>
      <c r="M874" s="11">
        <f t="shared" si="168"/>
        <v>43006</v>
      </c>
      <c r="N874" s="11"/>
      <c r="O874" s="11"/>
      <c r="P874" s="11"/>
      <c r="Q874" s="11">
        <f t="shared" si="169"/>
        <v>43006</v>
      </c>
      <c r="R874" s="11">
        <v>43006</v>
      </c>
      <c r="S874" s="35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75"/>
      <c r="AG874" s="29" t="s">
        <v>217</v>
      </c>
      <c r="AH874" s="176" t="s">
        <v>1774</v>
      </c>
      <c r="AI874" s="168"/>
      <c r="AJ874" s="176"/>
      <c r="AK874" s="176"/>
      <c r="AL874" s="71">
        <f>MAX(AL$24:AL873)+1</f>
        <v>796</v>
      </c>
      <c r="AM874" s="71" t="s">
        <v>157</v>
      </c>
      <c r="AN874" s="71" t="str">
        <f t="shared" si="167"/>
        <v>796.</v>
      </c>
      <c r="AP874" s="88"/>
      <c r="AS874" s="114"/>
    </row>
    <row r="875" spans="1:45" ht="22.5" customHeight="1" x14ac:dyDescent="0.25">
      <c r="A875" s="94" t="str">
        <f t="shared" si="170"/>
        <v>797.</v>
      </c>
      <c r="B875" s="94">
        <v>3053</v>
      </c>
      <c r="C875" s="217" t="s">
        <v>748</v>
      </c>
      <c r="D875" s="4">
        <v>1980</v>
      </c>
      <c r="E875" s="9" t="s">
        <v>28</v>
      </c>
      <c r="F875" s="8" t="s">
        <v>29</v>
      </c>
      <c r="G875" s="4">
        <v>5</v>
      </c>
      <c r="H875" s="4">
        <v>6</v>
      </c>
      <c r="I875" s="11">
        <v>4674.4399999999996</v>
      </c>
      <c r="J875" s="11">
        <v>2950.8</v>
      </c>
      <c r="K875" s="11">
        <v>2950.8</v>
      </c>
      <c r="L875" s="35">
        <v>174</v>
      </c>
      <c r="M875" s="11">
        <f t="shared" si="168"/>
        <v>954733.2</v>
      </c>
      <c r="N875" s="11"/>
      <c r="O875" s="11"/>
      <c r="P875" s="11"/>
      <c r="Q875" s="11">
        <f t="shared" si="169"/>
        <v>954733.2</v>
      </c>
      <c r="R875" s="11">
        <v>954733.2</v>
      </c>
      <c r="S875" s="35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75"/>
      <c r="AG875" s="29" t="s">
        <v>217</v>
      </c>
      <c r="AH875" s="176" t="s">
        <v>1774</v>
      </c>
      <c r="AI875" s="168"/>
      <c r="AJ875" s="176"/>
      <c r="AK875" s="176"/>
      <c r="AL875" s="71">
        <f>MAX(AL$24:AL874)+1</f>
        <v>797</v>
      </c>
      <c r="AM875" s="71" t="s">
        <v>157</v>
      </c>
      <c r="AN875" s="71" t="str">
        <f t="shared" si="167"/>
        <v>797.</v>
      </c>
      <c r="AP875" s="88"/>
      <c r="AS875" s="114"/>
    </row>
    <row r="876" spans="1:45" ht="22.5" customHeight="1" x14ac:dyDescent="0.25">
      <c r="A876" s="94" t="str">
        <f t="shared" si="170"/>
        <v>798.</v>
      </c>
      <c r="B876" s="94">
        <v>2876</v>
      </c>
      <c r="C876" s="217" t="s">
        <v>802</v>
      </c>
      <c r="D876" s="4">
        <v>1974</v>
      </c>
      <c r="E876" s="9" t="s">
        <v>28</v>
      </c>
      <c r="F876" s="4" t="s">
        <v>29</v>
      </c>
      <c r="G876" s="4">
        <v>2</v>
      </c>
      <c r="H876" s="4">
        <v>2</v>
      </c>
      <c r="I876" s="11">
        <v>716.6</v>
      </c>
      <c r="J876" s="11">
        <v>453.6</v>
      </c>
      <c r="K876" s="11">
        <v>453.6</v>
      </c>
      <c r="L876" s="35">
        <v>34</v>
      </c>
      <c r="M876" s="11">
        <f t="shared" ref="M876:M890" si="171">R876+T876+V876+X876+Z876+AB876+AE876+AF876</f>
        <v>60208.4</v>
      </c>
      <c r="N876" s="11"/>
      <c r="O876" s="11"/>
      <c r="P876" s="11"/>
      <c r="Q876" s="11">
        <f t="shared" ref="Q876:Q890" si="172">M876</f>
        <v>60208.4</v>
      </c>
      <c r="R876" s="11">
        <v>60208.4</v>
      </c>
      <c r="S876" s="35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75"/>
      <c r="AG876" s="29" t="s">
        <v>217</v>
      </c>
      <c r="AH876" s="176" t="s">
        <v>1774</v>
      </c>
      <c r="AI876" s="168"/>
      <c r="AJ876" s="176"/>
      <c r="AK876" s="176"/>
      <c r="AL876" s="71">
        <f>MAX(AL$24:AL875)+1</f>
        <v>798</v>
      </c>
      <c r="AM876" s="71" t="s">
        <v>157</v>
      </c>
      <c r="AN876" s="71" t="str">
        <f t="shared" si="167"/>
        <v>798.</v>
      </c>
      <c r="AP876" s="88"/>
      <c r="AS876" s="114"/>
    </row>
    <row r="877" spans="1:45" ht="22.5" customHeight="1" x14ac:dyDescent="0.25">
      <c r="A877" s="94" t="str">
        <f t="shared" si="170"/>
        <v>799.</v>
      </c>
      <c r="B877" s="94">
        <v>2698</v>
      </c>
      <c r="C877" s="217" t="s">
        <v>803</v>
      </c>
      <c r="D877" s="4">
        <v>1973</v>
      </c>
      <c r="E877" s="9" t="s">
        <v>28</v>
      </c>
      <c r="F877" s="4" t="s">
        <v>29</v>
      </c>
      <c r="G877" s="4">
        <v>2</v>
      </c>
      <c r="H877" s="4">
        <v>2</v>
      </c>
      <c r="I877" s="11">
        <v>727.2</v>
      </c>
      <c r="J877" s="11">
        <v>454.7</v>
      </c>
      <c r="K877" s="11">
        <v>454.7</v>
      </c>
      <c r="L877" s="35">
        <v>28</v>
      </c>
      <c r="M877" s="11">
        <f t="shared" si="171"/>
        <v>60208.4</v>
      </c>
      <c r="N877" s="11"/>
      <c r="O877" s="11"/>
      <c r="P877" s="11"/>
      <c r="Q877" s="11">
        <f t="shared" si="172"/>
        <v>60208.4</v>
      </c>
      <c r="R877" s="11">
        <v>60208.4</v>
      </c>
      <c r="S877" s="35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75"/>
      <c r="AG877" s="29" t="s">
        <v>217</v>
      </c>
      <c r="AH877" s="176" t="s">
        <v>1774</v>
      </c>
      <c r="AI877" s="168"/>
      <c r="AJ877" s="176"/>
      <c r="AK877" s="176"/>
      <c r="AL877" s="71">
        <f>MAX(AL$24:AL876)+1</f>
        <v>799</v>
      </c>
      <c r="AM877" s="71" t="s">
        <v>157</v>
      </c>
      <c r="AN877" s="71" t="str">
        <f t="shared" si="167"/>
        <v>799.</v>
      </c>
      <c r="AP877" s="88"/>
      <c r="AS877" s="114"/>
    </row>
    <row r="878" spans="1:45" ht="22.5" customHeight="1" x14ac:dyDescent="0.25">
      <c r="A878" s="94" t="str">
        <f t="shared" si="170"/>
        <v>800.</v>
      </c>
      <c r="B878" s="94">
        <v>2757</v>
      </c>
      <c r="C878" s="217" t="s">
        <v>153</v>
      </c>
      <c r="D878" s="4">
        <v>1974</v>
      </c>
      <c r="E878" s="9" t="s">
        <v>28</v>
      </c>
      <c r="F878" s="4" t="s">
        <v>29</v>
      </c>
      <c r="G878" s="4">
        <v>2</v>
      </c>
      <c r="H878" s="4">
        <v>2</v>
      </c>
      <c r="I878" s="11">
        <v>526.9</v>
      </c>
      <c r="J878" s="11">
        <v>292.10000000000002</v>
      </c>
      <c r="K878" s="11">
        <v>292.10000000000002</v>
      </c>
      <c r="L878" s="35">
        <v>25</v>
      </c>
      <c r="M878" s="11">
        <f t="shared" si="171"/>
        <v>43006</v>
      </c>
      <c r="N878" s="11"/>
      <c r="O878" s="11"/>
      <c r="P878" s="11"/>
      <c r="Q878" s="11">
        <f t="shared" si="172"/>
        <v>43006</v>
      </c>
      <c r="R878" s="11">
        <v>43006</v>
      </c>
      <c r="S878" s="35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75"/>
      <c r="AG878" s="29" t="s">
        <v>217</v>
      </c>
      <c r="AH878" s="176" t="s">
        <v>1774</v>
      </c>
      <c r="AI878" s="168"/>
      <c r="AJ878" s="176"/>
      <c r="AK878" s="176"/>
      <c r="AL878" s="71">
        <f>MAX(AL$24:AL877)+1</f>
        <v>800</v>
      </c>
      <c r="AM878" s="71" t="s">
        <v>157</v>
      </c>
      <c r="AN878" s="71" t="str">
        <f t="shared" si="167"/>
        <v>800.</v>
      </c>
      <c r="AP878" s="88"/>
      <c r="AS878" s="114"/>
    </row>
    <row r="879" spans="1:45" ht="22.5" customHeight="1" x14ac:dyDescent="0.25">
      <c r="A879" s="94" t="str">
        <f t="shared" si="170"/>
        <v>801.</v>
      </c>
      <c r="B879" s="94">
        <v>2834</v>
      </c>
      <c r="C879" s="217" t="s">
        <v>1578</v>
      </c>
      <c r="D879" s="4">
        <v>1982</v>
      </c>
      <c r="E879" s="9" t="s">
        <v>28</v>
      </c>
      <c r="F879" s="8" t="s">
        <v>29</v>
      </c>
      <c r="G879" s="4">
        <v>2</v>
      </c>
      <c r="H879" s="4">
        <v>2</v>
      </c>
      <c r="I879" s="11">
        <v>616.20000000000005</v>
      </c>
      <c r="J879" s="11">
        <v>244.5</v>
      </c>
      <c r="K879" s="11">
        <v>226</v>
      </c>
      <c r="L879" s="35">
        <v>21</v>
      </c>
      <c r="M879" s="11">
        <f t="shared" si="171"/>
        <v>48850</v>
      </c>
      <c r="N879" s="11"/>
      <c r="O879" s="11"/>
      <c r="P879" s="11"/>
      <c r="Q879" s="11">
        <f t="shared" si="172"/>
        <v>48850</v>
      </c>
      <c r="R879" s="11">
        <v>48850</v>
      </c>
      <c r="S879" s="35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75"/>
      <c r="AG879" s="29" t="s">
        <v>217</v>
      </c>
      <c r="AH879" s="176" t="s">
        <v>1774</v>
      </c>
      <c r="AI879" s="168"/>
      <c r="AJ879" s="176"/>
      <c r="AK879" s="176"/>
      <c r="AL879" s="71">
        <f>MAX(AL$24:AL878)+1</f>
        <v>801</v>
      </c>
      <c r="AM879" s="71" t="s">
        <v>157</v>
      </c>
      <c r="AN879" s="71" t="str">
        <f t="shared" si="167"/>
        <v>801.</v>
      </c>
      <c r="AP879" s="88"/>
      <c r="AS879" s="114"/>
    </row>
    <row r="880" spans="1:45" ht="22.5" customHeight="1" x14ac:dyDescent="0.25">
      <c r="A880" s="94" t="str">
        <f t="shared" si="170"/>
        <v>802.</v>
      </c>
      <c r="B880" s="94">
        <v>2835</v>
      </c>
      <c r="C880" s="217" t="s">
        <v>731</v>
      </c>
      <c r="D880" s="4">
        <v>1990</v>
      </c>
      <c r="E880" s="9" t="s">
        <v>28</v>
      </c>
      <c r="F880" s="8" t="s">
        <v>29</v>
      </c>
      <c r="G880" s="4">
        <v>3</v>
      </c>
      <c r="H880" s="4">
        <v>2</v>
      </c>
      <c r="I880" s="11">
        <v>1279.5999999999999</v>
      </c>
      <c r="J880" s="11">
        <v>761</v>
      </c>
      <c r="K880" s="11">
        <v>761</v>
      </c>
      <c r="L880" s="35">
        <v>42</v>
      </c>
      <c r="M880" s="11">
        <f t="shared" si="171"/>
        <v>77410.8</v>
      </c>
      <c r="N880" s="11"/>
      <c r="O880" s="11"/>
      <c r="P880" s="11"/>
      <c r="Q880" s="11">
        <f t="shared" si="172"/>
        <v>77410.8</v>
      </c>
      <c r="R880" s="11">
        <v>77410.8</v>
      </c>
      <c r="S880" s="35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75"/>
      <c r="AG880" s="29" t="s">
        <v>217</v>
      </c>
      <c r="AH880" s="176" t="s">
        <v>1774</v>
      </c>
      <c r="AI880" s="168"/>
      <c r="AJ880" s="176"/>
      <c r="AK880" s="176"/>
      <c r="AL880" s="71">
        <f>MAX(AL$24:AL879)+1</f>
        <v>802</v>
      </c>
      <c r="AM880" s="71" t="s">
        <v>157</v>
      </c>
      <c r="AN880" s="71" t="str">
        <f t="shared" si="167"/>
        <v>802.</v>
      </c>
      <c r="AP880" s="88"/>
      <c r="AS880" s="114"/>
    </row>
    <row r="881" spans="1:45" ht="22.5" customHeight="1" x14ac:dyDescent="0.25">
      <c r="A881" s="94" t="str">
        <f t="shared" si="170"/>
        <v>803.</v>
      </c>
      <c r="B881" s="94">
        <v>2886</v>
      </c>
      <c r="C881" s="217" t="s">
        <v>735</v>
      </c>
      <c r="D881" s="4">
        <v>1971</v>
      </c>
      <c r="E881" s="9" t="s">
        <v>28</v>
      </c>
      <c r="F881" s="8" t="s">
        <v>29</v>
      </c>
      <c r="G881" s="4">
        <v>2</v>
      </c>
      <c r="H881" s="4">
        <v>2</v>
      </c>
      <c r="I881" s="11">
        <v>514.9</v>
      </c>
      <c r="J881" s="11">
        <v>221.3</v>
      </c>
      <c r="K881" s="11">
        <v>221.3</v>
      </c>
      <c r="L881" s="35">
        <v>24</v>
      </c>
      <c r="M881" s="11">
        <f t="shared" si="171"/>
        <v>44081.15</v>
      </c>
      <c r="N881" s="11"/>
      <c r="O881" s="11"/>
      <c r="P881" s="11"/>
      <c r="Q881" s="11">
        <f t="shared" si="172"/>
        <v>44081.15</v>
      </c>
      <c r="R881" s="11">
        <v>44081.15</v>
      </c>
      <c r="S881" s="35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75"/>
      <c r="AG881" s="29" t="s">
        <v>217</v>
      </c>
      <c r="AH881" s="176" t="s">
        <v>1774</v>
      </c>
      <c r="AI881" s="168"/>
      <c r="AJ881" s="176"/>
      <c r="AK881" s="176"/>
      <c r="AL881" s="71">
        <f>MAX(AL$24:AL880)+1</f>
        <v>803</v>
      </c>
      <c r="AM881" s="71" t="s">
        <v>157</v>
      </c>
      <c r="AN881" s="71" t="str">
        <f t="shared" si="167"/>
        <v>803.</v>
      </c>
      <c r="AP881" s="88"/>
      <c r="AS881" s="114"/>
    </row>
    <row r="882" spans="1:45" ht="22.5" customHeight="1" x14ac:dyDescent="0.25">
      <c r="A882" s="94" t="str">
        <f t="shared" si="170"/>
        <v>804.</v>
      </c>
      <c r="B882" s="94">
        <v>2926</v>
      </c>
      <c r="C882" s="217" t="s">
        <v>736</v>
      </c>
      <c r="D882" s="4">
        <v>1932</v>
      </c>
      <c r="E882" s="9" t="s">
        <v>28</v>
      </c>
      <c r="F882" s="8" t="s">
        <v>30</v>
      </c>
      <c r="G882" s="4">
        <v>1</v>
      </c>
      <c r="H882" s="4">
        <v>1</v>
      </c>
      <c r="I882" s="11">
        <v>319.3</v>
      </c>
      <c r="J882" s="11">
        <v>319.3</v>
      </c>
      <c r="K882" s="11">
        <v>319.3</v>
      </c>
      <c r="L882" s="35">
        <v>5</v>
      </c>
      <c r="M882" s="11">
        <f t="shared" si="171"/>
        <v>32254.5</v>
      </c>
      <c r="N882" s="11"/>
      <c r="O882" s="11"/>
      <c r="P882" s="11"/>
      <c r="Q882" s="11">
        <f t="shared" si="172"/>
        <v>32254.5</v>
      </c>
      <c r="R882" s="11">
        <v>32254.5</v>
      </c>
      <c r="S882" s="35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75"/>
      <c r="AG882" s="29" t="s">
        <v>217</v>
      </c>
      <c r="AH882" s="176" t="s">
        <v>1774</v>
      </c>
      <c r="AI882" s="168"/>
      <c r="AJ882" s="176"/>
      <c r="AK882" s="176"/>
      <c r="AL882" s="71">
        <f>MAX(AL$24:AL881)+1</f>
        <v>804</v>
      </c>
      <c r="AM882" s="71" t="s">
        <v>157</v>
      </c>
      <c r="AN882" s="71" t="str">
        <f t="shared" si="167"/>
        <v>804.</v>
      </c>
      <c r="AP882" s="88"/>
      <c r="AS882" s="114"/>
    </row>
    <row r="883" spans="1:45" ht="22.5" customHeight="1" x14ac:dyDescent="0.25">
      <c r="A883" s="94" t="str">
        <f t="shared" si="170"/>
        <v>805.</v>
      </c>
      <c r="B883" s="94">
        <v>2940</v>
      </c>
      <c r="C883" s="217" t="s">
        <v>737</v>
      </c>
      <c r="D883" s="4">
        <v>1991</v>
      </c>
      <c r="E883" s="9" t="s">
        <v>28</v>
      </c>
      <c r="F883" s="8" t="s">
        <v>31</v>
      </c>
      <c r="G883" s="4">
        <v>5</v>
      </c>
      <c r="H883" s="4">
        <v>3</v>
      </c>
      <c r="I883" s="11">
        <v>3286.6</v>
      </c>
      <c r="J883" s="11">
        <v>1919.5</v>
      </c>
      <c r="K883" s="11">
        <v>1919.5</v>
      </c>
      <c r="L883" s="35">
        <v>174</v>
      </c>
      <c r="M883" s="11">
        <f t="shared" si="171"/>
        <v>510696.25</v>
      </c>
      <c r="N883" s="11"/>
      <c r="O883" s="11"/>
      <c r="P883" s="11"/>
      <c r="Q883" s="11">
        <f t="shared" si="172"/>
        <v>510696.25</v>
      </c>
      <c r="R883" s="11">
        <v>510696.25</v>
      </c>
      <c r="S883" s="35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75"/>
      <c r="AG883" s="29" t="s">
        <v>217</v>
      </c>
      <c r="AH883" s="176" t="s">
        <v>1774</v>
      </c>
      <c r="AI883" s="168"/>
      <c r="AJ883" s="176"/>
      <c r="AK883" s="176"/>
      <c r="AL883" s="71">
        <f>MAX(AL$24:AL882)+1</f>
        <v>805</v>
      </c>
      <c r="AM883" s="71" t="s">
        <v>157</v>
      </c>
      <c r="AN883" s="71" t="str">
        <f t="shared" si="167"/>
        <v>805.</v>
      </c>
      <c r="AP883" s="88"/>
      <c r="AS883" s="114"/>
    </row>
    <row r="884" spans="1:45" ht="22.5" customHeight="1" x14ac:dyDescent="0.25">
      <c r="A884" s="94" t="str">
        <f t="shared" si="170"/>
        <v>806.</v>
      </c>
      <c r="B884" s="94">
        <v>2944</v>
      </c>
      <c r="C884" s="217" t="s">
        <v>738</v>
      </c>
      <c r="D884" s="4">
        <v>1950</v>
      </c>
      <c r="E884" s="9" t="s">
        <v>28</v>
      </c>
      <c r="F884" s="8" t="s">
        <v>30</v>
      </c>
      <c r="G884" s="4">
        <v>2</v>
      </c>
      <c r="H884" s="4">
        <v>1</v>
      </c>
      <c r="I884" s="11">
        <v>401.2</v>
      </c>
      <c r="J884" s="11">
        <v>226.3</v>
      </c>
      <c r="K884" s="11">
        <v>226.3</v>
      </c>
      <c r="L884" s="35">
        <v>17</v>
      </c>
      <c r="M884" s="11">
        <f t="shared" si="171"/>
        <v>61283.55</v>
      </c>
      <c r="N884" s="11"/>
      <c r="O884" s="11"/>
      <c r="P884" s="11"/>
      <c r="Q884" s="11">
        <f t="shared" si="172"/>
        <v>61283.55</v>
      </c>
      <c r="R884" s="11">
        <v>61283.55</v>
      </c>
      <c r="S884" s="35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75"/>
      <c r="AG884" s="29" t="s">
        <v>217</v>
      </c>
      <c r="AH884" s="176" t="s">
        <v>1774</v>
      </c>
      <c r="AI884" s="168"/>
      <c r="AJ884" s="176"/>
      <c r="AK884" s="176"/>
      <c r="AL884" s="71">
        <f>MAX(AL$24:AL883)+1</f>
        <v>806</v>
      </c>
      <c r="AM884" s="71" t="s">
        <v>157</v>
      </c>
      <c r="AN884" s="71" t="str">
        <f t="shared" si="167"/>
        <v>806.</v>
      </c>
      <c r="AP884" s="88"/>
      <c r="AS884" s="114"/>
    </row>
    <row r="885" spans="1:45" ht="22.5" customHeight="1" x14ac:dyDescent="0.25">
      <c r="A885" s="94" t="str">
        <f t="shared" si="170"/>
        <v>807.</v>
      </c>
      <c r="B885" s="94">
        <v>2945</v>
      </c>
      <c r="C885" s="217" t="s">
        <v>108</v>
      </c>
      <c r="D885" s="4">
        <v>1961</v>
      </c>
      <c r="E885" s="9" t="s">
        <v>28</v>
      </c>
      <c r="F885" s="8" t="s">
        <v>29</v>
      </c>
      <c r="G885" s="4">
        <v>2</v>
      </c>
      <c r="H885" s="4">
        <v>2</v>
      </c>
      <c r="I885" s="11">
        <v>390</v>
      </c>
      <c r="J885" s="11">
        <v>263.39999999999998</v>
      </c>
      <c r="K885" s="11">
        <v>263.39999999999998</v>
      </c>
      <c r="L885" s="35">
        <v>33</v>
      </c>
      <c r="M885" s="11">
        <f t="shared" si="171"/>
        <v>55477.74</v>
      </c>
      <c r="N885" s="11"/>
      <c r="O885" s="11"/>
      <c r="P885" s="11"/>
      <c r="Q885" s="11">
        <f t="shared" si="172"/>
        <v>55477.74</v>
      </c>
      <c r="R885" s="11">
        <v>55477.74</v>
      </c>
      <c r="S885" s="35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75"/>
      <c r="AG885" s="29" t="s">
        <v>217</v>
      </c>
      <c r="AH885" s="176" t="s">
        <v>1774</v>
      </c>
      <c r="AI885" s="168"/>
      <c r="AJ885" s="176"/>
      <c r="AK885" s="176"/>
      <c r="AL885" s="71">
        <f>MAX(AL$24:AL884)+1</f>
        <v>807</v>
      </c>
      <c r="AM885" s="71" t="s">
        <v>157</v>
      </c>
      <c r="AN885" s="71" t="str">
        <f t="shared" si="167"/>
        <v>807.</v>
      </c>
      <c r="AP885" s="88"/>
      <c r="AS885" s="114"/>
    </row>
    <row r="886" spans="1:45" ht="22.5" customHeight="1" x14ac:dyDescent="0.25">
      <c r="A886" s="94" t="str">
        <f t="shared" si="170"/>
        <v>808.</v>
      </c>
      <c r="B886" s="94">
        <v>2946</v>
      </c>
      <c r="C886" s="217" t="s">
        <v>109</v>
      </c>
      <c r="D886" s="4">
        <v>1961</v>
      </c>
      <c r="E886" s="9" t="s">
        <v>28</v>
      </c>
      <c r="F886" s="8" t="s">
        <v>29</v>
      </c>
      <c r="G886" s="4">
        <v>2</v>
      </c>
      <c r="H886" s="4">
        <v>2</v>
      </c>
      <c r="I886" s="11">
        <v>468.8</v>
      </c>
      <c r="J886" s="11">
        <v>297</v>
      </c>
      <c r="K886" s="11">
        <v>297</v>
      </c>
      <c r="L886" s="35">
        <v>25</v>
      </c>
      <c r="M886" s="11">
        <f t="shared" si="171"/>
        <v>55477.74</v>
      </c>
      <c r="N886" s="11"/>
      <c r="O886" s="11"/>
      <c r="P886" s="11"/>
      <c r="Q886" s="11">
        <f t="shared" si="172"/>
        <v>55477.74</v>
      </c>
      <c r="R886" s="11">
        <v>55477.74</v>
      </c>
      <c r="S886" s="35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75"/>
      <c r="AG886" s="29" t="s">
        <v>217</v>
      </c>
      <c r="AH886" s="176" t="s">
        <v>1774</v>
      </c>
      <c r="AI886" s="168"/>
      <c r="AJ886" s="176"/>
      <c r="AK886" s="176"/>
      <c r="AL886" s="71">
        <f>MAX(AL$24:AL885)+1</f>
        <v>808</v>
      </c>
      <c r="AM886" s="71" t="s">
        <v>157</v>
      </c>
      <c r="AN886" s="71" t="str">
        <f t="shared" si="167"/>
        <v>808.</v>
      </c>
      <c r="AP886" s="88"/>
      <c r="AS886" s="114"/>
    </row>
    <row r="887" spans="1:45" ht="22.5" customHeight="1" x14ac:dyDescent="0.25">
      <c r="A887" s="94" t="str">
        <f t="shared" si="170"/>
        <v>809.</v>
      </c>
      <c r="B887" s="94">
        <v>2954</v>
      </c>
      <c r="C887" s="217" t="s">
        <v>739</v>
      </c>
      <c r="D887" s="4">
        <v>1982</v>
      </c>
      <c r="E887" s="9" t="s">
        <v>28</v>
      </c>
      <c r="F887" s="8" t="s">
        <v>29</v>
      </c>
      <c r="G887" s="4">
        <v>2</v>
      </c>
      <c r="H887" s="4">
        <v>2</v>
      </c>
      <c r="I887" s="11">
        <v>641.70000000000005</v>
      </c>
      <c r="J887" s="11">
        <v>368.6</v>
      </c>
      <c r="K887" s="11">
        <v>368.6</v>
      </c>
      <c r="L887" s="35">
        <v>18</v>
      </c>
      <c r="M887" s="11">
        <f t="shared" si="171"/>
        <v>51607.199999999997</v>
      </c>
      <c r="N887" s="11"/>
      <c r="O887" s="11"/>
      <c r="P887" s="11"/>
      <c r="Q887" s="11">
        <f t="shared" si="172"/>
        <v>51607.199999999997</v>
      </c>
      <c r="R887" s="11">
        <v>51607.199999999997</v>
      </c>
      <c r="S887" s="35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75"/>
      <c r="AG887" s="29" t="s">
        <v>217</v>
      </c>
      <c r="AH887" s="176" t="s">
        <v>1774</v>
      </c>
      <c r="AI887" s="168"/>
      <c r="AJ887" s="176"/>
      <c r="AK887" s="176"/>
      <c r="AL887" s="71">
        <f>MAX(AL$24:AL886)+1</f>
        <v>809</v>
      </c>
      <c r="AM887" s="71" t="s">
        <v>157</v>
      </c>
      <c r="AN887" s="71" t="str">
        <f t="shared" si="167"/>
        <v>809.</v>
      </c>
      <c r="AP887" s="88"/>
      <c r="AS887" s="114"/>
    </row>
    <row r="888" spans="1:45" ht="22.5" customHeight="1" x14ac:dyDescent="0.25">
      <c r="A888" s="94" t="str">
        <f t="shared" si="170"/>
        <v>810.</v>
      </c>
      <c r="B888" s="94">
        <v>2957</v>
      </c>
      <c r="C888" s="217" t="s">
        <v>740</v>
      </c>
      <c r="D888" s="4">
        <v>1982</v>
      </c>
      <c r="E888" s="9" t="s">
        <v>28</v>
      </c>
      <c r="F888" s="8" t="s">
        <v>29</v>
      </c>
      <c r="G888" s="4">
        <v>2</v>
      </c>
      <c r="H888" s="4">
        <v>2</v>
      </c>
      <c r="I888" s="11">
        <v>752.9</v>
      </c>
      <c r="J888" s="11">
        <v>439.4</v>
      </c>
      <c r="K888" s="11">
        <v>439.4</v>
      </c>
      <c r="L888" s="35">
        <v>29</v>
      </c>
      <c r="M888" s="11">
        <f t="shared" si="171"/>
        <v>44081.15</v>
      </c>
      <c r="N888" s="11"/>
      <c r="O888" s="11"/>
      <c r="P888" s="11"/>
      <c r="Q888" s="11">
        <f t="shared" si="172"/>
        <v>44081.15</v>
      </c>
      <c r="R888" s="11">
        <v>44081.15</v>
      </c>
      <c r="S888" s="35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75"/>
      <c r="AG888" s="29" t="s">
        <v>217</v>
      </c>
      <c r="AH888" s="176" t="s">
        <v>1774</v>
      </c>
      <c r="AI888" s="168"/>
      <c r="AJ888" s="176"/>
      <c r="AK888" s="176"/>
      <c r="AL888" s="71">
        <f>MAX(AL$24:AL887)+1</f>
        <v>810</v>
      </c>
      <c r="AM888" s="71" t="s">
        <v>157</v>
      </c>
      <c r="AN888" s="71" t="str">
        <f t="shared" si="167"/>
        <v>810.</v>
      </c>
      <c r="AP888" s="88"/>
      <c r="AS888" s="114"/>
    </row>
    <row r="889" spans="1:45" ht="22.5" customHeight="1" x14ac:dyDescent="0.25">
      <c r="A889" s="94" t="str">
        <f t="shared" si="170"/>
        <v>811.</v>
      </c>
      <c r="B889" s="94">
        <v>2961</v>
      </c>
      <c r="C889" s="217" t="s">
        <v>741</v>
      </c>
      <c r="D889" s="4">
        <v>1983</v>
      </c>
      <c r="E889" s="9" t="s">
        <v>28</v>
      </c>
      <c r="F889" s="8" t="s">
        <v>29</v>
      </c>
      <c r="G889" s="4">
        <v>2</v>
      </c>
      <c r="H889" s="4">
        <v>3</v>
      </c>
      <c r="I889" s="11">
        <v>839.7</v>
      </c>
      <c r="J889" s="11">
        <v>487.9</v>
      </c>
      <c r="K889" s="11">
        <v>487.9</v>
      </c>
      <c r="L889" s="35">
        <v>33</v>
      </c>
      <c r="M889" s="11">
        <f t="shared" si="171"/>
        <v>64509</v>
      </c>
      <c r="N889" s="11"/>
      <c r="O889" s="11"/>
      <c r="P889" s="11"/>
      <c r="Q889" s="11">
        <f t="shared" si="172"/>
        <v>64509</v>
      </c>
      <c r="R889" s="11">
        <v>64509</v>
      </c>
      <c r="S889" s="35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75"/>
      <c r="AG889" s="29" t="s">
        <v>217</v>
      </c>
      <c r="AH889" s="176" t="s">
        <v>1774</v>
      </c>
      <c r="AI889" s="168"/>
      <c r="AJ889" s="176"/>
      <c r="AK889" s="176"/>
      <c r="AL889" s="71">
        <f>MAX(AL$24:AL888)+1</f>
        <v>811</v>
      </c>
      <c r="AM889" s="71" t="s">
        <v>157</v>
      </c>
      <c r="AN889" s="71" t="str">
        <f t="shared" si="167"/>
        <v>811.</v>
      </c>
      <c r="AP889" s="88"/>
      <c r="AS889" s="114"/>
    </row>
    <row r="890" spans="1:45" ht="22.5" customHeight="1" x14ac:dyDescent="0.25">
      <c r="A890" s="94" t="str">
        <f t="shared" si="170"/>
        <v>812.</v>
      </c>
      <c r="B890" s="94">
        <v>2931</v>
      </c>
      <c r="C890" s="217" t="s">
        <v>1731</v>
      </c>
      <c r="D890" s="4">
        <v>1993</v>
      </c>
      <c r="E890" s="9" t="s">
        <v>28</v>
      </c>
      <c r="F890" s="8" t="s">
        <v>31</v>
      </c>
      <c r="G890" s="4">
        <v>5</v>
      </c>
      <c r="H890" s="4">
        <v>4</v>
      </c>
      <c r="I890" s="11">
        <v>5230.6499999999996</v>
      </c>
      <c r="J890" s="11">
        <v>4421.6000000000004</v>
      </c>
      <c r="K890" s="11">
        <v>4421.6000000000004</v>
      </c>
      <c r="L890" s="35">
        <v>162</v>
      </c>
      <c r="M890" s="11">
        <f t="shared" si="171"/>
        <v>5537148</v>
      </c>
      <c r="N890" s="11"/>
      <c r="O890" s="11"/>
      <c r="P890" s="11"/>
      <c r="Q890" s="11">
        <f t="shared" si="172"/>
        <v>5537148</v>
      </c>
      <c r="R890" s="11"/>
      <c r="S890" s="35"/>
      <c r="T890" s="11"/>
      <c r="U890" s="11">
        <v>1561</v>
      </c>
      <c r="V890" s="11">
        <v>5537148</v>
      </c>
      <c r="W890" s="11"/>
      <c r="X890" s="11"/>
      <c r="Y890" s="11"/>
      <c r="Z890" s="11"/>
      <c r="AA890" s="11"/>
      <c r="AB890" s="11"/>
      <c r="AC890" s="11"/>
      <c r="AD890" s="11"/>
      <c r="AE890" s="11"/>
      <c r="AF890" s="75"/>
      <c r="AG890" s="29" t="s">
        <v>217</v>
      </c>
      <c r="AH890" s="176"/>
      <c r="AI890" s="168"/>
      <c r="AJ890" s="176"/>
      <c r="AK890" s="176"/>
      <c r="AL890" s="71">
        <f>MAX(AL$24:AL889)+1</f>
        <v>812</v>
      </c>
      <c r="AM890" s="71" t="s">
        <v>157</v>
      </c>
      <c r="AN890" s="71" t="str">
        <f t="shared" si="167"/>
        <v>812.</v>
      </c>
      <c r="AP890" s="88"/>
      <c r="AS890" s="114"/>
    </row>
    <row r="891" spans="1:45" ht="22.5" customHeight="1" x14ac:dyDescent="0.25">
      <c r="A891" s="94" t="str">
        <f t="shared" ref="A891:A916" si="173">AN891</f>
        <v/>
      </c>
      <c r="B891" s="94"/>
      <c r="C891" s="233" t="s">
        <v>110</v>
      </c>
      <c r="D891" s="20"/>
      <c r="E891" s="9"/>
      <c r="F891" s="4"/>
      <c r="G891" s="4"/>
      <c r="H891" s="4"/>
      <c r="I891" s="6">
        <f>SUM(I892+I895)</f>
        <v>1774.8</v>
      </c>
      <c r="J891" s="6">
        <f>SUM(J892+J895)</f>
        <v>1632.5</v>
      </c>
      <c r="K891" s="6">
        <f>SUM(K892+K895)</f>
        <v>4621.5</v>
      </c>
      <c r="L891" s="6">
        <f>SUM(L892+L895)</f>
        <v>99</v>
      </c>
      <c r="M891" s="6">
        <f>SUM(M892+M895)</f>
        <v>2696340.1399999997</v>
      </c>
      <c r="N891" s="6"/>
      <c r="O891" s="6"/>
      <c r="P891" s="6"/>
      <c r="Q891" s="6">
        <f>SUM(Q892+Q895)</f>
        <v>2696340.1399999997</v>
      </c>
      <c r="R891" s="6"/>
      <c r="S891" s="6"/>
      <c r="T891" s="6"/>
      <c r="U891" s="6">
        <f>SUM(U892+U895)</f>
        <v>689.59999999999991</v>
      </c>
      <c r="V891" s="6">
        <f>SUM(V892+V895)</f>
        <v>2350135.9</v>
      </c>
      <c r="W891" s="6"/>
      <c r="X891" s="6"/>
      <c r="Y891" s="6"/>
      <c r="Z891" s="6"/>
      <c r="AA891" s="6">
        <f>SUM(AA892+AA895)</f>
        <v>201.5</v>
      </c>
      <c r="AB891" s="6">
        <f>SUM(AB892+AB895)</f>
        <v>346204.24</v>
      </c>
      <c r="AC891" s="6"/>
      <c r="AD891" s="6"/>
      <c r="AE891" s="6"/>
      <c r="AF891" s="195"/>
      <c r="AG891" s="29"/>
      <c r="AH891" s="176"/>
      <c r="AI891" s="168"/>
      <c r="AJ891" s="176"/>
      <c r="AK891" s="176"/>
      <c r="AN891" s="71" t="str">
        <f t="shared" si="167"/>
        <v/>
      </c>
      <c r="AO891" s="71"/>
      <c r="AP891" s="71"/>
      <c r="AS891" s="114"/>
    </row>
    <row r="892" spans="1:45" ht="22.5" customHeight="1" x14ac:dyDescent="0.25">
      <c r="A892" s="94" t="str">
        <f t="shared" si="173"/>
        <v/>
      </c>
      <c r="B892" s="94"/>
      <c r="C892" s="233" t="s">
        <v>209</v>
      </c>
      <c r="D892" s="8"/>
      <c r="E892" s="9"/>
      <c r="F892" s="8"/>
      <c r="G892" s="14"/>
      <c r="H892" s="14"/>
      <c r="I892" s="6">
        <f>SUM(I893:I894)</f>
        <v>726.7</v>
      </c>
      <c r="J892" s="6">
        <f>SUM(J893:J894)</f>
        <v>672.90000000000009</v>
      </c>
      <c r="K892" s="6">
        <f>SUM(K893:K894)</f>
        <v>3661.9</v>
      </c>
      <c r="L892" s="119">
        <f>SUM(L893:L894)</f>
        <v>42</v>
      </c>
      <c r="M892" s="6">
        <f>SUM(M893:M894)</f>
        <v>1443100.8699999999</v>
      </c>
      <c r="N892" s="6"/>
      <c r="O892" s="6"/>
      <c r="P892" s="6"/>
      <c r="Q892" s="6">
        <f>SUM(Q893:Q894)</f>
        <v>1443100.8699999999</v>
      </c>
      <c r="R892" s="6"/>
      <c r="S892" s="6"/>
      <c r="T892" s="6"/>
      <c r="U892" s="6">
        <f t="shared" ref="U892:AB892" si="174">SUM(U893:U894)</f>
        <v>389.2</v>
      </c>
      <c r="V892" s="6">
        <f t="shared" si="174"/>
        <v>1247667.8999999999</v>
      </c>
      <c r="W892" s="6"/>
      <c r="X892" s="6"/>
      <c r="Y892" s="6"/>
      <c r="Z892" s="6"/>
      <c r="AA892" s="6">
        <f t="shared" si="174"/>
        <v>78</v>
      </c>
      <c r="AB892" s="6">
        <f t="shared" si="174"/>
        <v>195432.97</v>
      </c>
      <c r="AC892" s="6"/>
      <c r="AD892" s="6"/>
      <c r="AE892" s="6"/>
      <c r="AF892" s="195"/>
      <c r="AG892" s="30"/>
      <c r="AH892" s="176"/>
      <c r="AI892" s="168"/>
      <c r="AJ892" s="176"/>
      <c r="AK892" s="176"/>
      <c r="AN892" s="71" t="str">
        <f t="shared" si="167"/>
        <v/>
      </c>
      <c r="AO892" s="71"/>
      <c r="AP892" s="71"/>
      <c r="AS892" s="114"/>
    </row>
    <row r="893" spans="1:45" ht="22.5" customHeight="1" x14ac:dyDescent="0.25">
      <c r="A893" s="94" t="str">
        <f t="shared" si="173"/>
        <v>813.</v>
      </c>
      <c r="B893" s="94">
        <v>3079</v>
      </c>
      <c r="C893" s="211" t="s">
        <v>804</v>
      </c>
      <c r="D893" s="9">
        <v>1965</v>
      </c>
      <c r="E893" s="9"/>
      <c r="F893" s="9" t="s">
        <v>29</v>
      </c>
      <c r="G893" s="12">
        <v>2</v>
      </c>
      <c r="H893" s="12">
        <v>1</v>
      </c>
      <c r="I893" s="11">
        <v>365.9</v>
      </c>
      <c r="J893" s="11">
        <v>332.1</v>
      </c>
      <c r="K893" s="11">
        <v>3321.1</v>
      </c>
      <c r="L893" s="35">
        <v>20</v>
      </c>
      <c r="M893" s="11">
        <f>R893+T893+V893+X893+Z893+AB893+AE893+AF893</f>
        <v>195432.97</v>
      </c>
      <c r="N893" s="6"/>
      <c r="O893" s="6"/>
      <c r="P893" s="6"/>
      <c r="Q893" s="11">
        <f>M893</f>
        <v>195432.97</v>
      </c>
      <c r="R893" s="11"/>
      <c r="S893" s="35"/>
      <c r="T893" s="11"/>
      <c r="U893" s="11"/>
      <c r="V893" s="11"/>
      <c r="W893" s="11"/>
      <c r="X893" s="11"/>
      <c r="Y893" s="11"/>
      <c r="Z893" s="11"/>
      <c r="AA893" s="11">
        <v>78</v>
      </c>
      <c r="AB893" s="11">
        <v>195432.97</v>
      </c>
      <c r="AC893" s="11"/>
      <c r="AD893" s="11"/>
      <c r="AE893" s="11"/>
      <c r="AF893" s="75"/>
      <c r="AG893" s="29" t="s">
        <v>217</v>
      </c>
      <c r="AH893" s="176"/>
      <c r="AI893" s="168"/>
      <c r="AJ893" s="176"/>
      <c r="AK893" s="176"/>
      <c r="AL893" s="71">
        <f>MAX(AL$24:AL892)+1</f>
        <v>813</v>
      </c>
      <c r="AM893" s="71" t="s">
        <v>157</v>
      </c>
      <c r="AN893" s="71" t="str">
        <f t="shared" si="167"/>
        <v>813.</v>
      </c>
      <c r="AP893" s="71"/>
      <c r="AS893" s="114"/>
    </row>
    <row r="894" spans="1:45" ht="22.5" customHeight="1" x14ac:dyDescent="0.25">
      <c r="A894" s="94" t="str">
        <f t="shared" si="173"/>
        <v>814.</v>
      </c>
      <c r="B894" s="94">
        <v>3088</v>
      </c>
      <c r="C894" s="223" t="s">
        <v>805</v>
      </c>
      <c r="D894" s="8">
        <v>1969</v>
      </c>
      <c r="E894" s="9" t="s">
        <v>28</v>
      </c>
      <c r="F894" s="8" t="s">
        <v>29</v>
      </c>
      <c r="G894" s="14">
        <v>2</v>
      </c>
      <c r="H894" s="14">
        <v>1</v>
      </c>
      <c r="I894" s="11">
        <v>360.8</v>
      </c>
      <c r="J894" s="11">
        <v>340.8</v>
      </c>
      <c r="K894" s="11">
        <v>340.8</v>
      </c>
      <c r="L894" s="35">
        <v>22</v>
      </c>
      <c r="M894" s="11">
        <f>R894+T894+V894+X894+Z894+AB894+AE894+AF894</f>
        <v>1247667.8999999999</v>
      </c>
      <c r="N894" s="11"/>
      <c r="O894" s="11"/>
      <c r="P894" s="11"/>
      <c r="Q894" s="11">
        <f>M894</f>
        <v>1247667.8999999999</v>
      </c>
      <c r="R894" s="11"/>
      <c r="S894" s="35"/>
      <c r="T894" s="11"/>
      <c r="U894" s="11">
        <v>389.2</v>
      </c>
      <c r="V894" s="11">
        <v>1247667.8999999999</v>
      </c>
      <c r="W894" s="11"/>
      <c r="X894" s="11"/>
      <c r="Y894" s="11"/>
      <c r="Z894" s="11"/>
      <c r="AA894" s="11"/>
      <c r="AB894" s="11"/>
      <c r="AC894" s="11"/>
      <c r="AD894" s="11"/>
      <c r="AE894" s="11"/>
      <c r="AF894" s="75"/>
      <c r="AG894" s="29" t="s">
        <v>217</v>
      </c>
      <c r="AH894" s="176"/>
      <c r="AI894" s="168"/>
      <c r="AJ894" s="176"/>
      <c r="AK894" s="176"/>
      <c r="AL894" s="71">
        <f>MAX(AL$24:AL893)+1</f>
        <v>814</v>
      </c>
      <c r="AM894" s="71" t="s">
        <v>157</v>
      </c>
      <c r="AN894" s="71" t="str">
        <f t="shared" si="167"/>
        <v>814.</v>
      </c>
      <c r="AP894" s="71"/>
      <c r="AS894" s="114"/>
    </row>
    <row r="895" spans="1:45" ht="22.5" customHeight="1" x14ac:dyDescent="0.25">
      <c r="A895" s="94" t="str">
        <f t="shared" si="173"/>
        <v/>
      </c>
      <c r="B895" s="94"/>
      <c r="C895" s="239" t="s">
        <v>210</v>
      </c>
      <c r="D895" s="9"/>
      <c r="E895" s="9"/>
      <c r="F895" s="9"/>
      <c r="G895" s="12"/>
      <c r="H895" s="12"/>
      <c r="I895" s="6">
        <f>SUM(I896:I898)</f>
        <v>1048.0999999999999</v>
      </c>
      <c r="J895" s="6">
        <f>SUM(J896:J898)</f>
        <v>959.6</v>
      </c>
      <c r="K895" s="6">
        <f>SUM(K896:K898)</f>
        <v>959.6</v>
      </c>
      <c r="L895" s="34">
        <f>SUM(L896:L898)</f>
        <v>57</v>
      </c>
      <c r="M895" s="6">
        <f>SUM(M896:M898)</f>
        <v>1253239.27</v>
      </c>
      <c r="N895" s="6"/>
      <c r="O895" s="6"/>
      <c r="P895" s="6"/>
      <c r="Q895" s="6">
        <f>SUM(Q896:Q898)</f>
        <v>1253239.27</v>
      </c>
      <c r="R895" s="6"/>
      <c r="S895" s="6"/>
      <c r="T895" s="6"/>
      <c r="U895" s="6">
        <f t="shared" ref="U895:AB895" si="175">SUM(U896:U898)</f>
        <v>300.39999999999998</v>
      </c>
      <c r="V895" s="6">
        <f t="shared" si="175"/>
        <v>1102468</v>
      </c>
      <c r="W895" s="6"/>
      <c r="X895" s="6"/>
      <c r="Y895" s="6"/>
      <c r="Z895" s="6"/>
      <c r="AA895" s="6">
        <f t="shared" si="175"/>
        <v>123.5</v>
      </c>
      <c r="AB895" s="6">
        <f t="shared" si="175"/>
        <v>150771.26999999999</v>
      </c>
      <c r="AC895" s="6"/>
      <c r="AD895" s="6"/>
      <c r="AE895" s="6"/>
      <c r="AF895" s="195"/>
      <c r="AG895" s="30"/>
      <c r="AH895" s="176"/>
      <c r="AI895" s="168"/>
      <c r="AJ895" s="176"/>
      <c r="AK895" s="176"/>
      <c r="AN895" s="71" t="str">
        <f t="shared" si="167"/>
        <v/>
      </c>
      <c r="AO895" s="71"/>
      <c r="AP895" s="71"/>
      <c r="AS895" s="114"/>
    </row>
    <row r="896" spans="1:45" ht="22.5" customHeight="1" x14ac:dyDescent="0.25">
      <c r="A896" s="94" t="str">
        <f t="shared" si="173"/>
        <v>815.</v>
      </c>
      <c r="B896" s="94">
        <v>3093</v>
      </c>
      <c r="C896" s="223" t="s">
        <v>806</v>
      </c>
      <c r="D896" s="9">
        <v>1969</v>
      </c>
      <c r="E896" s="9" t="s">
        <v>28</v>
      </c>
      <c r="F896" s="9" t="s">
        <v>29</v>
      </c>
      <c r="G896" s="12">
        <v>2</v>
      </c>
      <c r="H896" s="12">
        <v>1</v>
      </c>
      <c r="I896" s="11">
        <v>372</v>
      </c>
      <c r="J896" s="11">
        <v>340.6</v>
      </c>
      <c r="K896" s="11">
        <v>340.6</v>
      </c>
      <c r="L896" s="35">
        <v>27</v>
      </c>
      <c r="M896" s="11">
        <f>R896+T896+V896+X896+Z896+AB896+AE896+AF896</f>
        <v>77644.152000000002</v>
      </c>
      <c r="N896" s="11"/>
      <c r="O896" s="11"/>
      <c r="P896" s="11"/>
      <c r="Q896" s="11">
        <f>M896</f>
        <v>77644.152000000002</v>
      </c>
      <c r="R896" s="11"/>
      <c r="S896" s="35"/>
      <c r="T896" s="11"/>
      <c r="U896" s="11"/>
      <c r="V896" s="11"/>
      <c r="W896" s="11"/>
      <c r="X896" s="11"/>
      <c r="Y896" s="11"/>
      <c r="Z896" s="11"/>
      <c r="AA896" s="11">
        <v>63.6</v>
      </c>
      <c r="AB896" s="11">
        <f>AA896*1220.82</f>
        <v>77644.152000000002</v>
      </c>
      <c r="AC896" s="11"/>
      <c r="AD896" s="11"/>
      <c r="AE896" s="11"/>
      <c r="AF896" s="75"/>
      <c r="AG896" s="29" t="s">
        <v>217</v>
      </c>
      <c r="AH896" s="176"/>
      <c r="AI896" s="168"/>
      <c r="AJ896" s="176"/>
      <c r="AK896" s="176"/>
      <c r="AL896" s="71">
        <f>MAX(AL$24:AL895)+1</f>
        <v>815</v>
      </c>
      <c r="AM896" s="71" t="s">
        <v>157</v>
      </c>
      <c r="AN896" s="71" t="str">
        <f t="shared" si="167"/>
        <v>815.</v>
      </c>
      <c r="AP896" s="71"/>
      <c r="AS896" s="114"/>
    </row>
    <row r="897" spans="1:45" ht="22.5" customHeight="1" x14ac:dyDescent="0.25">
      <c r="A897" s="94" t="str">
        <f t="shared" si="173"/>
        <v>816.</v>
      </c>
      <c r="B897" s="94">
        <v>3081</v>
      </c>
      <c r="C897" s="223" t="s">
        <v>807</v>
      </c>
      <c r="D897" s="9">
        <v>1967</v>
      </c>
      <c r="E897" s="9" t="s">
        <v>28</v>
      </c>
      <c r="F897" s="9" t="s">
        <v>29</v>
      </c>
      <c r="G897" s="12">
        <v>2</v>
      </c>
      <c r="H897" s="12">
        <v>1</v>
      </c>
      <c r="I897" s="11">
        <v>345.9</v>
      </c>
      <c r="J897" s="11">
        <v>316.89999999999998</v>
      </c>
      <c r="K897" s="11">
        <v>316.89999999999998</v>
      </c>
      <c r="L897" s="35">
        <v>14</v>
      </c>
      <c r="M897" s="11">
        <f>R897+T897+V897+X897+Z897+AB897+AE897+AF897</f>
        <v>1102468</v>
      </c>
      <c r="N897" s="11"/>
      <c r="O897" s="11"/>
      <c r="P897" s="11"/>
      <c r="Q897" s="11">
        <f>M897</f>
        <v>1102468</v>
      </c>
      <c r="R897" s="11"/>
      <c r="S897" s="35"/>
      <c r="T897" s="11"/>
      <c r="U897" s="11">
        <v>300.39999999999998</v>
      </c>
      <c r="V897" s="11">
        <f>U897*3670</f>
        <v>1102468</v>
      </c>
      <c r="W897" s="11"/>
      <c r="X897" s="11"/>
      <c r="Y897" s="11"/>
      <c r="Z897" s="11"/>
      <c r="AA897" s="11"/>
      <c r="AB897" s="11"/>
      <c r="AC897" s="11"/>
      <c r="AD897" s="11"/>
      <c r="AE897" s="11"/>
      <c r="AF897" s="75"/>
      <c r="AG897" s="29" t="s">
        <v>217</v>
      </c>
      <c r="AH897" s="176"/>
      <c r="AI897" s="168"/>
      <c r="AJ897" s="176"/>
      <c r="AK897" s="176"/>
      <c r="AL897" s="71">
        <f>MAX(AL$24:AL896)+1</f>
        <v>816</v>
      </c>
      <c r="AM897" s="71" t="s">
        <v>157</v>
      </c>
      <c r="AN897" s="71" t="str">
        <f t="shared" si="167"/>
        <v>816.</v>
      </c>
      <c r="AP897" s="71"/>
      <c r="AS897" s="114"/>
    </row>
    <row r="898" spans="1:45" ht="22.5" customHeight="1" x14ac:dyDescent="0.25">
      <c r="A898" s="94" t="str">
        <f t="shared" si="173"/>
        <v>817.</v>
      </c>
      <c r="B898" s="94">
        <v>3087</v>
      </c>
      <c r="C898" s="223" t="s">
        <v>808</v>
      </c>
      <c r="D898" s="9">
        <v>1961</v>
      </c>
      <c r="E898" s="9" t="s">
        <v>28</v>
      </c>
      <c r="F898" s="9" t="s">
        <v>29</v>
      </c>
      <c r="G898" s="12">
        <v>2</v>
      </c>
      <c r="H898" s="12">
        <v>1</v>
      </c>
      <c r="I898" s="11">
        <v>330.2</v>
      </c>
      <c r="J898" s="11">
        <v>302.10000000000002</v>
      </c>
      <c r="K898" s="11">
        <v>302.10000000000002</v>
      </c>
      <c r="L898" s="35">
        <v>16</v>
      </c>
      <c r="M898" s="11">
        <f>R898+T898+V898+X898+Z898+AB898+AE898+AF898</f>
        <v>73127.117999999988</v>
      </c>
      <c r="N898" s="11"/>
      <c r="O898" s="11"/>
      <c r="P898" s="11"/>
      <c r="Q898" s="11">
        <f>M898</f>
        <v>73127.117999999988</v>
      </c>
      <c r="R898" s="11"/>
      <c r="S898" s="35"/>
      <c r="T898" s="11"/>
      <c r="U898" s="11"/>
      <c r="V898" s="11"/>
      <c r="W898" s="11"/>
      <c r="X898" s="11"/>
      <c r="Y898" s="11"/>
      <c r="Z898" s="11"/>
      <c r="AA898" s="11">
        <v>59.9</v>
      </c>
      <c r="AB898" s="11">
        <f>AA898*1220.82</f>
        <v>73127.117999999988</v>
      </c>
      <c r="AC898" s="11"/>
      <c r="AD898" s="11"/>
      <c r="AE898" s="11"/>
      <c r="AF898" s="75"/>
      <c r="AG898" s="29" t="s">
        <v>217</v>
      </c>
      <c r="AH898" s="176"/>
      <c r="AI898" s="168"/>
      <c r="AJ898" s="176"/>
      <c r="AK898" s="176"/>
      <c r="AL898" s="71">
        <f>MAX(AL$24:AL897)+1</f>
        <v>817</v>
      </c>
      <c r="AM898" s="71" t="s">
        <v>157</v>
      </c>
      <c r="AN898" s="71" t="str">
        <f t="shared" si="167"/>
        <v>817.</v>
      </c>
      <c r="AP898" s="71"/>
      <c r="AS898" s="114"/>
    </row>
    <row r="899" spans="1:45" ht="22.5" customHeight="1" x14ac:dyDescent="0.25">
      <c r="A899" s="94" t="str">
        <f t="shared" si="173"/>
        <v/>
      </c>
      <c r="B899" s="94"/>
      <c r="C899" s="233" t="s">
        <v>1688</v>
      </c>
      <c r="D899" s="8"/>
      <c r="E899" s="9"/>
      <c r="F899" s="8"/>
      <c r="G899" s="14"/>
      <c r="H899" s="14"/>
      <c r="I899" s="6">
        <f>I900+I903+I916</f>
        <v>61567.180000000008</v>
      </c>
      <c r="J899" s="6">
        <f>J900+J903+J916</f>
        <v>51017.9</v>
      </c>
      <c r="K899" s="6">
        <f>K900+K903+K916</f>
        <v>50907</v>
      </c>
      <c r="L899" s="34">
        <f>L900+L903+L916</f>
        <v>2395</v>
      </c>
      <c r="M899" s="6">
        <f>M900+M903+M916</f>
        <v>56694258.413999997</v>
      </c>
      <c r="N899" s="6"/>
      <c r="O899" s="6"/>
      <c r="P899" s="6"/>
      <c r="Q899" s="6">
        <f>Q900+Q903+Q916</f>
        <v>56694258.413999997</v>
      </c>
      <c r="R899" s="6">
        <f>R900+R903+R916</f>
        <v>5920087.3600000003</v>
      </c>
      <c r="S899" s="6"/>
      <c r="T899" s="6"/>
      <c r="U899" s="6">
        <f>U900+U903+U916</f>
        <v>15499.900000000001</v>
      </c>
      <c r="V899" s="6">
        <f>V900+V903+V916</f>
        <v>47124630.434</v>
      </c>
      <c r="W899" s="6"/>
      <c r="X899" s="6"/>
      <c r="Y899" s="6">
        <f>Y900+Y903+Y916</f>
        <v>2672</v>
      </c>
      <c r="Z899" s="6">
        <f>Z900+Z903+Z916</f>
        <v>3395826.7</v>
      </c>
      <c r="AA899" s="6">
        <f>AA900+AA903+AA916</f>
        <v>63.9</v>
      </c>
      <c r="AB899" s="6">
        <f>AB900+AB903+AB916</f>
        <v>117132.08</v>
      </c>
      <c r="AC899" s="6"/>
      <c r="AD899" s="6"/>
      <c r="AE899" s="6"/>
      <c r="AF899" s="195">
        <f>AF900+AF903+AF916</f>
        <v>136581.84</v>
      </c>
      <c r="AG899" s="30"/>
      <c r="AH899" s="176"/>
      <c r="AI899" s="168"/>
      <c r="AJ899" s="176"/>
      <c r="AK899" s="176"/>
      <c r="AN899" s="71" t="str">
        <f t="shared" si="167"/>
        <v/>
      </c>
      <c r="AO899" s="88"/>
      <c r="AP899" s="71"/>
      <c r="AS899" s="114"/>
    </row>
    <row r="900" spans="1:45" ht="22.5" customHeight="1" x14ac:dyDescent="0.25">
      <c r="A900" s="94" t="str">
        <f t="shared" si="173"/>
        <v/>
      </c>
      <c r="B900" s="94"/>
      <c r="C900" s="233" t="s">
        <v>208</v>
      </c>
      <c r="D900" s="8"/>
      <c r="E900" s="9"/>
      <c r="F900" s="8"/>
      <c r="G900" s="14"/>
      <c r="H900" s="14"/>
      <c r="I900" s="6">
        <f>SUM(I901:I902)</f>
        <v>827.5</v>
      </c>
      <c r="J900" s="6">
        <f>SUM(J901:J902)</f>
        <v>535.29999999999995</v>
      </c>
      <c r="K900" s="6">
        <f>SUM(K901:K902)</f>
        <v>535.29999999999995</v>
      </c>
      <c r="L900" s="34">
        <f>SUM(L901:L902)</f>
        <v>24</v>
      </c>
      <c r="M900" s="6">
        <f>SUM(M901:M902)</f>
        <v>1505522.93</v>
      </c>
      <c r="N900" s="6"/>
      <c r="O900" s="6"/>
      <c r="P900" s="6"/>
      <c r="Q900" s="6">
        <f>SUM(Q901:Q902)</f>
        <v>1505522.93</v>
      </c>
      <c r="R900" s="6">
        <f>SUM(R901:R902)</f>
        <v>198009.78</v>
      </c>
      <c r="S900" s="6"/>
      <c r="T900" s="6"/>
      <c r="U900" s="6">
        <f>SUM(U901:U902)</f>
        <v>467</v>
      </c>
      <c r="V900" s="6">
        <f>SUM(V901:V902)</f>
        <v>1307513.1499999999</v>
      </c>
      <c r="W900" s="6"/>
      <c r="X900" s="6"/>
      <c r="Y900" s="6"/>
      <c r="Z900" s="6"/>
      <c r="AA900" s="6"/>
      <c r="AB900" s="6"/>
      <c r="AC900" s="6"/>
      <c r="AD900" s="6"/>
      <c r="AE900" s="6"/>
      <c r="AF900" s="195"/>
      <c r="AG900" s="30"/>
      <c r="AH900" s="176"/>
      <c r="AI900" s="168"/>
      <c r="AJ900" s="176"/>
      <c r="AK900" s="176"/>
      <c r="AN900" s="71" t="str">
        <f t="shared" si="167"/>
        <v/>
      </c>
      <c r="AO900" s="71"/>
      <c r="AP900" s="71"/>
      <c r="AS900" s="114"/>
    </row>
    <row r="901" spans="1:45" ht="22.5" customHeight="1" x14ac:dyDescent="0.25">
      <c r="A901" s="94" t="str">
        <f t="shared" si="173"/>
        <v>818.</v>
      </c>
      <c r="B901" s="94">
        <v>3102</v>
      </c>
      <c r="C901" s="211" t="s">
        <v>809</v>
      </c>
      <c r="D901" s="4">
        <v>1967</v>
      </c>
      <c r="E901" s="9" t="s">
        <v>28</v>
      </c>
      <c r="F901" s="4" t="s">
        <v>29</v>
      </c>
      <c r="G901" s="10">
        <v>2</v>
      </c>
      <c r="H901" s="10">
        <v>2</v>
      </c>
      <c r="I901" s="11">
        <v>457</v>
      </c>
      <c r="J901" s="11">
        <v>287.39999999999998</v>
      </c>
      <c r="K901" s="11">
        <v>287.39999999999998</v>
      </c>
      <c r="L901" s="35">
        <v>11</v>
      </c>
      <c r="M901" s="11">
        <f>R901+T901+V901+X901+Z901+AB901+AE901+AF901</f>
        <v>1307513.1499999999</v>
      </c>
      <c r="N901" s="11"/>
      <c r="O901" s="11"/>
      <c r="P901" s="11"/>
      <c r="Q901" s="11">
        <f t="shared" ref="Q901:Q915" si="176">M901</f>
        <v>1307513.1499999999</v>
      </c>
      <c r="R901" s="11"/>
      <c r="S901" s="35"/>
      <c r="T901" s="11"/>
      <c r="U901" s="11">
        <v>467</v>
      </c>
      <c r="V901" s="11">
        <v>1307513.1499999999</v>
      </c>
      <c r="W901" s="11"/>
      <c r="X901" s="11"/>
      <c r="Y901" s="11"/>
      <c r="Z901" s="11"/>
      <c r="AA901" s="11"/>
      <c r="AB901" s="11"/>
      <c r="AC901" s="11"/>
      <c r="AD901" s="11"/>
      <c r="AE901" s="11"/>
      <c r="AF901" s="75"/>
      <c r="AG901" s="29" t="s">
        <v>217</v>
      </c>
      <c r="AH901" s="176"/>
      <c r="AI901" s="168"/>
      <c r="AJ901" s="176"/>
      <c r="AK901" s="176"/>
      <c r="AL901" s="71">
        <f>MAX(AL$24:AL900)+1</f>
        <v>818</v>
      </c>
      <c r="AM901" s="71" t="s">
        <v>157</v>
      </c>
      <c r="AN901" s="71" t="str">
        <f t="shared" si="167"/>
        <v>818.</v>
      </c>
      <c r="AP901" s="71"/>
      <c r="AS901" s="114"/>
    </row>
    <row r="902" spans="1:45" ht="22.5" customHeight="1" x14ac:dyDescent="0.25">
      <c r="A902" s="94" t="str">
        <f t="shared" si="173"/>
        <v>819.</v>
      </c>
      <c r="B902" s="94">
        <v>3107</v>
      </c>
      <c r="C902" s="223" t="s">
        <v>820</v>
      </c>
      <c r="D902" s="4">
        <v>1965</v>
      </c>
      <c r="E902" s="9" t="s">
        <v>28</v>
      </c>
      <c r="F902" s="4" t="s">
        <v>29</v>
      </c>
      <c r="G902" s="10">
        <v>2</v>
      </c>
      <c r="H902" s="10">
        <v>1</v>
      </c>
      <c r="I902" s="11">
        <v>370.5</v>
      </c>
      <c r="J902" s="11">
        <v>247.9</v>
      </c>
      <c r="K902" s="11">
        <v>247.9</v>
      </c>
      <c r="L902" s="35">
        <v>13</v>
      </c>
      <c r="M902" s="11">
        <f>R902+T902+V902+X902+Z902+AB902+AE902+AF902</f>
        <v>198009.78</v>
      </c>
      <c r="N902" s="11"/>
      <c r="O902" s="11"/>
      <c r="P902" s="11"/>
      <c r="Q902" s="11">
        <f t="shared" si="176"/>
        <v>198009.78</v>
      </c>
      <c r="R902" s="11">
        <v>198009.78</v>
      </c>
      <c r="S902" s="35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75"/>
      <c r="AG902" s="29" t="s">
        <v>217</v>
      </c>
      <c r="AH902" s="176" t="s">
        <v>1774</v>
      </c>
      <c r="AI902" s="168"/>
      <c r="AJ902" s="176"/>
      <c r="AK902" s="176"/>
      <c r="AL902" s="71">
        <f>MAX(AL$24:AL901)+1</f>
        <v>819</v>
      </c>
      <c r="AM902" s="71" t="s">
        <v>157</v>
      </c>
      <c r="AN902" s="71" t="str">
        <f t="shared" si="167"/>
        <v>819.</v>
      </c>
      <c r="AP902" s="71"/>
      <c r="AS902" s="114"/>
    </row>
    <row r="903" spans="1:45" ht="22.5" customHeight="1" x14ac:dyDescent="0.25">
      <c r="A903" s="94" t="str">
        <f t="shared" si="173"/>
        <v/>
      </c>
      <c r="B903" s="94"/>
      <c r="C903" s="233" t="s">
        <v>209</v>
      </c>
      <c r="D903" s="8"/>
      <c r="E903" s="9"/>
      <c r="F903" s="8"/>
      <c r="G903" s="14"/>
      <c r="H903" s="14"/>
      <c r="I903" s="6">
        <f>SUM(I904:I915)</f>
        <v>10789.97</v>
      </c>
      <c r="J903" s="6">
        <f>SUM(J904:J915)</f>
        <v>9126.7000000000007</v>
      </c>
      <c r="K903" s="6">
        <f>SUM(K904:K915)</f>
        <v>9015.8000000000011</v>
      </c>
      <c r="L903" s="119">
        <f>SUM(L904:L915)</f>
        <v>403</v>
      </c>
      <c r="M903" s="6">
        <f>SUM(M904:M915)</f>
        <v>14926062.100000001</v>
      </c>
      <c r="N903" s="6"/>
      <c r="O903" s="6"/>
      <c r="P903" s="6"/>
      <c r="Q903" s="6">
        <f>SUM(Q904:Q915)</f>
        <v>14926062.100000001</v>
      </c>
      <c r="R903" s="6">
        <f>SUM(R904:R915)</f>
        <v>878823.00999999989</v>
      </c>
      <c r="S903" s="6"/>
      <c r="T903" s="6"/>
      <c r="U903" s="6">
        <f>SUM(U904:U915)</f>
        <v>3871.8</v>
      </c>
      <c r="V903" s="6">
        <f>SUM(V904:V915)</f>
        <v>13793525.17</v>
      </c>
      <c r="W903" s="6"/>
      <c r="X903" s="6"/>
      <c r="Y903" s="6"/>
      <c r="Z903" s="6"/>
      <c r="AA903" s="6">
        <f>SUM(AA904:AA915)</f>
        <v>63.9</v>
      </c>
      <c r="AB903" s="6">
        <f>SUM(AB904:AB915)</f>
        <v>117132.08</v>
      </c>
      <c r="AC903" s="6"/>
      <c r="AD903" s="6"/>
      <c r="AE903" s="6"/>
      <c r="AF903" s="195">
        <f>SUM(AF904:AF915)</f>
        <v>136581.84</v>
      </c>
      <c r="AG903" s="6"/>
      <c r="AH903" s="176"/>
      <c r="AI903" s="168"/>
      <c r="AJ903" s="176"/>
      <c r="AK903" s="176"/>
      <c r="AN903" s="71" t="str">
        <f t="shared" si="167"/>
        <v/>
      </c>
      <c r="AO903" s="71"/>
      <c r="AP903" s="71"/>
      <c r="AS903" s="114"/>
    </row>
    <row r="904" spans="1:45" ht="22.5" customHeight="1" x14ac:dyDescent="0.25">
      <c r="A904" s="94" t="str">
        <f t="shared" si="173"/>
        <v>820.</v>
      </c>
      <c r="B904" s="94">
        <v>5542</v>
      </c>
      <c r="C904" s="211" t="s">
        <v>816</v>
      </c>
      <c r="D904" s="4">
        <v>1917</v>
      </c>
      <c r="E904" s="9" t="s">
        <v>28</v>
      </c>
      <c r="F904" s="4" t="s">
        <v>29</v>
      </c>
      <c r="G904" s="10">
        <v>2</v>
      </c>
      <c r="H904" s="10">
        <v>2</v>
      </c>
      <c r="I904" s="11">
        <v>396</v>
      </c>
      <c r="J904" s="11">
        <v>358.6</v>
      </c>
      <c r="K904" s="11">
        <v>358.6</v>
      </c>
      <c r="L904" s="35">
        <v>9</v>
      </c>
      <c r="M904" s="11">
        <f t="shared" ref="M904:M915" si="177">R904+T904+V904+X904+Z904+AB904+AE904+AF904</f>
        <v>206797.4</v>
      </c>
      <c r="N904" s="11"/>
      <c r="O904" s="11"/>
      <c r="P904" s="11"/>
      <c r="Q904" s="11">
        <f t="shared" si="176"/>
        <v>206797.4</v>
      </c>
      <c r="R904" s="11">
        <v>206797.4</v>
      </c>
      <c r="S904" s="35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75"/>
      <c r="AG904" s="29" t="s">
        <v>217</v>
      </c>
      <c r="AH904" s="176" t="s">
        <v>1774</v>
      </c>
      <c r="AI904" s="168"/>
      <c r="AJ904" s="176"/>
      <c r="AK904" s="176"/>
      <c r="AL904" s="71">
        <f>MAX(AL$24:AL903)+1</f>
        <v>820</v>
      </c>
      <c r="AM904" s="71" t="s">
        <v>157</v>
      </c>
      <c r="AN904" s="71" t="str">
        <f t="shared" si="167"/>
        <v>820.</v>
      </c>
      <c r="AP904" s="71"/>
      <c r="AS904" s="114"/>
    </row>
    <row r="905" spans="1:45" ht="22.5" customHeight="1" x14ac:dyDescent="0.25">
      <c r="A905" s="94" t="str">
        <f t="shared" si="173"/>
        <v>821.</v>
      </c>
      <c r="B905" s="94">
        <v>3114</v>
      </c>
      <c r="C905" s="211" t="s">
        <v>810</v>
      </c>
      <c r="D905" s="4">
        <v>1963</v>
      </c>
      <c r="E905" s="9" t="s">
        <v>28</v>
      </c>
      <c r="F905" s="4" t="s">
        <v>29</v>
      </c>
      <c r="G905" s="10">
        <v>2</v>
      </c>
      <c r="H905" s="10">
        <v>2</v>
      </c>
      <c r="I905" s="11">
        <v>478</v>
      </c>
      <c r="J905" s="11">
        <v>456.1</v>
      </c>
      <c r="K905" s="11">
        <v>345.2</v>
      </c>
      <c r="L905" s="35">
        <v>12</v>
      </c>
      <c r="M905" s="11">
        <f t="shared" si="177"/>
        <v>202314.69</v>
      </c>
      <c r="N905" s="11"/>
      <c r="O905" s="11"/>
      <c r="P905" s="11"/>
      <c r="Q905" s="11">
        <f t="shared" si="176"/>
        <v>202314.69</v>
      </c>
      <c r="R905" s="11">
        <v>202314.69</v>
      </c>
      <c r="S905" s="35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75"/>
      <c r="AG905" s="29" t="s">
        <v>217</v>
      </c>
      <c r="AH905" s="176" t="s">
        <v>1774</v>
      </c>
      <c r="AI905" s="168"/>
      <c r="AJ905" s="176"/>
      <c r="AK905" s="176"/>
      <c r="AL905" s="71">
        <f>MAX(AL$24:AL904)+1</f>
        <v>821</v>
      </c>
      <c r="AM905" s="71" t="s">
        <v>157</v>
      </c>
      <c r="AN905" s="71" t="str">
        <f t="shared" ref="AN905:AN971" si="178">CONCATENATE(AL905,AM905)</f>
        <v>821.</v>
      </c>
      <c r="AP905" s="71"/>
      <c r="AS905" s="114"/>
    </row>
    <row r="906" spans="1:45" ht="22.5" customHeight="1" x14ac:dyDescent="0.25">
      <c r="A906" s="94" t="str">
        <f t="shared" si="173"/>
        <v>822.</v>
      </c>
      <c r="B906" s="94">
        <v>5545</v>
      </c>
      <c r="C906" s="211" t="s">
        <v>1580</v>
      </c>
      <c r="D906" s="4">
        <v>1944</v>
      </c>
      <c r="E906" s="9" t="s">
        <v>28</v>
      </c>
      <c r="F906" s="4" t="s">
        <v>29</v>
      </c>
      <c r="G906" s="10">
        <v>2</v>
      </c>
      <c r="H906" s="10">
        <v>1</v>
      </c>
      <c r="I906" s="11">
        <v>196.5</v>
      </c>
      <c r="J906" s="11">
        <v>168.8</v>
      </c>
      <c r="K906" s="11">
        <v>168.8</v>
      </c>
      <c r="L906" s="35">
        <v>20</v>
      </c>
      <c r="M906" s="11">
        <f t="shared" si="177"/>
        <v>1380144.51</v>
      </c>
      <c r="N906" s="11"/>
      <c r="O906" s="11"/>
      <c r="P906" s="11"/>
      <c r="Q906" s="11">
        <f t="shared" si="176"/>
        <v>1380144.51</v>
      </c>
      <c r="R906" s="11"/>
      <c r="S906" s="35"/>
      <c r="T906" s="11"/>
      <c r="U906" s="11">
        <v>354</v>
      </c>
      <c r="V906" s="11">
        <v>1243562.67</v>
      </c>
      <c r="W906" s="11"/>
      <c r="X906" s="11"/>
      <c r="Y906" s="11"/>
      <c r="Z906" s="11"/>
      <c r="AA906" s="11"/>
      <c r="AB906" s="11"/>
      <c r="AC906" s="11"/>
      <c r="AD906" s="11"/>
      <c r="AE906" s="11"/>
      <c r="AF906" s="75">
        <v>136581.84</v>
      </c>
      <c r="AG906" s="29" t="s">
        <v>217</v>
      </c>
      <c r="AH906" s="176"/>
      <c r="AI906" s="168"/>
      <c r="AJ906" s="176"/>
      <c r="AK906" s="176"/>
      <c r="AL906" s="71">
        <f>MAX(AL$24:AL905)+1</f>
        <v>822</v>
      </c>
      <c r="AM906" s="71" t="s">
        <v>157</v>
      </c>
      <c r="AN906" s="71" t="str">
        <f t="shared" si="178"/>
        <v>822.</v>
      </c>
      <c r="AP906" s="71"/>
      <c r="AS906" s="114"/>
    </row>
    <row r="907" spans="1:45" ht="22.5" customHeight="1" x14ac:dyDescent="0.25">
      <c r="A907" s="94" t="str">
        <f t="shared" si="173"/>
        <v>823.</v>
      </c>
      <c r="B907" s="94">
        <v>3117</v>
      </c>
      <c r="C907" s="211" t="s">
        <v>811</v>
      </c>
      <c r="D907" s="4">
        <v>1959</v>
      </c>
      <c r="E907" s="9" t="s">
        <v>28</v>
      </c>
      <c r="F907" s="4" t="s">
        <v>29</v>
      </c>
      <c r="G907" s="10">
        <v>2</v>
      </c>
      <c r="H907" s="10">
        <v>1</v>
      </c>
      <c r="I907" s="11">
        <v>487.55</v>
      </c>
      <c r="J907" s="11">
        <v>438.4</v>
      </c>
      <c r="K907" s="11">
        <v>438.4</v>
      </c>
      <c r="L907" s="35">
        <v>21</v>
      </c>
      <c r="M907" s="11">
        <f t="shared" si="177"/>
        <v>117132.08</v>
      </c>
      <c r="N907" s="11"/>
      <c r="O907" s="11"/>
      <c r="P907" s="11"/>
      <c r="Q907" s="11">
        <f t="shared" si="176"/>
        <v>117132.08</v>
      </c>
      <c r="R907" s="11"/>
      <c r="S907" s="35"/>
      <c r="T907" s="11"/>
      <c r="U907" s="11"/>
      <c r="V907" s="11"/>
      <c r="W907" s="11"/>
      <c r="X907" s="11"/>
      <c r="Y907" s="11"/>
      <c r="Z907" s="11"/>
      <c r="AA907" s="11">
        <v>63.9</v>
      </c>
      <c r="AB907" s="11">
        <v>117132.08</v>
      </c>
      <c r="AC907" s="11"/>
      <c r="AD907" s="11"/>
      <c r="AE907" s="11"/>
      <c r="AF907" s="75"/>
      <c r="AG907" s="29" t="s">
        <v>217</v>
      </c>
      <c r="AH907" s="176"/>
      <c r="AI907" s="168"/>
      <c r="AJ907" s="176"/>
      <c r="AK907" s="176"/>
      <c r="AL907" s="71">
        <f>MAX(AL$24:AL906)+1</f>
        <v>823</v>
      </c>
      <c r="AM907" s="71" t="s">
        <v>157</v>
      </c>
      <c r="AN907" s="71" t="str">
        <f t="shared" si="178"/>
        <v>823.</v>
      </c>
      <c r="AP907" s="71"/>
      <c r="AS907" s="114"/>
    </row>
    <row r="908" spans="1:45" ht="22.5" customHeight="1" x14ac:dyDescent="0.25">
      <c r="A908" s="94" t="str">
        <f t="shared" si="173"/>
        <v>824.</v>
      </c>
      <c r="B908" s="94">
        <v>5586</v>
      </c>
      <c r="C908" s="211" t="s">
        <v>817</v>
      </c>
      <c r="D908" s="4">
        <v>1967</v>
      </c>
      <c r="E908" s="9" t="s">
        <v>28</v>
      </c>
      <c r="F908" s="4" t="s">
        <v>29</v>
      </c>
      <c r="G908" s="10">
        <v>2</v>
      </c>
      <c r="H908" s="10">
        <v>1</v>
      </c>
      <c r="I908" s="11">
        <v>362.5</v>
      </c>
      <c r="J908" s="11">
        <v>362.5</v>
      </c>
      <c r="K908" s="11">
        <v>362.5</v>
      </c>
      <c r="L908" s="35">
        <v>8</v>
      </c>
      <c r="M908" s="11">
        <f t="shared" si="177"/>
        <v>1299261.19</v>
      </c>
      <c r="N908" s="11"/>
      <c r="O908" s="11"/>
      <c r="P908" s="11"/>
      <c r="Q908" s="11">
        <f t="shared" si="176"/>
        <v>1299261.19</v>
      </c>
      <c r="R908" s="11"/>
      <c r="S908" s="35"/>
      <c r="T908" s="11"/>
      <c r="U908" s="11">
        <v>361</v>
      </c>
      <c r="V908" s="11">
        <v>1299261.19</v>
      </c>
      <c r="W908" s="11"/>
      <c r="X908" s="11"/>
      <c r="Y908" s="11"/>
      <c r="Z908" s="11"/>
      <c r="AA908" s="11"/>
      <c r="AB908" s="11"/>
      <c r="AC908" s="11"/>
      <c r="AD908" s="11"/>
      <c r="AE908" s="11"/>
      <c r="AF908" s="75"/>
      <c r="AG908" s="29" t="s">
        <v>217</v>
      </c>
      <c r="AH908" s="176"/>
      <c r="AI908" s="168"/>
      <c r="AJ908" s="176"/>
      <c r="AK908" s="176"/>
      <c r="AL908" s="71">
        <f>MAX(AL$24:AL907)+1</f>
        <v>824</v>
      </c>
      <c r="AM908" s="71" t="s">
        <v>157</v>
      </c>
      <c r="AN908" s="71" t="str">
        <f t="shared" si="178"/>
        <v>824.</v>
      </c>
      <c r="AP908" s="71"/>
      <c r="AS908" s="114"/>
    </row>
    <row r="909" spans="1:45" ht="22.5" customHeight="1" x14ac:dyDescent="0.25">
      <c r="A909" s="94" t="str">
        <f t="shared" si="173"/>
        <v>825.</v>
      </c>
      <c r="B909" s="94">
        <v>5550</v>
      </c>
      <c r="C909" s="211" t="s">
        <v>1550</v>
      </c>
      <c r="D909" s="4">
        <v>1917</v>
      </c>
      <c r="E909" s="9" t="s">
        <v>28</v>
      </c>
      <c r="F909" s="4" t="s">
        <v>29</v>
      </c>
      <c r="G909" s="10">
        <v>1</v>
      </c>
      <c r="H909" s="10">
        <v>1</v>
      </c>
      <c r="I909" s="11">
        <v>176.6</v>
      </c>
      <c r="J909" s="11">
        <v>127.6</v>
      </c>
      <c r="K909" s="11">
        <v>127.6</v>
      </c>
      <c r="L909" s="35">
        <v>10</v>
      </c>
      <c r="M909" s="11">
        <f t="shared" si="177"/>
        <v>108500</v>
      </c>
      <c r="N909" s="11"/>
      <c r="O909" s="11"/>
      <c r="P909" s="11"/>
      <c r="Q909" s="11">
        <f t="shared" si="176"/>
        <v>108500</v>
      </c>
      <c r="R909" s="11">
        <v>108500</v>
      </c>
      <c r="S909" s="35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75"/>
      <c r="AG909" s="29" t="s">
        <v>217</v>
      </c>
      <c r="AH909" s="176" t="s">
        <v>1774</v>
      </c>
      <c r="AI909" s="168"/>
      <c r="AJ909" s="176"/>
      <c r="AK909" s="176"/>
      <c r="AL909" s="71">
        <f>MAX(AL$24:AL908)+1</f>
        <v>825</v>
      </c>
      <c r="AM909" s="71" t="s">
        <v>157</v>
      </c>
      <c r="AN909" s="71" t="str">
        <f t="shared" si="178"/>
        <v>825.</v>
      </c>
      <c r="AP909" s="71"/>
      <c r="AS909" s="114"/>
    </row>
    <row r="910" spans="1:45" ht="22.5" customHeight="1" x14ac:dyDescent="0.25">
      <c r="A910" s="94" t="str">
        <f t="shared" si="173"/>
        <v>826.</v>
      </c>
      <c r="B910" s="94">
        <v>3137</v>
      </c>
      <c r="C910" s="211" t="s">
        <v>812</v>
      </c>
      <c r="D910" s="4">
        <v>1967</v>
      </c>
      <c r="E910" s="9" t="s">
        <v>28</v>
      </c>
      <c r="F910" s="4" t="s">
        <v>29</v>
      </c>
      <c r="G910" s="10">
        <v>2</v>
      </c>
      <c r="H910" s="10">
        <v>2</v>
      </c>
      <c r="I910" s="11">
        <v>552.82000000000005</v>
      </c>
      <c r="J910" s="11">
        <v>492.1</v>
      </c>
      <c r="K910" s="11">
        <v>492.1</v>
      </c>
      <c r="L910" s="35">
        <v>27</v>
      </c>
      <c r="M910" s="11">
        <f t="shared" si="177"/>
        <v>1742717.6</v>
      </c>
      <c r="N910" s="11"/>
      <c r="O910" s="11"/>
      <c r="P910" s="11"/>
      <c r="Q910" s="11">
        <f t="shared" si="176"/>
        <v>1742717.6</v>
      </c>
      <c r="R910" s="11"/>
      <c r="S910" s="35"/>
      <c r="T910" s="11"/>
      <c r="U910" s="11">
        <v>497</v>
      </c>
      <c r="V910" s="11">
        <v>1742717.6</v>
      </c>
      <c r="W910" s="11"/>
      <c r="X910" s="11"/>
      <c r="Y910" s="11"/>
      <c r="Z910" s="11"/>
      <c r="AA910" s="11"/>
      <c r="AB910" s="11"/>
      <c r="AC910" s="11"/>
      <c r="AD910" s="11"/>
      <c r="AE910" s="11"/>
      <c r="AF910" s="75"/>
      <c r="AG910" s="29" t="s">
        <v>217</v>
      </c>
      <c r="AH910" s="176"/>
      <c r="AI910" s="168"/>
      <c r="AJ910" s="176"/>
      <c r="AK910" s="176"/>
      <c r="AL910" s="71">
        <f>MAX(AL$24:AL909)+1</f>
        <v>826</v>
      </c>
      <c r="AM910" s="71" t="s">
        <v>157</v>
      </c>
      <c r="AN910" s="71" t="str">
        <f t="shared" si="178"/>
        <v>826.</v>
      </c>
      <c r="AP910" s="71"/>
      <c r="AS910" s="114"/>
    </row>
    <row r="911" spans="1:45" ht="22.5" customHeight="1" x14ac:dyDescent="0.25">
      <c r="A911" s="94" t="str">
        <f t="shared" si="173"/>
        <v>827.</v>
      </c>
      <c r="B911" s="94">
        <v>3139</v>
      </c>
      <c r="C911" s="211" t="s">
        <v>813</v>
      </c>
      <c r="D911" s="4">
        <v>1962</v>
      </c>
      <c r="E911" s="9" t="s">
        <v>28</v>
      </c>
      <c r="F911" s="4" t="s">
        <v>29</v>
      </c>
      <c r="G911" s="10">
        <v>2</v>
      </c>
      <c r="H911" s="10">
        <v>2</v>
      </c>
      <c r="I911" s="11">
        <v>491.1</v>
      </c>
      <c r="J911" s="11">
        <v>362.6</v>
      </c>
      <c r="K911" s="11">
        <v>362.6</v>
      </c>
      <c r="L911" s="35">
        <v>16</v>
      </c>
      <c r="M911" s="11">
        <f t="shared" si="177"/>
        <v>207974.58</v>
      </c>
      <c r="N911" s="11"/>
      <c r="O911" s="11"/>
      <c r="P911" s="11"/>
      <c r="Q911" s="11">
        <f t="shared" si="176"/>
        <v>207974.58</v>
      </c>
      <c r="R911" s="11">
        <v>207974.58</v>
      </c>
      <c r="S911" s="35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75"/>
      <c r="AG911" s="29" t="s">
        <v>217</v>
      </c>
      <c r="AH911" s="176" t="s">
        <v>1774</v>
      </c>
      <c r="AI911" s="168"/>
      <c r="AJ911" s="176"/>
      <c r="AK911" s="176"/>
      <c r="AL911" s="71">
        <f>MAX(AL$24:AL910)+1</f>
        <v>827</v>
      </c>
      <c r="AM911" s="71" t="s">
        <v>157</v>
      </c>
      <c r="AN911" s="71" t="str">
        <f t="shared" si="178"/>
        <v>827.</v>
      </c>
      <c r="AP911" s="71"/>
      <c r="AS911" s="114"/>
    </row>
    <row r="912" spans="1:45" ht="22.5" customHeight="1" x14ac:dyDescent="0.25">
      <c r="A912" s="94" t="str">
        <f t="shared" si="173"/>
        <v>828.</v>
      </c>
      <c r="B912" s="94">
        <v>3166</v>
      </c>
      <c r="C912" s="211" t="s">
        <v>814</v>
      </c>
      <c r="D912" s="4">
        <v>1965</v>
      </c>
      <c r="E912" s="9" t="s">
        <v>28</v>
      </c>
      <c r="F912" s="4" t="s">
        <v>29</v>
      </c>
      <c r="G912" s="10">
        <v>2</v>
      </c>
      <c r="H912" s="10">
        <v>1</v>
      </c>
      <c r="I912" s="11">
        <v>434.6</v>
      </c>
      <c r="J912" s="11">
        <v>380.9</v>
      </c>
      <c r="K912" s="11">
        <v>380.9</v>
      </c>
      <c r="L912" s="35">
        <v>19</v>
      </c>
      <c r="M912" s="11">
        <f t="shared" si="177"/>
        <v>153236.34</v>
      </c>
      <c r="N912" s="11"/>
      <c r="O912" s="11"/>
      <c r="P912" s="11"/>
      <c r="Q912" s="11">
        <f t="shared" si="176"/>
        <v>153236.34</v>
      </c>
      <c r="R912" s="11">
        <v>153236.34</v>
      </c>
      <c r="S912" s="35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75"/>
      <c r="AG912" s="29" t="s">
        <v>217</v>
      </c>
      <c r="AH912" s="176" t="s">
        <v>1774</v>
      </c>
      <c r="AI912" s="168"/>
      <c r="AJ912" s="176"/>
      <c r="AK912" s="176"/>
      <c r="AL912" s="71">
        <f>MAX(AL$24:AL911)+1</f>
        <v>828</v>
      </c>
      <c r="AM912" s="71" t="s">
        <v>157</v>
      </c>
      <c r="AN912" s="71" t="str">
        <f t="shared" si="178"/>
        <v>828.</v>
      </c>
      <c r="AP912" s="71"/>
      <c r="AS912" s="114"/>
    </row>
    <row r="913" spans="1:45" ht="22.5" customHeight="1" x14ac:dyDescent="0.25">
      <c r="A913" s="94" t="str">
        <f t="shared" si="173"/>
        <v>829.</v>
      </c>
      <c r="B913" s="94">
        <v>3219</v>
      </c>
      <c r="C913" s="211" t="s">
        <v>1496</v>
      </c>
      <c r="D913" s="4">
        <v>1938</v>
      </c>
      <c r="E913" s="9" t="s">
        <v>28</v>
      </c>
      <c r="F913" s="4" t="s">
        <v>29</v>
      </c>
      <c r="G913" s="10">
        <v>4</v>
      </c>
      <c r="H913" s="10">
        <v>2</v>
      </c>
      <c r="I913" s="11">
        <v>2834.2</v>
      </c>
      <c r="J913" s="11">
        <v>2208.4</v>
      </c>
      <c r="K913" s="11">
        <v>2208.4</v>
      </c>
      <c r="L913" s="35">
        <v>93</v>
      </c>
      <c r="M913" s="11">
        <f t="shared" si="177"/>
        <v>6343154.3300000001</v>
      </c>
      <c r="N913" s="11"/>
      <c r="O913" s="11"/>
      <c r="P913" s="11"/>
      <c r="Q913" s="11">
        <f t="shared" si="176"/>
        <v>6343154.3300000001</v>
      </c>
      <c r="R913" s="11"/>
      <c r="S913" s="35"/>
      <c r="T913" s="11"/>
      <c r="U913" s="11">
        <v>1445</v>
      </c>
      <c r="V913" s="11">
        <v>6343154.3300000001</v>
      </c>
      <c r="W913" s="11"/>
      <c r="X913" s="11"/>
      <c r="Y913" s="11"/>
      <c r="Z913" s="11"/>
      <c r="AA913" s="11"/>
      <c r="AB913" s="11"/>
      <c r="AC913" s="11"/>
      <c r="AD913" s="11"/>
      <c r="AE913" s="11"/>
      <c r="AF913" s="75"/>
      <c r="AG913" s="29" t="s">
        <v>217</v>
      </c>
      <c r="AH913" s="176"/>
      <c r="AI913" s="168"/>
      <c r="AJ913" s="176"/>
      <c r="AK913" s="176"/>
      <c r="AL913" s="71">
        <f>MAX(AL$24:AL912)+1</f>
        <v>829</v>
      </c>
      <c r="AM913" s="71" t="s">
        <v>157</v>
      </c>
      <c r="AN913" s="71" t="str">
        <f t="shared" si="178"/>
        <v>829.</v>
      </c>
      <c r="AP913" s="71"/>
      <c r="AS913" s="114"/>
    </row>
    <row r="914" spans="1:45" ht="24.75" customHeight="1" x14ac:dyDescent="0.25">
      <c r="A914" s="94" t="str">
        <f t="shared" si="173"/>
        <v>830.</v>
      </c>
      <c r="B914" s="94">
        <v>3142</v>
      </c>
      <c r="C914" s="223" t="s">
        <v>823</v>
      </c>
      <c r="D914" s="4">
        <v>1972</v>
      </c>
      <c r="E914" s="9" t="s">
        <v>28</v>
      </c>
      <c r="F914" s="4" t="s">
        <v>29</v>
      </c>
      <c r="G914" s="10">
        <v>2</v>
      </c>
      <c r="H914" s="10">
        <v>1</v>
      </c>
      <c r="I914" s="11">
        <v>329</v>
      </c>
      <c r="J914" s="11">
        <v>303.8</v>
      </c>
      <c r="K914" s="11">
        <v>303.8</v>
      </c>
      <c r="L914" s="35">
        <v>8</v>
      </c>
      <c r="M914" s="11">
        <f t="shared" si="177"/>
        <v>1175101.82</v>
      </c>
      <c r="N914" s="11"/>
      <c r="O914" s="11"/>
      <c r="P914" s="11"/>
      <c r="Q914" s="11">
        <f t="shared" si="176"/>
        <v>1175101.82</v>
      </c>
      <c r="R914" s="11"/>
      <c r="S914" s="35"/>
      <c r="T914" s="11"/>
      <c r="U914" s="11">
        <v>305.8</v>
      </c>
      <c r="V914" s="11">
        <v>1175101.82</v>
      </c>
      <c r="W914" s="11"/>
      <c r="X914" s="11"/>
      <c r="Y914" s="11"/>
      <c r="Z914" s="11"/>
      <c r="AA914" s="11"/>
      <c r="AB914" s="11"/>
      <c r="AC914" s="11"/>
      <c r="AD914" s="11"/>
      <c r="AE914" s="11"/>
      <c r="AF914" s="75"/>
      <c r="AG914" s="29" t="s">
        <v>217</v>
      </c>
      <c r="AH914" s="176"/>
      <c r="AI914" s="168"/>
      <c r="AJ914" s="176"/>
      <c r="AK914" s="176"/>
      <c r="AL914" s="71">
        <f>MAX(AL$24:AL913)+1</f>
        <v>830</v>
      </c>
      <c r="AM914" s="71" t="s">
        <v>157</v>
      </c>
      <c r="AN914" s="71" t="str">
        <f t="shared" si="178"/>
        <v>830.</v>
      </c>
      <c r="AP914" s="71"/>
      <c r="AS914" s="114"/>
    </row>
    <row r="915" spans="1:45" ht="22.5" customHeight="1" x14ac:dyDescent="0.25">
      <c r="A915" s="94" t="str">
        <f t="shared" si="173"/>
        <v>831.</v>
      </c>
      <c r="B915" s="94">
        <v>3213</v>
      </c>
      <c r="C915" s="223" t="s">
        <v>1696</v>
      </c>
      <c r="D915" s="4">
        <v>1987</v>
      </c>
      <c r="E915" s="9" t="s">
        <v>28</v>
      </c>
      <c r="F915" s="4" t="s">
        <v>31</v>
      </c>
      <c r="G915" s="10">
        <v>5</v>
      </c>
      <c r="H915" s="10">
        <v>5</v>
      </c>
      <c r="I915" s="11">
        <v>4051.1</v>
      </c>
      <c r="J915" s="11">
        <v>3466.9</v>
      </c>
      <c r="K915" s="11">
        <v>3466.9</v>
      </c>
      <c r="L915" s="35">
        <v>160</v>
      </c>
      <c r="M915" s="11">
        <f t="shared" si="177"/>
        <v>1989727.56</v>
      </c>
      <c r="N915" s="11"/>
      <c r="O915" s="11"/>
      <c r="P915" s="11"/>
      <c r="Q915" s="11">
        <f t="shared" si="176"/>
        <v>1989727.56</v>
      </c>
      <c r="R915" s="11"/>
      <c r="S915" s="35"/>
      <c r="T915" s="11"/>
      <c r="U915" s="11">
        <v>909</v>
      </c>
      <c r="V915" s="11">
        <v>1989727.56</v>
      </c>
      <c r="W915" s="11"/>
      <c r="X915" s="11"/>
      <c r="Y915" s="11"/>
      <c r="Z915" s="11"/>
      <c r="AA915" s="11"/>
      <c r="AB915" s="11"/>
      <c r="AC915" s="11"/>
      <c r="AD915" s="11"/>
      <c r="AE915" s="11"/>
      <c r="AF915" s="75"/>
      <c r="AG915" s="29" t="s">
        <v>217</v>
      </c>
      <c r="AH915" s="176"/>
      <c r="AI915" s="168"/>
      <c r="AJ915" s="176"/>
      <c r="AK915" s="176"/>
      <c r="AL915" s="71">
        <f>MAX(AL$24:AL914)+1</f>
        <v>831</v>
      </c>
      <c r="AM915" s="71" t="s">
        <v>157</v>
      </c>
      <c r="AN915" s="71" t="str">
        <f t="shared" si="178"/>
        <v>831.</v>
      </c>
      <c r="AP915" s="71"/>
      <c r="AS915" s="114"/>
    </row>
    <row r="916" spans="1:45" ht="22.5" customHeight="1" x14ac:dyDescent="0.25">
      <c r="A916" s="94" t="str">
        <f t="shared" si="173"/>
        <v/>
      </c>
      <c r="B916" s="94"/>
      <c r="C916" s="233" t="s">
        <v>210</v>
      </c>
      <c r="D916" s="8"/>
      <c r="E916" s="9"/>
      <c r="F916" s="8"/>
      <c r="G916" s="14"/>
      <c r="H916" s="14"/>
      <c r="I916" s="6">
        <f>SUM(I917:I940)</f>
        <v>49949.710000000006</v>
      </c>
      <c r="J916" s="6">
        <f>SUM(J917:J940)</f>
        <v>41355.9</v>
      </c>
      <c r="K916" s="6">
        <f>SUM(K917:K940)</f>
        <v>41355.9</v>
      </c>
      <c r="L916" s="119">
        <f>SUM(L917:L940)</f>
        <v>1968</v>
      </c>
      <c r="M916" s="6">
        <f>SUM(M917:M940)</f>
        <v>40262673.383999996</v>
      </c>
      <c r="N916" s="6"/>
      <c r="O916" s="6"/>
      <c r="P916" s="6"/>
      <c r="Q916" s="6">
        <f>SUM(Q917:Q940)</f>
        <v>40262673.383999996</v>
      </c>
      <c r="R916" s="6">
        <f>SUM(R917:R940)</f>
        <v>4843254.57</v>
      </c>
      <c r="S916" s="6"/>
      <c r="T916" s="6"/>
      <c r="U916" s="6">
        <f>SUM(U917:U940)</f>
        <v>11161.1</v>
      </c>
      <c r="V916" s="6">
        <f>SUM(V917:V940)</f>
        <v>32023592.114</v>
      </c>
      <c r="W916" s="6"/>
      <c r="X916" s="6"/>
      <c r="Y916" s="6">
        <f>SUM(Y917:Y940)</f>
        <v>2672</v>
      </c>
      <c r="Z916" s="6">
        <f>SUM(Z917:Z940)</f>
        <v>3395826.7</v>
      </c>
      <c r="AA916" s="6"/>
      <c r="AB916" s="6"/>
      <c r="AC916" s="6"/>
      <c r="AD916" s="6"/>
      <c r="AE916" s="6"/>
      <c r="AF916" s="195"/>
      <c r="AG916" s="30"/>
      <c r="AH916" s="176"/>
      <c r="AI916" s="168"/>
      <c r="AJ916" s="176"/>
      <c r="AK916" s="176"/>
      <c r="AN916" s="71" t="str">
        <f t="shared" si="178"/>
        <v/>
      </c>
      <c r="AO916" s="71"/>
      <c r="AP916" s="71"/>
      <c r="AS916" s="114"/>
    </row>
    <row r="917" spans="1:45" ht="22.5" customHeight="1" x14ac:dyDescent="0.25">
      <c r="A917" s="94" t="str">
        <f t="shared" ref="A917:A981" si="179">AN917</f>
        <v>832.</v>
      </c>
      <c r="B917" s="94">
        <v>3177</v>
      </c>
      <c r="C917" s="211" t="s">
        <v>815</v>
      </c>
      <c r="D917" s="4">
        <v>1967</v>
      </c>
      <c r="E917" s="9" t="s">
        <v>28</v>
      </c>
      <c r="F917" s="4" t="s">
        <v>29</v>
      </c>
      <c r="G917" s="10">
        <v>2</v>
      </c>
      <c r="H917" s="10">
        <v>2</v>
      </c>
      <c r="I917" s="11">
        <v>546</v>
      </c>
      <c r="J917" s="11">
        <v>473.8</v>
      </c>
      <c r="K917" s="11">
        <v>473.8</v>
      </c>
      <c r="L917" s="35">
        <v>21</v>
      </c>
      <c r="M917" s="11">
        <f t="shared" ref="M917:M927" si="180">R917+T917+V917+X917+Z917+AB917+AE917+AF917</f>
        <v>1717560</v>
      </c>
      <c r="N917" s="11"/>
      <c r="O917" s="11"/>
      <c r="P917" s="11"/>
      <c r="Q917" s="11">
        <f t="shared" ref="Q917:Q927" si="181">M917</f>
        <v>1717560</v>
      </c>
      <c r="R917" s="11"/>
      <c r="S917" s="35"/>
      <c r="T917" s="11"/>
      <c r="U917" s="11">
        <v>468</v>
      </c>
      <c r="V917" s="11">
        <f>U917*3670</f>
        <v>1717560</v>
      </c>
      <c r="W917" s="11"/>
      <c r="X917" s="11"/>
      <c r="Y917" s="11"/>
      <c r="Z917" s="11"/>
      <c r="AA917" s="11"/>
      <c r="AB917" s="11"/>
      <c r="AC917" s="11"/>
      <c r="AD917" s="11"/>
      <c r="AE917" s="11"/>
      <c r="AF917" s="75"/>
      <c r="AG917" s="29" t="s">
        <v>217</v>
      </c>
      <c r="AH917" s="176"/>
      <c r="AI917" s="168"/>
      <c r="AJ917" s="176"/>
      <c r="AK917" s="176"/>
      <c r="AL917" s="71">
        <f>MAX(AL$24:AL916)+1</f>
        <v>832</v>
      </c>
      <c r="AM917" s="71" t="s">
        <v>157</v>
      </c>
      <c r="AN917" s="71" t="str">
        <f t="shared" si="178"/>
        <v>832.</v>
      </c>
      <c r="AP917" s="71"/>
      <c r="AS917" s="114"/>
    </row>
    <row r="918" spans="1:45" ht="22.5" customHeight="1" x14ac:dyDescent="0.25">
      <c r="A918" s="94" t="str">
        <f t="shared" si="179"/>
        <v>833.</v>
      </c>
      <c r="B918" s="94">
        <v>3128</v>
      </c>
      <c r="C918" s="223" t="s">
        <v>821</v>
      </c>
      <c r="D918" s="4">
        <v>1974</v>
      </c>
      <c r="E918" s="9" t="s">
        <v>28</v>
      </c>
      <c r="F918" s="4" t="s">
        <v>31</v>
      </c>
      <c r="G918" s="10">
        <v>2</v>
      </c>
      <c r="H918" s="10">
        <v>2</v>
      </c>
      <c r="I918" s="11">
        <v>567.70000000000005</v>
      </c>
      <c r="J918" s="11">
        <v>518.4</v>
      </c>
      <c r="K918" s="11">
        <v>518.4</v>
      </c>
      <c r="L918" s="35">
        <v>12</v>
      </c>
      <c r="M918" s="11">
        <f t="shared" si="180"/>
        <v>1653702</v>
      </c>
      <c r="N918" s="11"/>
      <c r="O918" s="11"/>
      <c r="P918" s="11"/>
      <c r="Q918" s="11">
        <f t="shared" si="181"/>
        <v>1653702</v>
      </c>
      <c r="R918" s="11"/>
      <c r="S918" s="35"/>
      <c r="T918" s="11"/>
      <c r="U918" s="11">
        <v>450.6</v>
      </c>
      <c r="V918" s="11">
        <f>U918*3670</f>
        <v>1653702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75"/>
      <c r="AG918" s="29" t="s">
        <v>217</v>
      </c>
      <c r="AH918" s="176"/>
      <c r="AI918" s="168"/>
      <c r="AJ918" s="176"/>
      <c r="AK918" s="176"/>
      <c r="AL918" s="71">
        <f>MAX(AL$24:AL917)+1</f>
        <v>833</v>
      </c>
      <c r="AM918" s="71" t="s">
        <v>157</v>
      </c>
      <c r="AN918" s="71" t="str">
        <f t="shared" si="178"/>
        <v>833.</v>
      </c>
      <c r="AP918" s="71"/>
      <c r="AS918" s="114"/>
    </row>
    <row r="919" spans="1:45" ht="22.5" customHeight="1" x14ac:dyDescent="0.25">
      <c r="A919" s="94" t="str">
        <f t="shared" si="179"/>
        <v>834.</v>
      </c>
      <c r="B919" s="94">
        <v>3222</v>
      </c>
      <c r="C919" s="223" t="s">
        <v>828</v>
      </c>
      <c r="D919" s="4">
        <v>1970</v>
      </c>
      <c r="E919" s="9" t="s">
        <v>28</v>
      </c>
      <c r="F919" s="4" t="s">
        <v>29</v>
      </c>
      <c r="G919" s="10">
        <v>2</v>
      </c>
      <c r="H919" s="10">
        <v>2</v>
      </c>
      <c r="I919" s="11">
        <v>453.6</v>
      </c>
      <c r="J919" s="11">
        <v>393.6</v>
      </c>
      <c r="K919" s="11">
        <v>393.6</v>
      </c>
      <c r="L919" s="35">
        <v>21</v>
      </c>
      <c r="M919" s="11">
        <f t="shared" si="180"/>
        <v>1724900</v>
      </c>
      <c r="N919" s="11"/>
      <c r="O919" s="11"/>
      <c r="P919" s="11"/>
      <c r="Q919" s="11">
        <f t="shared" si="181"/>
        <v>1724900</v>
      </c>
      <c r="R919" s="11"/>
      <c r="S919" s="35"/>
      <c r="T919" s="11"/>
      <c r="U919" s="11">
        <v>470</v>
      </c>
      <c r="V919" s="11">
        <f>U919*3670</f>
        <v>1724900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75"/>
      <c r="AG919" s="29" t="s">
        <v>217</v>
      </c>
      <c r="AH919" s="176"/>
      <c r="AI919" s="168"/>
      <c r="AJ919" s="176"/>
      <c r="AK919" s="176"/>
      <c r="AL919" s="71">
        <f>MAX(AL$24:AL918)+1</f>
        <v>834</v>
      </c>
      <c r="AM919" s="71" t="s">
        <v>157</v>
      </c>
      <c r="AN919" s="71" t="str">
        <f t="shared" si="178"/>
        <v>834.</v>
      </c>
      <c r="AP919" s="71"/>
      <c r="AS919" s="114"/>
    </row>
    <row r="920" spans="1:45" ht="22.5" customHeight="1" x14ac:dyDescent="0.25">
      <c r="A920" s="94" t="str">
        <f t="shared" si="179"/>
        <v>835.</v>
      </c>
      <c r="B920" s="94">
        <v>3193</v>
      </c>
      <c r="C920" s="211" t="s">
        <v>825</v>
      </c>
      <c r="D920" s="4">
        <v>1972</v>
      </c>
      <c r="E920" s="9" t="s">
        <v>28</v>
      </c>
      <c r="F920" s="4" t="s">
        <v>29</v>
      </c>
      <c r="G920" s="10">
        <v>2</v>
      </c>
      <c r="H920" s="10">
        <v>2</v>
      </c>
      <c r="I920" s="11">
        <v>554.22</v>
      </c>
      <c r="J920" s="11">
        <v>502.3</v>
      </c>
      <c r="K920" s="11">
        <v>502.3</v>
      </c>
      <c r="L920" s="35">
        <v>24</v>
      </c>
      <c r="M920" s="11">
        <f t="shared" si="180"/>
        <v>1750590</v>
      </c>
      <c r="N920" s="11"/>
      <c r="O920" s="11"/>
      <c r="P920" s="11"/>
      <c r="Q920" s="11">
        <f t="shared" si="181"/>
        <v>1750590</v>
      </c>
      <c r="R920" s="11"/>
      <c r="S920" s="35"/>
      <c r="T920" s="11"/>
      <c r="U920" s="11">
        <v>477</v>
      </c>
      <c r="V920" s="11">
        <f>U920*3670</f>
        <v>1750590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75"/>
      <c r="AG920" s="29" t="s">
        <v>217</v>
      </c>
      <c r="AH920" s="176"/>
      <c r="AI920" s="168"/>
      <c r="AJ920" s="176"/>
      <c r="AK920" s="176"/>
      <c r="AL920" s="71">
        <f>MAX(AL$24:AL919)+1</f>
        <v>835</v>
      </c>
      <c r="AM920" s="71" t="s">
        <v>157</v>
      </c>
      <c r="AN920" s="71" t="str">
        <f t="shared" si="178"/>
        <v>835.</v>
      </c>
      <c r="AP920" s="71"/>
      <c r="AS920" s="114"/>
    </row>
    <row r="921" spans="1:45" ht="22.5" customHeight="1" x14ac:dyDescent="0.25">
      <c r="A921" s="94" t="str">
        <f t="shared" si="179"/>
        <v>836.</v>
      </c>
      <c r="B921" s="94">
        <v>3136</v>
      </c>
      <c r="C921" s="223" t="s">
        <v>1489</v>
      </c>
      <c r="D921" s="4">
        <v>1970</v>
      </c>
      <c r="E921" s="9" t="s">
        <v>28</v>
      </c>
      <c r="F921" s="4" t="s">
        <v>29</v>
      </c>
      <c r="G921" s="10">
        <v>2</v>
      </c>
      <c r="H921" s="10">
        <v>2</v>
      </c>
      <c r="I921" s="11">
        <v>912.4</v>
      </c>
      <c r="J921" s="11">
        <v>491.6</v>
      </c>
      <c r="K921" s="11">
        <v>491.6</v>
      </c>
      <c r="L921" s="35">
        <v>23</v>
      </c>
      <c r="M921" s="11">
        <f t="shared" si="180"/>
        <v>210040</v>
      </c>
      <c r="N921" s="11"/>
      <c r="O921" s="11"/>
      <c r="P921" s="11"/>
      <c r="Q921" s="11">
        <f t="shared" si="181"/>
        <v>210040</v>
      </c>
      <c r="R921" s="11">
        <v>210040</v>
      </c>
      <c r="S921" s="35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75"/>
      <c r="AG921" s="29" t="s">
        <v>217</v>
      </c>
      <c r="AH921" s="176" t="s">
        <v>1778</v>
      </c>
      <c r="AI921" s="168"/>
      <c r="AJ921" s="176"/>
      <c r="AK921" s="176"/>
      <c r="AL921" s="71">
        <f>MAX(AL$24:AL920)+1</f>
        <v>836</v>
      </c>
      <c r="AM921" s="71" t="s">
        <v>157</v>
      </c>
      <c r="AN921" s="71" t="str">
        <f t="shared" si="178"/>
        <v>836.</v>
      </c>
      <c r="AP921" s="71"/>
      <c r="AS921" s="114"/>
    </row>
    <row r="922" spans="1:45" ht="22.5" customHeight="1" x14ac:dyDescent="0.25">
      <c r="A922" s="94" t="str">
        <f t="shared" si="179"/>
        <v>837.</v>
      </c>
      <c r="B922" s="94">
        <v>3238</v>
      </c>
      <c r="C922" s="211" t="s">
        <v>818</v>
      </c>
      <c r="D922" s="4">
        <v>1960</v>
      </c>
      <c r="E922" s="9" t="s">
        <v>28</v>
      </c>
      <c r="F922" s="4" t="s">
        <v>29</v>
      </c>
      <c r="G922" s="10">
        <v>2</v>
      </c>
      <c r="H922" s="10">
        <v>1</v>
      </c>
      <c r="I922" s="11">
        <v>739.8</v>
      </c>
      <c r="J922" s="11">
        <v>364.8</v>
      </c>
      <c r="K922" s="11">
        <v>364.8</v>
      </c>
      <c r="L922" s="35">
        <v>8</v>
      </c>
      <c r="M922" s="11">
        <f t="shared" si="180"/>
        <v>1468000</v>
      </c>
      <c r="N922" s="11"/>
      <c r="O922" s="11"/>
      <c r="P922" s="11"/>
      <c r="Q922" s="11">
        <f t="shared" si="181"/>
        <v>1468000</v>
      </c>
      <c r="R922" s="11"/>
      <c r="S922" s="35"/>
      <c r="T922" s="11"/>
      <c r="U922" s="11">
        <v>400</v>
      </c>
      <c r="V922" s="11">
        <f>U922*3670</f>
        <v>1468000</v>
      </c>
      <c r="W922" s="11"/>
      <c r="X922" s="11"/>
      <c r="Y922" s="11"/>
      <c r="Z922" s="11"/>
      <c r="AA922" s="11"/>
      <c r="AB922" s="11"/>
      <c r="AC922" s="11"/>
      <c r="AD922" s="11"/>
      <c r="AE922" s="11"/>
      <c r="AF922" s="75"/>
      <c r="AG922" s="29" t="s">
        <v>217</v>
      </c>
      <c r="AH922" s="176"/>
      <c r="AI922" s="168"/>
      <c r="AJ922" s="176"/>
      <c r="AK922" s="176"/>
      <c r="AL922" s="71">
        <f>MAX(AL$24:AL921)+1</f>
        <v>837</v>
      </c>
      <c r="AM922" s="71" t="s">
        <v>157</v>
      </c>
      <c r="AN922" s="71" t="str">
        <f t="shared" si="178"/>
        <v>837.</v>
      </c>
      <c r="AP922" s="71"/>
      <c r="AS922" s="114"/>
    </row>
    <row r="923" spans="1:45" ht="22.5" customHeight="1" x14ac:dyDescent="0.25">
      <c r="A923" s="94" t="str">
        <f t="shared" si="179"/>
        <v>838.</v>
      </c>
      <c r="B923" s="94">
        <v>3191</v>
      </c>
      <c r="C923" s="223" t="s">
        <v>824</v>
      </c>
      <c r="D923" s="4">
        <v>1970</v>
      </c>
      <c r="E923" s="9" t="s">
        <v>28</v>
      </c>
      <c r="F923" s="4" t="s">
        <v>29</v>
      </c>
      <c r="G923" s="10">
        <v>2</v>
      </c>
      <c r="H923" s="10">
        <v>2</v>
      </c>
      <c r="I923" s="11">
        <v>556.70000000000005</v>
      </c>
      <c r="J923" s="11">
        <v>509.7</v>
      </c>
      <c r="K923" s="11">
        <v>509.7</v>
      </c>
      <c r="L923" s="35">
        <v>21</v>
      </c>
      <c r="M923" s="11">
        <f t="shared" si="180"/>
        <v>1647830</v>
      </c>
      <c r="N923" s="11"/>
      <c r="O923" s="11"/>
      <c r="P923" s="11"/>
      <c r="Q923" s="11">
        <f t="shared" si="181"/>
        <v>1647830</v>
      </c>
      <c r="R923" s="11"/>
      <c r="S923" s="35"/>
      <c r="T923" s="11"/>
      <c r="U923" s="11">
        <v>449</v>
      </c>
      <c r="V923" s="11">
        <f>U923*3670</f>
        <v>1647830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75"/>
      <c r="AG923" s="29" t="s">
        <v>217</v>
      </c>
      <c r="AH923" s="176"/>
      <c r="AI923" s="168"/>
      <c r="AJ923" s="176"/>
      <c r="AK923" s="176"/>
      <c r="AL923" s="71">
        <f>MAX(AL$24:AL922)+1</f>
        <v>838</v>
      </c>
      <c r="AM923" s="71" t="s">
        <v>157</v>
      </c>
      <c r="AN923" s="71" t="str">
        <f t="shared" si="178"/>
        <v>838.</v>
      </c>
      <c r="AP923" s="71"/>
      <c r="AS923" s="114"/>
    </row>
    <row r="924" spans="1:45" ht="22.5" customHeight="1" x14ac:dyDescent="0.25">
      <c r="A924" s="94" t="str">
        <f t="shared" si="179"/>
        <v>839.</v>
      </c>
      <c r="B924" s="94">
        <v>3170</v>
      </c>
      <c r="C924" s="223" t="s">
        <v>831</v>
      </c>
      <c r="D924" s="4">
        <v>1977</v>
      </c>
      <c r="E924" s="9" t="s">
        <v>28</v>
      </c>
      <c r="F924" s="4" t="s">
        <v>31</v>
      </c>
      <c r="G924" s="10">
        <v>2</v>
      </c>
      <c r="H924" s="10">
        <v>2</v>
      </c>
      <c r="I924" s="11">
        <v>1838.4</v>
      </c>
      <c r="J924" s="11">
        <v>735.4</v>
      </c>
      <c r="K924" s="11">
        <v>735.4</v>
      </c>
      <c r="L924" s="35">
        <v>31</v>
      </c>
      <c r="M924" s="11">
        <f t="shared" si="180"/>
        <v>2271730</v>
      </c>
      <c r="N924" s="11"/>
      <c r="O924" s="11"/>
      <c r="P924" s="11"/>
      <c r="Q924" s="11">
        <f t="shared" si="181"/>
        <v>2271730</v>
      </c>
      <c r="R924" s="11"/>
      <c r="S924" s="35"/>
      <c r="T924" s="11"/>
      <c r="U924" s="11">
        <v>619</v>
      </c>
      <c r="V924" s="11">
        <f>U924*3670</f>
        <v>2271730</v>
      </c>
      <c r="W924" s="11"/>
      <c r="X924" s="11"/>
      <c r="Y924" s="11"/>
      <c r="Z924" s="11"/>
      <c r="AA924" s="11"/>
      <c r="AB924" s="11"/>
      <c r="AC924" s="11"/>
      <c r="AD924" s="11"/>
      <c r="AE924" s="11"/>
      <c r="AF924" s="75"/>
      <c r="AG924" s="29" t="s">
        <v>217</v>
      </c>
      <c r="AH924" s="176"/>
      <c r="AI924" s="168"/>
      <c r="AJ924" s="176"/>
      <c r="AK924" s="176"/>
      <c r="AL924" s="71">
        <f>MAX(AL$24:AL923)+1</f>
        <v>839</v>
      </c>
      <c r="AM924" s="71" t="s">
        <v>157</v>
      </c>
      <c r="AN924" s="71" t="str">
        <f t="shared" si="178"/>
        <v>839.</v>
      </c>
      <c r="AP924" s="71"/>
      <c r="AS924" s="114"/>
    </row>
    <row r="925" spans="1:45" ht="22.5" customHeight="1" x14ac:dyDescent="0.25">
      <c r="A925" s="94" t="str">
        <f t="shared" si="179"/>
        <v>840.</v>
      </c>
      <c r="B925" s="94">
        <v>3229</v>
      </c>
      <c r="C925" s="223" t="s">
        <v>829</v>
      </c>
      <c r="D925" s="4">
        <v>1971</v>
      </c>
      <c r="E925" s="9" t="s">
        <v>28</v>
      </c>
      <c r="F925" s="4" t="s">
        <v>29</v>
      </c>
      <c r="G925" s="10">
        <v>2</v>
      </c>
      <c r="H925" s="10">
        <v>2</v>
      </c>
      <c r="I925" s="11">
        <v>747.2</v>
      </c>
      <c r="J925" s="11">
        <v>707.3</v>
      </c>
      <c r="K925" s="11">
        <v>707.3</v>
      </c>
      <c r="L925" s="35">
        <v>25</v>
      </c>
      <c r="M925" s="11">
        <f t="shared" si="180"/>
        <v>151228.79999999999</v>
      </c>
      <c r="N925" s="11"/>
      <c r="O925" s="11"/>
      <c r="P925" s="11"/>
      <c r="Q925" s="11">
        <f t="shared" si="181"/>
        <v>151228.79999999999</v>
      </c>
      <c r="R925" s="11">
        <v>151228.79999999999</v>
      </c>
      <c r="S925" s="35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75"/>
      <c r="AG925" s="29" t="s">
        <v>217</v>
      </c>
      <c r="AH925" s="176" t="s">
        <v>1778</v>
      </c>
      <c r="AI925" s="168"/>
      <c r="AJ925" s="176"/>
      <c r="AK925" s="176"/>
      <c r="AL925" s="71">
        <f>MAX(AL$24:AL924)+1</f>
        <v>840</v>
      </c>
      <c r="AM925" s="71" t="s">
        <v>157</v>
      </c>
      <c r="AN925" s="71" t="str">
        <f t="shared" si="178"/>
        <v>840.</v>
      </c>
      <c r="AP925" s="71"/>
      <c r="AS925" s="114"/>
    </row>
    <row r="926" spans="1:45" ht="22.5" customHeight="1" x14ac:dyDescent="0.25">
      <c r="A926" s="94" t="str">
        <f t="shared" si="179"/>
        <v>841.</v>
      </c>
      <c r="B926" s="94">
        <v>3106</v>
      </c>
      <c r="C926" s="223" t="s">
        <v>819</v>
      </c>
      <c r="D926" s="4">
        <v>1964</v>
      </c>
      <c r="E926" s="9" t="s">
        <v>28</v>
      </c>
      <c r="F926" s="4" t="s">
        <v>29</v>
      </c>
      <c r="G926" s="10">
        <v>2</v>
      </c>
      <c r="H926" s="10">
        <v>2</v>
      </c>
      <c r="I926" s="11">
        <v>547.4</v>
      </c>
      <c r="J926" s="11">
        <v>302.60000000000002</v>
      </c>
      <c r="K926" s="11">
        <v>302.60000000000002</v>
      </c>
      <c r="L926" s="35">
        <v>8</v>
      </c>
      <c r="M926" s="11">
        <f t="shared" si="180"/>
        <v>80636.25</v>
      </c>
      <c r="N926" s="11"/>
      <c r="O926" s="11"/>
      <c r="P926" s="11"/>
      <c r="Q926" s="11">
        <f t="shared" si="181"/>
        <v>80636.25</v>
      </c>
      <c r="R926" s="11">
        <v>80636.25</v>
      </c>
      <c r="S926" s="35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75"/>
      <c r="AG926" s="29" t="s">
        <v>217</v>
      </c>
      <c r="AH926" s="176" t="s">
        <v>1774</v>
      </c>
      <c r="AI926" s="168"/>
      <c r="AJ926" s="176"/>
      <c r="AK926" s="176"/>
      <c r="AL926" s="71">
        <f>MAX(AL$24:AL925)+1</f>
        <v>841</v>
      </c>
      <c r="AM926" s="71" t="s">
        <v>157</v>
      </c>
      <c r="AN926" s="71" t="str">
        <f t="shared" si="178"/>
        <v>841.</v>
      </c>
      <c r="AP926" s="71"/>
      <c r="AS926" s="114"/>
    </row>
    <row r="927" spans="1:45" ht="22.5" customHeight="1" x14ac:dyDescent="0.25">
      <c r="A927" s="94" t="str">
        <f t="shared" si="179"/>
        <v>842.</v>
      </c>
      <c r="B927" s="94">
        <v>3195</v>
      </c>
      <c r="C927" s="211" t="s">
        <v>826</v>
      </c>
      <c r="D927" s="4">
        <v>1971</v>
      </c>
      <c r="E927" s="9" t="s">
        <v>28</v>
      </c>
      <c r="F927" s="4" t="s">
        <v>29</v>
      </c>
      <c r="G927" s="10">
        <v>2</v>
      </c>
      <c r="H927" s="10">
        <v>2</v>
      </c>
      <c r="I927" s="11">
        <v>550.79999999999995</v>
      </c>
      <c r="J927" s="11">
        <v>494.8</v>
      </c>
      <c r="K927" s="11">
        <v>494.8</v>
      </c>
      <c r="L927" s="35">
        <v>22</v>
      </c>
      <c r="M927" s="11">
        <f t="shared" si="180"/>
        <v>1647830</v>
      </c>
      <c r="N927" s="11"/>
      <c r="O927" s="11"/>
      <c r="P927" s="11"/>
      <c r="Q927" s="11">
        <f t="shared" si="181"/>
        <v>1647830</v>
      </c>
      <c r="R927" s="11"/>
      <c r="S927" s="35"/>
      <c r="T927" s="11"/>
      <c r="U927" s="11">
        <v>449</v>
      </c>
      <c r="V927" s="11">
        <f>U927*3670</f>
        <v>1647830</v>
      </c>
      <c r="W927" s="11"/>
      <c r="X927" s="11"/>
      <c r="Y927" s="11"/>
      <c r="Z927" s="11"/>
      <c r="AA927" s="11"/>
      <c r="AB927" s="11"/>
      <c r="AC927" s="11"/>
      <c r="AD927" s="11"/>
      <c r="AE927" s="11"/>
      <c r="AF927" s="75"/>
      <c r="AG927" s="29" t="s">
        <v>217</v>
      </c>
      <c r="AH927" s="176"/>
      <c r="AI927" s="168"/>
      <c r="AJ927" s="176"/>
      <c r="AK927" s="176"/>
      <c r="AL927" s="71">
        <f>MAX(AL$24:AL926)+1</f>
        <v>842</v>
      </c>
      <c r="AM927" s="71" t="s">
        <v>157</v>
      </c>
      <c r="AN927" s="71" t="str">
        <f t="shared" si="178"/>
        <v>842.</v>
      </c>
      <c r="AP927" s="71"/>
      <c r="AS927" s="114"/>
    </row>
    <row r="928" spans="1:45" ht="22.5" customHeight="1" x14ac:dyDescent="0.25">
      <c r="A928" s="94" t="str">
        <f t="shared" si="179"/>
        <v>843.</v>
      </c>
      <c r="B928" s="94">
        <v>3131</v>
      </c>
      <c r="C928" s="223" t="s">
        <v>822</v>
      </c>
      <c r="D928" s="4">
        <v>1974</v>
      </c>
      <c r="E928" s="9" t="s">
        <v>28</v>
      </c>
      <c r="F928" s="4" t="s">
        <v>29</v>
      </c>
      <c r="G928" s="10">
        <v>2</v>
      </c>
      <c r="H928" s="10">
        <v>2</v>
      </c>
      <c r="I928" s="11">
        <v>781.12</v>
      </c>
      <c r="J928" s="11">
        <v>432.9</v>
      </c>
      <c r="K928" s="11">
        <v>432.9</v>
      </c>
      <c r="L928" s="35">
        <v>25</v>
      </c>
      <c r="M928" s="11">
        <f>R928+T928+V928+X928+Z928+AB928+AE928+AF928</f>
        <v>2569000</v>
      </c>
      <c r="N928" s="11"/>
      <c r="O928" s="11"/>
      <c r="P928" s="11"/>
      <c r="Q928" s="11">
        <f t="shared" ref="Q928:Q940" si="182">M928</f>
        <v>2569000</v>
      </c>
      <c r="R928" s="11"/>
      <c r="S928" s="35"/>
      <c r="T928" s="11"/>
      <c r="U928" s="11">
        <v>700</v>
      </c>
      <c r="V928" s="11">
        <f>U928*3670</f>
        <v>2569000</v>
      </c>
      <c r="W928" s="11"/>
      <c r="X928" s="11"/>
      <c r="Y928" s="11"/>
      <c r="Z928" s="11"/>
      <c r="AA928" s="11"/>
      <c r="AB928" s="11"/>
      <c r="AC928" s="11"/>
      <c r="AD928" s="11"/>
      <c r="AE928" s="11"/>
      <c r="AF928" s="75"/>
      <c r="AG928" s="29" t="s">
        <v>217</v>
      </c>
      <c r="AH928" s="176"/>
      <c r="AI928" s="168"/>
      <c r="AJ928" s="176"/>
      <c r="AK928" s="176"/>
      <c r="AL928" s="71">
        <f>MAX(AL$24:AL927)+1</f>
        <v>843</v>
      </c>
      <c r="AM928" s="71" t="s">
        <v>157</v>
      </c>
      <c r="AN928" s="71" t="str">
        <f t="shared" si="178"/>
        <v>843.</v>
      </c>
      <c r="AP928" s="71"/>
      <c r="AS928" s="114"/>
    </row>
    <row r="929" spans="1:45" ht="22.5" customHeight="1" x14ac:dyDescent="0.25">
      <c r="A929" s="94" t="str">
        <f t="shared" si="179"/>
        <v>844.</v>
      </c>
      <c r="B929" s="94">
        <v>3132</v>
      </c>
      <c r="C929" s="223" t="s">
        <v>830</v>
      </c>
      <c r="D929" s="4">
        <v>1976</v>
      </c>
      <c r="E929" s="9" t="s">
        <v>28</v>
      </c>
      <c r="F929" s="4" t="s">
        <v>31</v>
      </c>
      <c r="G929" s="10">
        <v>2</v>
      </c>
      <c r="H929" s="10">
        <v>2</v>
      </c>
      <c r="I929" s="11">
        <v>1362.6</v>
      </c>
      <c r="J929" s="11">
        <v>758.3</v>
      </c>
      <c r="K929" s="11">
        <v>758.3</v>
      </c>
      <c r="L929" s="35">
        <v>25</v>
      </c>
      <c r="M929" s="11">
        <v>431458.56</v>
      </c>
      <c r="N929" s="11"/>
      <c r="O929" s="11"/>
      <c r="P929" s="11"/>
      <c r="Q929" s="11">
        <f t="shared" si="182"/>
        <v>431458.56</v>
      </c>
      <c r="R929" s="11">
        <f>M929</f>
        <v>431458.56</v>
      </c>
      <c r="S929" s="35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75"/>
      <c r="AG929" s="29" t="s">
        <v>217</v>
      </c>
      <c r="AH929" s="176" t="s">
        <v>1788</v>
      </c>
      <c r="AI929" s="168"/>
      <c r="AJ929" s="176"/>
      <c r="AK929" s="176"/>
      <c r="AL929" s="71">
        <f>MAX(AL$24:AL928)+1</f>
        <v>844</v>
      </c>
      <c r="AM929" s="71" t="s">
        <v>157</v>
      </c>
      <c r="AN929" s="71" t="str">
        <f t="shared" si="178"/>
        <v>844.</v>
      </c>
      <c r="AP929" s="71"/>
      <c r="AS929" s="114"/>
    </row>
    <row r="930" spans="1:45" ht="22.5" customHeight="1" x14ac:dyDescent="0.25">
      <c r="A930" s="94" t="str">
        <f t="shared" si="179"/>
        <v>845.</v>
      </c>
      <c r="B930" s="94">
        <v>3209</v>
      </c>
      <c r="C930" s="220" t="s">
        <v>834</v>
      </c>
      <c r="D930" s="4">
        <v>1974</v>
      </c>
      <c r="E930" s="9" t="s">
        <v>28</v>
      </c>
      <c r="F930" s="4" t="s">
        <v>31</v>
      </c>
      <c r="G930" s="10">
        <v>5</v>
      </c>
      <c r="H930" s="10">
        <v>3</v>
      </c>
      <c r="I930" s="11">
        <v>2943.6</v>
      </c>
      <c r="J930" s="11">
        <v>2492.4</v>
      </c>
      <c r="K930" s="11">
        <v>2492.4</v>
      </c>
      <c r="L930" s="35">
        <v>154</v>
      </c>
      <c r="M930" s="11">
        <f>R930+T930+V930+X930+Z930+AB930+AE930+AF930</f>
        <v>1755407.96</v>
      </c>
      <c r="N930" s="11"/>
      <c r="O930" s="11"/>
      <c r="P930" s="11"/>
      <c r="Q930" s="11">
        <f t="shared" si="182"/>
        <v>1755407.96</v>
      </c>
      <c r="R930" s="11">
        <v>843556.8</v>
      </c>
      <c r="S930" s="35"/>
      <c r="T930" s="11"/>
      <c r="U930" s="11"/>
      <c r="V930" s="11"/>
      <c r="W930" s="11"/>
      <c r="X930" s="11"/>
      <c r="Y930" s="11">
        <v>1172</v>
      </c>
      <c r="Z930" s="18">
        <f>Y930*778.03</f>
        <v>911851.15999999992</v>
      </c>
      <c r="AA930" s="11"/>
      <c r="AB930" s="11"/>
      <c r="AC930" s="11"/>
      <c r="AD930" s="11"/>
      <c r="AE930" s="11"/>
      <c r="AF930" s="75"/>
      <c r="AG930" s="29" t="s">
        <v>217</v>
      </c>
      <c r="AH930" s="176" t="s">
        <v>1788</v>
      </c>
      <c r="AI930" s="168"/>
      <c r="AJ930" s="176"/>
      <c r="AK930" s="176"/>
      <c r="AL930" s="71">
        <f>MAX(AL$24:AL929)+1</f>
        <v>845</v>
      </c>
      <c r="AM930" s="71" t="s">
        <v>157</v>
      </c>
      <c r="AN930" s="71" t="str">
        <f t="shared" si="178"/>
        <v>845.</v>
      </c>
      <c r="AS930" s="114"/>
    </row>
    <row r="931" spans="1:45" ht="22.5" customHeight="1" x14ac:dyDescent="0.25">
      <c r="A931" s="94" t="str">
        <f t="shared" si="179"/>
        <v>846.</v>
      </c>
      <c r="B931" s="94">
        <v>3206</v>
      </c>
      <c r="C931" s="223" t="s">
        <v>827</v>
      </c>
      <c r="D931" s="4">
        <v>1973</v>
      </c>
      <c r="E931" s="9" t="s">
        <v>28</v>
      </c>
      <c r="F931" s="4" t="s">
        <v>31</v>
      </c>
      <c r="G931" s="10">
        <v>5</v>
      </c>
      <c r="H931" s="10">
        <v>5</v>
      </c>
      <c r="I931" s="11">
        <v>3619.1</v>
      </c>
      <c r="J931" s="11">
        <v>3112.2</v>
      </c>
      <c r="K931" s="11">
        <v>3112.2</v>
      </c>
      <c r="L931" s="35">
        <v>162</v>
      </c>
      <c r="M931" s="11">
        <v>849088.32</v>
      </c>
      <c r="N931" s="11"/>
      <c r="O931" s="11"/>
      <c r="P931" s="11"/>
      <c r="Q931" s="11">
        <f t="shared" si="182"/>
        <v>849088.32</v>
      </c>
      <c r="R931" s="11">
        <f>M931</f>
        <v>849088.32</v>
      </c>
      <c r="S931" s="35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75"/>
      <c r="AG931" s="29" t="s">
        <v>217</v>
      </c>
      <c r="AH931" s="176" t="s">
        <v>1788</v>
      </c>
      <c r="AI931" s="168"/>
      <c r="AJ931" s="176"/>
      <c r="AK931" s="176"/>
      <c r="AL931" s="71">
        <f>MAX(AL$24:AL930)+1</f>
        <v>846</v>
      </c>
      <c r="AM931" s="71" t="s">
        <v>157</v>
      </c>
      <c r="AN931" s="71" t="str">
        <f t="shared" si="178"/>
        <v>846.</v>
      </c>
      <c r="AP931" s="71"/>
      <c r="AS931" s="114"/>
    </row>
    <row r="932" spans="1:45" ht="22.5" customHeight="1" x14ac:dyDescent="0.25">
      <c r="A932" s="94" t="str">
        <f t="shared" si="179"/>
        <v>847.</v>
      </c>
      <c r="B932" s="94">
        <v>3210</v>
      </c>
      <c r="C932" s="240" t="s">
        <v>835</v>
      </c>
      <c r="D932" s="4">
        <v>1979</v>
      </c>
      <c r="E932" s="9" t="s">
        <v>28</v>
      </c>
      <c r="F932" s="4" t="s">
        <v>31</v>
      </c>
      <c r="G932" s="10">
        <v>5</v>
      </c>
      <c r="H932" s="10">
        <v>5</v>
      </c>
      <c r="I932" s="11">
        <v>3944.16</v>
      </c>
      <c r="J932" s="11">
        <v>3450.9</v>
      </c>
      <c r="K932" s="11">
        <v>3450.9</v>
      </c>
      <c r="L932" s="35">
        <v>176</v>
      </c>
      <c r="M932" s="11">
        <f t="shared" ref="M932:M940" si="183">R932+T932+V932+X932+Z932+AB932+AE932+AF932</f>
        <v>2635388.56</v>
      </c>
      <c r="N932" s="11"/>
      <c r="O932" s="11"/>
      <c r="P932" s="11"/>
      <c r="Q932" s="11">
        <f t="shared" si="182"/>
        <v>2635388.56</v>
      </c>
      <c r="R932" s="11">
        <v>644822.80000000005</v>
      </c>
      <c r="S932" s="35"/>
      <c r="T932" s="11"/>
      <c r="U932" s="11">
        <v>903</v>
      </c>
      <c r="V932" s="11">
        <v>1990565.76</v>
      </c>
      <c r="W932" s="11"/>
      <c r="X932" s="11"/>
      <c r="Y932" s="11"/>
      <c r="Z932" s="11"/>
      <c r="AA932" s="11"/>
      <c r="AB932" s="11"/>
      <c r="AC932" s="11"/>
      <c r="AD932" s="11"/>
      <c r="AE932" s="11"/>
      <c r="AF932" s="75"/>
      <c r="AG932" s="29" t="s">
        <v>217</v>
      </c>
      <c r="AH932" s="176" t="s">
        <v>1778</v>
      </c>
      <c r="AI932" s="168"/>
      <c r="AJ932" s="176"/>
      <c r="AK932" s="176"/>
      <c r="AL932" s="71">
        <f>MAX(AL$24:AL931)+1</f>
        <v>847</v>
      </c>
      <c r="AM932" s="71" t="s">
        <v>157</v>
      </c>
      <c r="AN932" s="71" t="str">
        <f t="shared" si="178"/>
        <v>847.</v>
      </c>
      <c r="AP932" s="71"/>
      <c r="AS932" s="114"/>
    </row>
    <row r="933" spans="1:45" ht="22.5" customHeight="1" x14ac:dyDescent="0.25">
      <c r="A933" s="94" t="str">
        <f t="shared" si="179"/>
        <v>848.</v>
      </c>
      <c r="B933" s="94">
        <v>3180</v>
      </c>
      <c r="C933" s="223" t="s">
        <v>832</v>
      </c>
      <c r="D933" s="4">
        <v>1975</v>
      </c>
      <c r="E933" s="9" t="s">
        <v>28</v>
      </c>
      <c r="F933" s="4" t="s">
        <v>29</v>
      </c>
      <c r="G933" s="10">
        <v>2</v>
      </c>
      <c r="H933" s="10">
        <v>2</v>
      </c>
      <c r="I933" s="11">
        <v>736.8</v>
      </c>
      <c r="J933" s="11">
        <v>704.7</v>
      </c>
      <c r="K933" s="11">
        <v>704.7</v>
      </c>
      <c r="L933" s="35">
        <v>28</v>
      </c>
      <c r="M933" s="11">
        <f t="shared" si="183"/>
        <v>1134784.5119999999</v>
      </c>
      <c r="N933" s="11"/>
      <c r="O933" s="11"/>
      <c r="P933" s="11"/>
      <c r="Q933" s="11">
        <f t="shared" si="182"/>
        <v>1134784.5119999999</v>
      </c>
      <c r="R933" s="11"/>
      <c r="S933" s="35"/>
      <c r="T933" s="11"/>
      <c r="U933" s="11">
        <v>614.4</v>
      </c>
      <c r="V933" s="11">
        <f>U933*1846.98</f>
        <v>1134784.5119999999</v>
      </c>
      <c r="W933" s="11"/>
      <c r="X933" s="11"/>
      <c r="Y933" s="11"/>
      <c r="Z933" s="11"/>
      <c r="AA933" s="11"/>
      <c r="AB933" s="11"/>
      <c r="AC933" s="11"/>
      <c r="AD933" s="11"/>
      <c r="AE933" s="11"/>
      <c r="AF933" s="75"/>
      <c r="AG933" s="29" t="s">
        <v>217</v>
      </c>
      <c r="AH933" s="176"/>
      <c r="AI933" s="168"/>
      <c r="AJ933" s="176"/>
      <c r="AK933" s="176"/>
      <c r="AL933" s="71">
        <f>MAX(AL$24:AL932)+1</f>
        <v>848</v>
      </c>
      <c r="AM933" s="71" t="s">
        <v>157</v>
      </c>
      <c r="AN933" s="71" t="str">
        <f t="shared" si="178"/>
        <v>848.</v>
      </c>
      <c r="AP933" s="71"/>
      <c r="AS933" s="114"/>
    </row>
    <row r="934" spans="1:45" ht="22.5" customHeight="1" x14ac:dyDescent="0.25">
      <c r="A934" s="94" t="str">
        <f t="shared" si="179"/>
        <v>849.</v>
      </c>
      <c r="B934" s="94">
        <v>3215</v>
      </c>
      <c r="C934" s="223" t="s">
        <v>1742</v>
      </c>
      <c r="D934" s="4">
        <v>1995</v>
      </c>
      <c r="E934" s="9" t="s">
        <v>28</v>
      </c>
      <c r="F934" s="4" t="s">
        <v>31</v>
      </c>
      <c r="G934" s="10">
        <v>5</v>
      </c>
      <c r="H934" s="10">
        <v>5</v>
      </c>
      <c r="I934" s="11">
        <v>5261.1</v>
      </c>
      <c r="J934" s="11">
        <v>4651.3</v>
      </c>
      <c r="K934" s="11">
        <v>4651.3</v>
      </c>
      <c r="L934" s="35">
        <v>213</v>
      </c>
      <c r="M934" s="11">
        <f t="shared" si="183"/>
        <v>3981371.99</v>
      </c>
      <c r="N934" s="11"/>
      <c r="O934" s="11"/>
      <c r="P934" s="11"/>
      <c r="Q934" s="11">
        <f t="shared" si="182"/>
        <v>3981371.99</v>
      </c>
      <c r="R934" s="11"/>
      <c r="S934" s="35"/>
      <c r="T934" s="11"/>
      <c r="U934" s="11">
        <v>1513.7</v>
      </c>
      <c r="V934" s="11">
        <v>3981371.99</v>
      </c>
      <c r="W934" s="11"/>
      <c r="X934" s="11"/>
      <c r="Y934" s="11"/>
      <c r="Z934" s="11"/>
      <c r="AA934" s="11"/>
      <c r="AB934" s="11"/>
      <c r="AC934" s="11"/>
      <c r="AD934" s="11"/>
      <c r="AE934" s="11"/>
      <c r="AF934" s="75"/>
      <c r="AG934" s="29" t="s">
        <v>217</v>
      </c>
      <c r="AH934" s="176"/>
      <c r="AI934" s="168"/>
      <c r="AJ934" s="176"/>
      <c r="AK934" s="176"/>
      <c r="AL934" s="71">
        <f>MAX(AL$24:AL933)+1</f>
        <v>849</v>
      </c>
      <c r="AM934" s="71" t="s">
        <v>157</v>
      </c>
      <c r="AN934" s="71" t="str">
        <f t="shared" si="178"/>
        <v>849.</v>
      </c>
      <c r="AP934" s="71"/>
      <c r="AS934" s="114"/>
    </row>
    <row r="935" spans="1:45" ht="22.5" customHeight="1" x14ac:dyDescent="0.25">
      <c r="A935" s="94" t="str">
        <f t="shared" si="179"/>
        <v>850.</v>
      </c>
      <c r="B935" s="94">
        <v>3212</v>
      </c>
      <c r="C935" s="223" t="s">
        <v>1743</v>
      </c>
      <c r="D935" s="4">
        <v>1983</v>
      </c>
      <c r="E935" s="9" t="s">
        <v>28</v>
      </c>
      <c r="F935" s="4" t="s">
        <v>31</v>
      </c>
      <c r="G935" s="10">
        <v>5</v>
      </c>
      <c r="H935" s="10">
        <v>5</v>
      </c>
      <c r="I935" s="11">
        <v>3952.11</v>
      </c>
      <c r="J935" s="11">
        <v>3437.1</v>
      </c>
      <c r="K935" s="11">
        <v>3437.1</v>
      </c>
      <c r="L935" s="35">
        <v>152</v>
      </c>
      <c r="M935" s="11">
        <f t="shared" si="183"/>
        <v>2051685.15</v>
      </c>
      <c r="N935" s="11"/>
      <c r="O935" s="11"/>
      <c r="P935" s="11"/>
      <c r="Q935" s="11">
        <f t="shared" si="182"/>
        <v>2051685.15</v>
      </c>
      <c r="R935" s="11"/>
      <c r="S935" s="35"/>
      <c r="T935" s="11"/>
      <c r="U935" s="11">
        <v>903</v>
      </c>
      <c r="V935" s="11">
        <v>2051685.15</v>
      </c>
      <c r="W935" s="11"/>
      <c r="X935" s="11"/>
      <c r="Y935" s="11"/>
      <c r="Z935" s="11"/>
      <c r="AA935" s="11"/>
      <c r="AB935" s="11"/>
      <c r="AC935" s="11"/>
      <c r="AD935" s="11"/>
      <c r="AE935" s="11"/>
      <c r="AF935" s="75"/>
      <c r="AG935" s="29" t="s">
        <v>217</v>
      </c>
      <c r="AH935" s="176"/>
      <c r="AI935" s="168"/>
      <c r="AJ935" s="176"/>
      <c r="AK935" s="176"/>
      <c r="AL935" s="71">
        <f>MAX(AL$24:AL934)+1</f>
        <v>850</v>
      </c>
      <c r="AM935" s="71" t="s">
        <v>157</v>
      </c>
      <c r="AN935" s="71" t="str">
        <f t="shared" si="178"/>
        <v>850.</v>
      </c>
      <c r="AP935" s="71"/>
      <c r="AS935" s="114"/>
    </row>
    <row r="936" spans="1:45" ht="22.5" customHeight="1" x14ac:dyDescent="0.25">
      <c r="A936" s="94" t="str">
        <f t="shared" si="179"/>
        <v>851.</v>
      </c>
      <c r="B936" s="94">
        <v>3214</v>
      </c>
      <c r="C936" s="223" t="s">
        <v>1744</v>
      </c>
      <c r="D936" s="4">
        <v>1992</v>
      </c>
      <c r="E936" s="9" t="s">
        <v>28</v>
      </c>
      <c r="F936" s="4" t="s">
        <v>31</v>
      </c>
      <c r="G936" s="10">
        <v>5</v>
      </c>
      <c r="H936" s="10">
        <v>5</v>
      </c>
      <c r="I936" s="11">
        <v>3979.9</v>
      </c>
      <c r="J936" s="11">
        <v>3477.5</v>
      </c>
      <c r="K936" s="11">
        <v>3477.5</v>
      </c>
      <c r="L936" s="35">
        <v>183</v>
      </c>
      <c r="M936" s="11">
        <f t="shared" si="183"/>
        <v>1942084.82</v>
      </c>
      <c r="N936" s="11"/>
      <c r="O936" s="11"/>
      <c r="P936" s="11"/>
      <c r="Q936" s="11">
        <f t="shared" si="182"/>
        <v>1942084.82</v>
      </c>
      <c r="R936" s="11"/>
      <c r="S936" s="35"/>
      <c r="T936" s="11"/>
      <c r="U936" s="11">
        <v>909</v>
      </c>
      <c r="V936" s="11">
        <v>1942084.82</v>
      </c>
      <c r="W936" s="11"/>
      <c r="X936" s="11"/>
      <c r="Y936" s="11"/>
      <c r="Z936" s="11"/>
      <c r="AA936" s="11"/>
      <c r="AB936" s="11"/>
      <c r="AC936" s="11"/>
      <c r="AD936" s="11"/>
      <c r="AE936" s="11"/>
      <c r="AF936" s="75"/>
      <c r="AG936" s="29" t="s">
        <v>217</v>
      </c>
      <c r="AH936" s="176"/>
      <c r="AI936" s="168"/>
      <c r="AJ936" s="176"/>
      <c r="AK936" s="176"/>
      <c r="AL936" s="71">
        <f>MAX(AL$24:AL935)+1</f>
        <v>851</v>
      </c>
      <c r="AM936" s="71" t="s">
        <v>157</v>
      </c>
      <c r="AN936" s="71" t="str">
        <f t="shared" si="178"/>
        <v>851.</v>
      </c>
      <c r="AP936" s="71"/>
      <c r="AS936" s="114"/>
    </row>
    <row r="937" spans="1:45" ht="22.5" customHeight="1" x14ac:dyDescent="0.25">
      <c r="A937" s="94" t="str">
        <f t="shared" si="179"/>
        <v>852.</v>
      </c>
      <c r="B937" s="94">
        <v>3217</v>
      </c>
      <c r="C937" s="223" t="s">
        <v>1759</v>
      </c>
      <c r="D937" s="4">
        <v>1997</v>
      </c>
      <c r="E937" s="9" t="s">
        <v>28</v>
      </c>
      <c r="F937" s="4" t="s">
        <v>31</v>
      </c>
      <c r="G937" s="10">
        <v>5</v>
      </c>
      <c r="H937" s="10">
        <v>5</v>
      </c>
      <c r="I937" s="11">
        <v>5293.4000000000005</v>
      </c>
      <c r="J937" s="11">
        <v>4697.1000000000004</v>
      </c>
      <c r="K937" s="11">
        <v>4697.1000000000004</v>
      </c>
      <c r="L937" s="35">
        <v>230</v>
      </c>
      <c r="M937" s="11">
        <f t="shared" si="183"/>
        <v>2483975.54</v>
      </c>
      <c r="N937" s="11"/>
      <c r="O937" s="11"/>
      <c r="P937" s="11"/>
      <c r="Q937" s="11">
        <f t="shared" si="182"/>
        <v>2483975.54</v>
      </c>
      <c r="R937" s="11"/>
      <c r="S937" s="35"/>
      <c r="T937" s="11"/>
      <c r="U937" s="11"/>
      <c r="V937" s="11"/>
      <c r="W937" s="11"/>
      <c r="X937" s="11"/>
      <c r="Y937" s="11">
        <v>1500</v>
      </c>
      <c r="Z937" s="11">
        <v>2483975.54</v>
      </c>
      <c r="AA937" s="11"/>
      <c r="AB937" s="11"/>
      <c r="AC937" s="11"/>
      <c r="AD937" s="11"/>
      <c r="AE937" s="11"/>
      <c r="AF937" s="75"/>
      <c r="AG937" s="29" t="s">
        <v>217</v>
      </c>
      <c r="AH937" s="176"/>
      <c r="AI937" s="168"/>
      <c r="AJ937" s="176"/>
      <c r="AK937" s="176"/>
      <c r="AL937" s="71">
        <f>MAX(AL$24:AL936)+1</f>
        <v>852</v>
      </c>
      <c r="AM937" s="71" t="s">
        <v>157</v>
      </c>
      <c r="AN937" s="71" t="str">
        <f t="shared" si="178"/>
        <v>852.</v>
      </c>
      <c r="AP937" s="71"/>
      <c r="AS937" s="114"/>
    </row>
    <row r="938" spans="1:45" ht="22.5" customHeight="1" x14ac:dyDescent="0.25">
      <c r="A938" s="94" t="str">
        <f t="shared" si="179"/>
        <v>853.</v>
      </c>
      <c r="B938" s="94">
        <v>3211</v>
      </c>
      <c r="C938" s="223" t="s">
        <v>1760</v>
      </c>
      <c r="D938" s="4">
        <v>1982</v>
      </c>
      <c r="E938" s="9" t="s">
        <v>28</v>
      </c>
      <c r="F938" s="4" t="s">
        <v>31</v>
      </c>
      <c r="G938" s="10">
        <v>5</v>
      </c>
      <c r="H938" s="10">
        <v>5</v>
      </c>
      <c r="I938" s="11">
        <v>3975.4</v>
      </c>
      <c r="J938" s="11">
        <v>3468.5</v>
      </c>
      <c r="K938" s="11">
        <v>3468.5</v>
      </c>
      <c r="L938" s="35">
        <v>155</v>
      </c>
      <c r="M938" s="11">
        <f t="shared" si="183"/>
        <v>1632423.04</v>
      </c>
      <c r="N938" s="11"/>
      <c r="O938" s="11"/>
      <c r="P938" s="11"/>
      <c r="Q938" s="11">
        <f t="shared" si="182"/>
        <v>1632423.04</v>
      </c>
      <c r="R938" s="11">
        <v>1632423.04</v>
      </c>
      <c r="S938" s="35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75"/>
      <c r="AG938" s="29" t="s">
        <v>217</v>
      </c>
      <c r="AH938" s="176" t="s">
        <v>1777</v>
      </c>
      <c r="AI938" s="168"/>
      <c r="AJ938" s="176"/>
      <c r="AK938" s="176"/>
      <c r="AL938" s="71">
        <f>MAX(AL$24:AL937)+1</f>
        <v>853</v>
      </c>
      <c r="AM938" s="71" t="s">
        <v>157</v>
      </c>
      <c r="AN938" s="71" t="str">
        <f t="shared" si="178"/>
        <v>853.</v>
      </c>
      <c r="AP938" s="71"/>
      <c r="AS938" s="114"/>
    </row>
    <row r="939" spans="1:45" ht="22.5" customHeight="1" x14ac:dyDescent="0.25">
      <c r="A939" s="94" t="str">
        <f t="shared" si="179"/>
        <v>854.</v>
      </c>
      <c r="B939" s="94">
        <v>3216</v>
      </c>
      <c r="C939" s="223" t="s">
        <v>1761</v>
      </c>
      <c r="D939" s="4">
        <v>1995</v>
      </c>
      <c r="E939" s="9" t="s">
        <v>28</v>
      </c>
      <c r="F939" s="4" t="s">
        <v>31</v>
      </c>
      <c r="G939" s="10">
        <v>5</v>
      </c>
      <c r="H939" s="10">
        <v>5</v>
      </c>
      <c r="I939" s="11">
        <v>5353.4</v>
      </c>
      <c r="J939" s="11">
        <v>4736.3999999999996</v>
      </c>
      <c r="K939" s="11">
        <v>4736.3999999999996</v>
      </c>
      <c r="L939" s="35">
        <v>218</v>
      </c>
      <c r="M939" s="11">
        <f t="shared" si="183"/>
        <v>3337173.37</v>
      </c>
      <c r="N939" s="11"/>
      <c r="O939" s="11"/>
      <c r="P939" s="11"/>
      <c r="Q939" s="11">
        <f t="shared" si="182"/>
        <v>3337173.37</v>
      </c>
      <c r="R939" s="11"/>
      <c r="S939" s="35"/>
      <c r="T939" s="11"/>
      <c r="U939" s="11">
        <v>1221</v>
      </c>
      <c r="V939" s="11">
        <v>3337173.37</v>
      </c>
      <c r="W939" s="11"/>
      <c r="X939" s="11"/>
      <c r="Y939" s="11"/>
      <c r="Z939" s="11"/>
      <c r="AA939" s="11"/>
      <c r="AB939" s="11"/>
      <c r="AC939" s="11"/>
      <c r="AD939" s="11"/>
      <c r="AE939" s="11"/>
      <c r="AF939" s="75"/>
      <c r="AG939" s="29" t="s">
        <v>217</v>
      </c>
      <c r="AH939" s="176"/>
      <c r="AI939" s="168"/>
      <c r="AJ939" s="176"/>
      <c r="AK939" s="176"/>
      <c r="AL939" s="71">
        <f>MAX(AL$24:AL938)+1</f>
        <v>854</v>
      </c>
      <c r="AM939" s="71" t="s">
        <v>157</v>
      </c>
      <c r="AN939" s="71" t="str">
        <f t="shared" si="178"/>
        <v>854.</v>
      </c>
      <c r="AP939" s="71"/>
      <c r="AS939" s="114"/>
    </row>
    <row r="940" spans="1:45" ht="22.5" customHeight="1" x14ac:dyDescent="0.25">
      <c r="A940" s="94" t="str">
        <f t="shared" si="179"/>
        <v>855.</v>
      </c>
      <c r="B940" s="94">
        <v>3122</v>
      </c>
      <c r="C940" s="223" t="s">
        <v>833</v>
      </c>
      <c r="D940" s="4">
        <v>1975</v>
      </c>
      <c r="E940" s="9" t="s">
        <v>28</v>
      </c>
      <c r="F940" s="4" t="s">
        <v>29</v>
      </c>
      <c r="G940" s="10">
        <v>2</v>
      </c>
      <c r="H940" s="10">
        <v>2</v>
      </c>
      <c r="I940" s="11">
        <v>732.8</v>
      </c>
      <c r="J940" s="11">
        <v>442.3</v>
      </c>
      <c r="K940" s="11">
        <v>442.3</v>
      </c>
      <c r="L940" s="35">
        <v>31</v>
      </c>
      <c r="M940" s="11">
        <f t="shared" si="183"/>
        <v>1134784.5119999999</v>
      </c>
      <c r="N940" s="11"/>
      <c r="O940" s="11"/>
      <c r="P940" s="11"/>
      <c r="Q940" s="11">
        <f t="shared" si="182"/>
        <v>1134784.5119999999</v>
      </c>
      <c r="R940" s="11"/>
      <c r="S940" s="35"/>
      <c r="T940" s="11"/>
      <c r="U940" s="11">
        <v>614.4</v>
      </c>
      <c r="V940" s="11">
        <f>U940*1846.98</f>
        <v>1134784.5119999999</v>
      </c>
      <c r="W940" s="11"/>
      <c r="X940" s="11"/>
      <c r="Y940" s="11"/>
      <c r="Z940" s="11"/>
      <c r="AA940" s="11"/>
      <c r="AB940" s="11"/>
      <c r="AC940" s="11"/>
      <c r="AD940" s="11"/>
      <c r="AE940" s="11"/>
      <c r="AF940" s="75"/>
      <c r="AG940" s="29" t="s">
        <v>217</v>
      </c>
      <c r="AH940" s="176"/>
      <c r="AI940" s="168"/>
      <c r="AJ940" s="176"/>
      <c r="AK940" s="176"/>
      <c r="AL940" s="71">
        <f>MAX(AL$24:AL939)+1</f>
        <v>855</v>
      </c>
      <c r="AM940" s="71" t="s">
        <v>157</v>
      </c>
      <c r="AN940" s="71" t="str">
        <f t="shared" si="178"/>
        <v>855.</v>
      </c>
      <c r="AP940" s="71"/>
      <c r="AS940" s="114"/>
    </row>
    <row r="941" spans="1:45" ht="22.5" customHeight="1" x14ac:dyDescent="0.25">
      <c r="A941" s="94" t="str">
        <f t="shared" si="179"/>
        <v/>
      </c>
      <c r="B941" s="94"/>
      <c r="C941" s="233" t="s">
        <v>111</v>
      </c>
      <c r="D941" s="8"/>
      <c r="E941" s="8"/>
      <c r="F941" s="8"/>
      <c r="G941" s="14"/>
      <c r="H941" s="14"/>
      <c r="I941" s="6">
        <f>I942+I957+I984</f>
        <v>361922.08999999985</v>
      </c>
      <c r="J941" s="6">
        <f>J942+J957+J984</f>
        <v>320783.88</v>
      </c>
      <c r="K941" s="6">
        <f>K942+K957+K984</f>
        <v>319316.07999999996</v>
      </c>
      <c r="L941" s="34">
        <f>L942+L957+L984</f>
        <v>11793</v>
      </c>
      <c r="M941" s="6">
        <f>M942+M957+M984</f>
        <v>205891282.51200002</v>
      </c>
      <c r="N941" s="6"/>
      <c r="O941" s="6"/>
      <c r="P941" s="6"/>
      <c r="Q941" s="6">
        <f>Q942+Q957+Q984</f>
        <v>205891282.51200002</v>
      </c>
      <c r="R941" s="6">
        <f>R942+R957+R984</f>
        <v>148587200.16999999</v>
      </c>
      <c r="S941" s="6"/>
      <c r="T941" s="6"/>
      <c r="U941" s="6">
        <f>U942+U957+U984</f>
        <v>17321</v>
      </c>
      <c r="V941" s="6">
        <f>V942+V957+V984</f>
        <v>49703186.912000008</v>
      </c>
      <c r="W941" s="6"/>
      <c r="X941" s="6"/>
      <c r="Y941" s="6">
        <f>Y942+Y957+Y984</f>
        <v>7128</v>
      </c>
      <c r="Z941" s="6">
        <f>Z942+Z957+Z984</f>
        <v>6020927.3000000007</v>
      </c>
      <c r="AA941" s="6">
        <f>AA942+AA957+AA984</f>
        <v>295</v>
      </c>
      <c r="AB941" s="6">
        <f>AB942+AB957+AB984</f>
        <v>469332.89999999997</v>
      </c>
      <c r="AC941" s="6"/>
      <c r="AD941" s="6"/>
      <c r="AE941" s="6"/>
      <c r="AF941" s="195">
        <f>AF942+AF957+AF984</f>
        <v>1110635.23</v>
      </c>
      <c r="AG941" s="29"/>
      <c r="AH941" s="176"/>
      <c r="AI941" s="168"/>
      <c r="AJ941" s="176"/>
      <c r="AK941" s="176"/>
      <c r="AN941" s="71" t="str">
        <f t="shared" si="178"/>
        <v/>
      </c>
      <c r="AO941" s="71"/>
      <c r="AP941" s="71"/>
      <c r="AS941" s="114"/>
    </row>
    <row r="942" spans="1:45" ht="22.5" customHeight="1" x14ac:dyDescent="0.25">
      <c r="A942" s="94" t="str">
        <f t="shared" si="179"/>
        <v/>
      </c>
      <c r="B942" s="94"/>
      <c r="C942" s="233" t="s">
        <v>208</v>
      </c>
      <c r="D942" s="8"/>
      <c r="E942" s="8"/>
      <c r="F942" s="8"/>
      <c r="G942" s="14"/>
      <c r="H942" s="14"/>
      <c r="I942" s="6">
        <f>SUM(I943:I956)</f>
        <v>12703.199999999999</v>
      </c>
      <c r="J942" s="6">
        <f>SUM(J943:J956)</f>
        <v>10916.599999999999</v>
      </c>
      <c r="K942" s="6">
        <f>SUM(K943:K956)</f>
        <v>10693.699999999999</v>
      </c>
      <c r="L942" s="119">
        <f>SUM(L943:L956)</f>
        <v>306</v>
      </c>
      <c r="M942" s="6">
        <f>SUM(M943:M956)</f>
        <v>8960556.6799999997</v>
      </c>
      <c r="N942" s="6"/>
      <c r="O942" s="6"/>
      <c r="P942" s="6"/>
      <c r="Q942" s="6">
        <f>SUM(Q943:Q956)</f>
        <v>8960556.6799999997</v>
      </c>
      <c r="R942" s="6">
        <f>SUM(R943:R956)</f>
        <v>8672656.5299999993</v>
      </c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195">
        <f>SUM(AF943:AF956)</f>
        <v>287900.15000000002</v>
      </c>
      <c r="AG942" s="29"/>
      <c r="AH942" s="176"/>
      <c r="AI942" s="168"/>
      <c r="AJ942" s="176"/>
      <c r="AK942" s="176"/>
      <c r="AN942" s="71" t="str">
        <f t="shared" si="178"/>
        <v/>
      </c>
      <c r="AO942" s="71"/>
      <c r="AP942" s="71"/>
      <c r="AS942" s="114"/>
    </row>
    <row r="943" spans="1:45" ht="22.5" customHeight="1" x14ac:dyDescent="0.25">
      <c r="A943" s="94" t="str">
        <f t="shared" si="179"/>
        <v>856.</v>
      </c>
      <c r="B943" s="94">
        <v>3420</v>
      </c>
      <c r="C943" s="213" t="s">
        <v>1524</v>
      </c>
      <c r="D943" s="8">
        <v>1964</v>
      </c>
      <c r="E943" s="8"/>
      <c r="F943" s="4" t="s">
        <v>29</v>
      </c>
      <c r="G943" s="14">
        <v>2</v>
      </c>
      <c r="H943" s="14">
        <v>2</v>
      </c>
      <c r="I943" s="11">
        <v>542.6</v>
      </c>
      <c r="J943" s="11">
        <v>479</v>
      </c>
      <c r="K943" s="11">
        <v>479</v>
      </c>
      <c r="L943" s="35">
        <v>12</v>
      </c>
      <c r="M943" s="15">
        <f t="shared" ref="M943:M956" si="184">R943+T943+V943+X943+Z943+AB943+AE943+AF943</f>
        <v>1155859.9800000002</v>
      </c>
      <c r="N943" s="11"/>
      <c r="O943" s="11"/>
      <c r="P943" s="11"/>
      <c r="Q943" s="11">
        <f t="shared" ref="Q943:Q956" si="185">M943</f>
        <v>1155859.9800000002</v>
      </c>
      <c r="R943" s="11">
        <v>1121090.8600000001</v>
      </c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75">
        <v>34769.120000000003</v>
      </c>
      <c r="AG943" s="29" t="s">
        <v>217</v>
      </c>
      <c r="AH943" s="176" t="s">
        <v>1777</v>
      </c>
      <c r="AI943" s="168"/>
      <c r="AJ943" s="176"/>
      <c r="AK943" s="176"/>
      <c r="AL943" s="71">
        <f>MAX(AL$24:AL942)+1</f>
        <v>856</v>
      </c>
      <c r="AM943" s="71" t="s">
        <v>157</v>
      </c>
      <c r="AN943" s="71" t="str">
        <f t="shared" si="178"/>
        <v>856.</v>
      </c>
      <c r="AP943" s="71"/>
      <c r="AS943" s="114"/>
    </row>
    <row r="944" spans="1:45" ht="22.5" customHeight="1" x14ac:dyDescent="0.25">
      <c r="A944" s="94" t="str">
        <f t="shared" si="179"/>
        <v>857.</v>
      </c>
      <c r="B944" s="94">
        <v>3504</v>
      </c>
      <c r="C944" s="213" t="s">
        <v>1525</v>
      </c>
      <c r="D944" s="8">
        <v>1977</v>
      </c>
      <c r="E944" s="8"/>
      <c r="F944" s="8" t="s">
        <v>29</v>
      </c>
      <c r="G944" s="14">
        <v>3</v>
      </c>
      <c r="H944" s="14">
        <v>2</v>
      </c>
      <c r="I944" s="11">
        <v>1174.8</v>
      </c>
      <c r="J944" s="11">
        <v>1086.3</v>
      </c>
      <c r="K944" s="11">
        <v>1086.3</v>
      </c>
      <c r="L944" s="35">
        <v>24</v>
      </c>
      <c r="M944" s="15">
        <f t="shared" si="184"/>
        <v>2102871.9</v>
      </c>
      <c r="N944" s="11"/>
      <c r="O944" s="11"/>
      <c r="P944" s="11"/>
      <c r="Q944" s="11">
        <f t="shared" si="185"/>
        <v>2102871.9</v>
      </c>
      <c r="R944" s="11">
        <v>2029559.36</v>
      </c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75">
        <v>73312.539999999994</v>
      </c>
      <c r="AG944" s="29" t="s">
        <v>217</v>
      </c>
      <c r="AH944" s="176" t="s">
        <v>1777</v>
      </c>
      <c r="AI944" s="168"/>
      <c r="AJ944" s="176"/>
      <c r="AK944" s="176"/>
      <c r="AL944" s="71">
        <f>MAX(AL$24:AL943)+1</f>
        <v>857</v>
      </c>
      <c r="AM944" s="71" t="s">
        <v>157</v>
      </c>
      <c r="AN944" s="71" t="str">
        <f t="shared" si="178"/>
        <v>857.</v>
      </c>
      <c r="AP944" s="71"/>
      <c r="AS944" s="114"/>
    </row>
    <row r="945" spans="1:45" ht="22.5" customHeight="1" x14ac:dyDescent="0.25">
      <c r="A945" s="94" t="str">
        <f t="shared" si="179"/>
        <v>858.</v>
      </c>
      <c r="B945" s="94">
        <v>3361</v>
      </c>
      <c r="C945" s="213" t="s">
        <v>1040</v>
      </c>
      <c r="D945" s="8">
        <v>1954</v>
      </c>
      <c r="E945" s="8"/>
      <c r="F945" s="8" t="s">
        <v>29</v>
      </c>
      <c r="G945" s="14">
        <v>2</v>
      </c>
      <c r="H945" s="14">
        <v>1</v>
      </c>
      <c r="I945" s="11">
        <v>511.8</v>
      </c>
      <c r="J945" s="11">
        <v>294.60000000000002</v>
      </c>
      <c r="K945" s="11">
        <v>294.60000000000002</v>
      </c>
      <c r="L945" s="35">
        <v>8</v>
      </c>
      <c r="M945" s="15">
        <f t="shared" si="184"/>
        <v>305205.2</v>
      </c>
      <c r="N945" s="11"/>
      <c r="O945" s="11"/>
      <c r="P945" s="11"/>
      <c r="Q945" s="11">
        <f t="shared" si="185"/>
        <v>305205.2</v>
      </c>
      <c r="R945" s="11">
        <v>275458.25</v>
      </c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75">
        <v>29746.95</v>
      </c>
      <c r="AG945" s="29" t="s">
        <v>217</v>
      </c>
      <c r="AH945" s="176" t="s">
        <v>1777</v>
      </c>
      <c r="AI945" s="168"/>
      <c r="AJ945" s="176"/>
      <c r="AK945" s="176"/>
      <c r="AL945" s="71">
        <f>MAX(AL$24:AL944)+1</f>
        <v>858</v>
      </c>
      <c r="AM945" s="71" t="s">
        <v>157</v>
      </c>
      <c r="AN945" s="71" t="str">
        <f t="shared" si="178"/>
        <v>858.</v>
      </c>
      <c r="AP945" s="71"/>
      <c r="AS945" s="114"/>
    </row>
    <row r="946" spans="1:45" ht="22.5" customHeight="1" x14ac:dyDescent="0.25">
      <c r="A946" s="94" t="str">
        <f t="shared" si="179"/>
        <v>859.</v>
      </c>
      <c r="B946" s="94">
        <v>3367</v>
      </c>
      <c r="C946" s="219" t="s">
        <v>1041</v>
      </c>
      <c r="D946" s="8">
        <v>1956</v>
      </c>
      <c r="E946" s="8"/>
      <c r="F946" s="8" t="s">
        <v>29</v>
      </c>
      <c r="G946" s="14">
        <v>2</v>
      </c>
      <c r="H946" s="14">
        <v>2</v>
      </c>
      <c r="I946" s="11">
        <v>657.2</v>
      </c>
      <c r="J946" s="11">
        <v>492.3</v>
      </c>
      <c r="K946" s="11">
        <v>269.39999999999998</v>
      </c>
      <c r="L946" s="35">
        <v>12</v>
      </c>
      <c r="M946" s="15">
        <f t="shared" si="184"/>
        <v>1287114.42</v>
      </c>
      <c r="N946" s="11"/>
      <c r="O946" s="11"/>
      <c r="P946" s="11"/>
      <c r="Q946" s="11">
        <f t="shared" si="185"/>
        <v>1287114.42</v>
      </c>
      <c r="R946" s="11">
        <v>1251735.73</v>
      </c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75">
        <v>35378.69</v>
      </c>
      <c r="AG946" s="29" t="s">
        <v>217</v>
      </c>
      <c r="AH946" s="176" t="s">
        <v>1777</v>
      </c>
      <c r="AI946" s="168"/>
      <c r="AJ946" s="176"/>
      <c r="AK946" s="176"/>
      <c r="AL946" s="71">
        <f>MAX(AL$24:AL945)+1</f>
        <v>859</v>
      </c>
      <c r="AM946" s="71" t="s">
        <v>157</v>
      </c>
      <c r="AN946" s="71" t="str">
        <f t="shared" si="178"/>
        <v>859.</v>
      </c>
      <c r="AP946" s="71"/>
      <c r="AS946" s="114"/>
    </row>
    <row r="947" spans="1:45" ht="22.5" customHeight="1" x14ac:dyDescent="0.25">
      <c r="A947" s="94" t="str">
        <f t="shared" si="179"/>
        <v>860.</v>
      </c>
      <c r="B947" s="94">
        <v>3520</v>
      </c>
      <c r="C947" s="220" t="s">
        <v>867</v>
      </c>
      <c r="D947" s="4">
        <v>1917</v>
      </c>
      <c r="E947" s="4" t="s">
        <v>28</v>
      </c>
      <c r="F947" s="4" t="s">
        <v>29</v>
      </c>
      <c r="G947" s="10">
        <v>2</v>
      </c>
      <c r="H947" s="10">
        <v>1</v>
      </c>
      <c r="I947" s="15">
        <v>627.70000000000005</v>
      </c>
      <c r="J947" s="11">
        <v>556.4</v>
      </c>
      <c r="K947" s="19">
        <v>556.4</v>
      </c>
      <c r="L947" s="36">
        <v>10</v>
      </c>
      <c r="M947" s="15">
        <f t="shared" si="184"/>
        <v>137980.96</v>
      </c>
      <c r="N947" s="15"/>
      <c r="O947" s="15"/>
      <c r="P947" s="15"/>
      <c r="Q947" s="11">
        <f t="shared" si="185"/>
        <v>137980.96</v>
      </c>
      <c r="R947" s="15">
        <v>137980.96</v>
      </c>
      <c r="S947" s="99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97"/>
      <c r="AG947" s="29" t="s">
        <v>217</v>
      </c>
      <c r="AH947" s="176" t="s">
        <v>1788</v>
      </c>
      <c r="AI947" s="168"/>
      <c r="AJ947" s="176"/>
      <c r="AK947" s="176"/>
      <c r="AL947" s="71">
        <f>MAX(AL$24:AL946)+1</f>
        <v>860</v>
      </c>
      <c r="AM947" s="71" t="s">
        <v>157</v>
      </c>
      <c r="AN947" s="71" t="str">
        <f t="shared" si="178"/>
        <v>860.</v>
      </c>
      <c r="AP947" s="71"/>
      <c r="AS947" s="114"/>
    </row>
    <row r="948" spans="1:45" ht="22.5" customHeight="1" x14ac:dyDescent="0.25">
      <c r="A948" s="94" t="str">
        <f t="shared" si="179"/>
        <v>861.</v>
      </c>
      <c r="B948" s="94">
        <v>3517</v>
      </c>
      <c r="C948" s="220" t="s">
        <v>866</v>
      </c>
      <c r="D948" s="4">
        <v>1949</v>
      </c>
      <c r="E948" s="4" t="s">
        <v>28</v>
      </c>
      <c r="F948" s="4" t="s">
        <v>29</v>
      </c>
      <c r="G948" s="10">
        <v>3</v>
      </c>
      <c r="H948" s="10">
        <v>2</v>
      </c>
      <c r="I948" s="15">
        <v>775.9</v>
      </c>
      <c r="J948" s="11">
        <v>708.7</v>
      </c>
      <c r="K948" s="19">
        <v>708.7</v>
      </c>
      <c r="L948" s="36">
        <v>13</v>
      </c>
      <c r="M948" s="15">
        <f t="shared" si="184"/>
        <v>212963.52</v>
      </c>
      <c r="N948" s="15"/>
      <c r="O948" s="15"/>
      <c r="P948" s="15"/>
      <c r="Q948" s="11">
        <f t="shared" si="185"/>
        <v>212963.52</v>
      </c>
      <c r="R948" s="15">
        <v>212963.52</v>
      </c>
      <c r="S948" s="99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97"/>
      <c r="AG948" s="29" t="s">
        <v>217</v>
      </c>
      <c r="AH948" s="176" t="s">
        <v>1788</v>
      </c>
      <c r="AI948" s="168"/>
      <c r="AJ948" s="176"/>
      <c r="AK948" s="176"/>
      <c r="AL948" s="71">
        <f>MAX(AL$24:AL947)+1</f>
        <v>861</v>
      </c>
      <c r="AM948" s="71" t="s">
        <v>157</v>
      </c>
      <c r="AN948" s="71" t="str">
        <f t="shared" si="178"/>
        <v>861.</v>
      </c>
      <c r="AP948" s="71"/>
      <c r="AS948" s="114"/>
    </row>
    <row r="949" spans="1:45" ht="22.5" customHeight="1" x14ac:dyDescent="0.25">
      <c r="A949" s="94" t="str">
        <f t="shared" si="179"/>
        <v>862.</v>
      </c>
      <c r="B949" s="94">
        <v>3488</v>
      </c>
      <c r="C949" s="220" t="s">
        <v>118</v>
      </c>
      <c r="D949" s="4">
        <v>1941</v>
      </c>
      <c r="E949" s="4" t="s">
        <v>28</v>
      </c>
      <c r="F949" s="4" t="s">
        <v>29</v>
      </c>
      <c r="G949" s="10">
        <v>2</v>
      </c>
      <c r="H949" s="10">
        <v>1</v>
      </c>
      <c r="I949" s="15">
        <v>374.4</v>
      </c>
      <c r="J949" s="11">
        <v>353.5</v>
      </c>
      <c r="K949" s="19">
        <v>353.5</v>
      </c>
      <c r="L949" s="36">
        <v>8</v>
      </c>
      <c r="M949" s="15">
        <f t="shared" si="184"/>
        <v>136369.5</v>
      </c>
      <c r="N949" s="15"/>
      <c r="O949" s="15"/>
      <c r="P949" s="15"/>
      <c r="Q949" s="11">
        <f t="shared" si="185"/>
        <v>136369.5</v>
      </c>
      <c r="R949" s="15">
        <v>136369.5</v>
      </c>
      <c r="S949" s="99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1"/>
      <c r="AF949" s="197"/>
      <c r="AG949" s="29" t="s">
        <v>217</v>
      </c>
      <c r="AH949" s="176" t="s">
        <v>1774</v>
      </c>
      <c r="AI949" s="168"/>
      <c r="AJ949" s="176"/>
      <c r="AK949" s="176"/>
      <c r="AL949" s="71">
        <f>MAX(AL$24:AL948)+1</f>
        <v>862</v>
      </c>
      <c r="AM949" s="71" t="s">
        <v>157</v>
      </c>
      <c r="AN949" s="71" t="str">
        <f t="shared" si="178"/>
        <v>862.</v>
      </c>
      <c r="AP949" s="71"/>
      <c r="AS949" s="114"/>
    </row>
    <row r="950" spans="1:45" ht="22.5" customHeight="1" x14ac:dyDescent="0.25">
      <c r="A950" s="94" t="str">
        <f t="shared" si="179"/>
        <v>863.</v>
      </c>
      <c r="B950" s="94">
        <v>3284</v>
      </c>
      <c r="C950" s="220" t="s">
        <v>838</v>
      </c>
      <c r="D950" s="4">
        <v>1938</v>
      </c>
      <c r="E950" s="4" t="s">
        <v>28</v>
      </c>
      <c r="F950" s="4" t="s">
        <v>29</v>
      </c>
      <c r="G950" s="10">
        <v>4</v>
      </c>
      <c r="H950" s="10">
        <v>3</v>
      </c>
      <c r="I950" s="15">
        <v>2782.9</v>
      </c>
      <c r="J950" s="11">
        <v>2573.6</v>
      </c>
      <c r="K950" s="19">
        <v>2573.6</v>
      </c>
      <c r="L950" s="36">
        <v>119</v>
      </c>
      <c r="M950" s="15">
        <f t="shared" si="184"/>
        <v>440252.6</v>
      </c>
      <c r="N950" s="15"/>
      <c r="O950" s="15"/>
      <c r="P950" s="15"/>
      <c r="Q950" s="11">
        <f t="shared" si="185"/>
        <v>440252.6</v>
      </c>
      <c r="R950" s="15">
        <v>440252.6</v>
      </c>
      <c r="S950" s="99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1"/>
      <c r="AF950" s="197"/>
      <c r="AG950" s="29" t="s">
        <v>217</v>
      </c>
      <c r="AH950" s="176" t="s">
        <v>1774</v>
      </c>
      <c r="AI950" s="168"/>
      <c r="AJ950" s="176"/>
      <c r="AK950" s="176"/>
      <c r="AL950" s="71">
        <f>MAX(AL$24:AL949)+1</f>
        <v>863</v>
      </c>
      <c r="AM950" s="71" t="s">
        <v>157</v>
      </c>
      <c r="AN950" s="71" t="str">
        <f t="shared" si="178"/>
        <v>863.</v>
      </c>
      <c r="AP950" s="71"/>
      <c r="AS950" s="114"/>
    </row>
    <row r="951" spans="1:45" ht="22.5" customHeight="1" x14ac:dyDescent="0.25">
      <c r="A951" s="94" t="str">
        <f t="shared" si="179"/>
        <v>864.</v>
      </c>
      <c r="B951" s="94">
        <v>3342</v>
      </c>
      <c r="C951" s="220" t="s">
        <v>112</v>
      </c>
      <c r="D951" s="4">
        <v>1958</v>
      </c>
      <c r="E951" s="4" t="s">
        <v>28</v>
      </c>
      <c r="F951" s="4" t="s">
        <v>29</v>
      </c>
      <c r="G951" s="10">
        <v>2</v>
      </c>
      <c r="H951" s="10">
        <v>2</v>
      </c>
      <c r="I951" s="15">
        <v>789.2</v>
      </c>
      <c r="J951" s="11">
        <v>647.4</v>
      </c>
      <c r="K951" s="19">
        <v>647.4</v>
      </c>
      <c r="L951" s="36">
        <v>23</v>
      </c>
      <c r="M951" s="15">
        <f t="shared" si="184"/>
        <v>146729.42000000001</v>
      </c>
      <c r="N951" s="15"/>
      <c r="O951" s="15"/>
      <c r="P951" s="15"/>
      <c r="Q951" s="11">
        <f t="shared" si="185"/>
        <v>146729.42000000001</v>
      </c>
      <c r="R951" s="15">
        <v>146729.42000000001</v>
      </c>
      <c r="S951" s="99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97"/>
      <c r="AG951" s="29" t="s">
        <v>217</v>
      </c>
      <c r="AH951" s="176" t="s">
        <v>1778</v>
      </c>
      <c r="AI951" s="168"/>
      <c r="AJ951" s="176"/>
      <c r="AK951" s="176"/>
      <c r="AL951" s="71">
        <f>MAX(AL$24:AL950)+1</f>
        <v>864</v>
      </c>
      <c r="AM951" s="71" t="s">
        <v>157</v>
      </c>
      <c r="AN951" s="71" t="str">
        <f t="shared" si="178"/>
        <v>864.</v>
      </c>
      <c r="AP951" s="71"/>
      <c r="AS951" s="114"/>
    </row>
    <row r="952" spans="1:45" ht="22.5" customHeight="1" x14ac:dyDescent="0.25">
      <c r="A952" s="94" t="str">
        <f t="shared" si="179"/>
        <v>865.</v>
      </c>
      <c r="B952" s="94">
        <v>3299</v>
      </c>
      <c r="C952" s="220" t="s">
        <v>839</v>
      </c>
      <c r="D952" s="4">
        <v>1959</v>
      </c>
      <c r="E952" s="4" t="s">
        <v>28</v>
      </c>
      <c r="F952" s="4" t="s">
        <v>29</v>
      </c>
      <c r="G952" s="10">
        <v>2</v>
      </c>
      <c r="H952" s="10">
        <v>1</v>
      </c>
      <c r="I952" s="15">
        <v>287.39999999999998</v>
      </c>
      <c r="J952" s="11">
        <v>265.3</v>
      </c>
      <c r="K952" s="19">
        <v>265.3</v>
      </c>
      <c r="L952" s="36">
        <v>10</v>
      </c>
      <c r="M952" s="15">
        <f t="shared" si="184"/>
        <v>134190.9</v>
      </c>
      <c r="N952" s="15"/>
      <c r="O952" s="15"/>
      <c r="P952" s="15"/>
      <c r="Q952" s="11">
        <f t="shared" si="185"/>
        <v>134190.9</v>
      </c>
      <c r="R952" s="15">
        <v>134190.9</v>
      </c>
      <c r="S952" s="99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1"/>
      <c r="AF952" s="197"/>
      <c r="AG952" s="29" t="s">
        <v>217</v>
      </c>
      <c r="AH952" s="176" t="s">
        <v>1774</v>
      </c>
      <c r="AI952" s="168"/>
      <c r="AJ952" s="176"/>
      <c r="AK952" s="176"/>
      <c r="AL952" s="71">
        <f>MAX(AL$24:AL951)+1</f>
        <v>865</v>
      </c>
      <c r="AM952" s="71" t="s">
        <v>157</v>
      </c>
      <c r="AN952" s="71" t="str">
        <f t="shared" si="178"/>
        <v>865.</v>
      </c>
      <c r="AP952" s="71"/>
      <c r="AS952" s="114"/>
    </row>
    <row r="953" spans="1:45" ht="22.5" customHeight="1" x14ac:dyDescent="0.25">
      <c r="A953" s="94" t="str">
        <f t="shared" si="179"/>
        <v>866.</v>
      </c>
      <c r="B953" s="94">
        <v>3354</v>
      </c>
      <c r="C953" s="220" t="s">
        <v>846</v>
      </c>
      <c r="D953" s="4">
        <v>1959</v>
      </c>
      <c r="E953" s="4" t="s">
        <v>28</v>
      </c>
      <c r="F953" s="4" t="s">
        <v>29</v>
      </c>
      <c r="G953" s="10">
        <v>2</v>
      </c>
      <c r="H953" s="10">
        <v>1</v>
      </c>
      <c r="I953" s="15">
        <v>467.1</v>
      </c>
      <c r="J953" s="11">
        <v>423.9</v>
      </c>
      <c r="K953" s="19">
        <v>423.9</v>
      </c>
      <c r="L953" s="36">
        <v>8</v>
      </c>
      <c r="M953" s="15">
        <f t="shared" si="184"/>
        <v>636896.77</v>
      </c>
      <c r="N953" s="15"/>
      <c r="O953" s="15"/>
      <c r="P953" s="15"/>
      <c r="Q953" s="11">
        <f t="shared" si="185"/>
        <v>636896.77</v>
      </c>
      <c r="R953" s="15">
        <v>582295.80000000005</v>
      </c>
      <c r="S953" s="99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97">
        <v>54600.97</v>
      </c>
      <c r="AG953" s="29" t="s">
        <v>217</v>
      </c>
      <c r="AH953" s="176" t="s">
        <v>1777</v>
      </c>
      <c r="AI953" s="168"/>
      <c r="AJ953" s="176"/>
      <c r="AK953" s="176"/>
      <c r="AL953" s="71">
        <f>MAX(AL$24:AL952)+1</f>
        <v>866</v>
      </c>
      <c r="AM953" s="71" t="s">
        <v>157</v>
      </c>
      <c r="AN953" s="71" t="str">
        <f t="shared" si="178"/>
        <v>866.</v>
      </c>
      <c r="AP953" s="71"/>
      <c r="AS953" s="114"/>
    </row>
    <row r="954" spans="1:45" ht="22.5" customHeight="1" x14ac:dyDescent="0.25">
      <c r="A954" s="94" t="str">
        <f t="shared" si="179"/>
        <v>867.</v>
      </c>
      <c r="B954" s="94">
        <v>3359</v>
      </c>
      <c r="C954" s="220" t="s">
        <v>862</v>
      </c>
      <c r="D954" s="4">
        <v>1959</v>
      </c>
      <c r="E954" s="4" t="s">
        <v>28</v>
      </c>
      <c r="F954" s="4" t="s">
        <v>29</v>
      </c>
      <c r="G954" s="10">
        <v>3</v>
      </c>
      <c r="H954" s="10">
        <v>3</v>
      </c>
      <c r="I954" s="15">
        <v>1926.3</v>
      </c>
      <c r="J954" s="11">
        <v>1549.2</v>
      </c>
      <c r="K954" s="19">
        <v>1549.2</v>
      </c>
      <c r="L954" s="36">
        <v>26</v>
      </c>
      <c r="M954" s="15">
        <f t="shared" si="184"/>
        <v>217256</v>
      </c>
      <c r="N954" s="15"/>
      <c r="O954" s="15"/>
      <c r="P954" s="15"/>
      <c r="Q954" s="11">
        <f t="shared" si="185"/>
        <v>217256</v>
      </c>
      <c r="R954" s="15">
        <v>217256</v>
      </c>
      <c r="S954" s="99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97"/>
      <c r="AG954" s="29" t="s">
        <v>217</v>
      </c>
      <c r="AH954" s="176" t="s">
        <v>1778</v>
      </c>
      <c r="AI954" s="168"/>
      <c r="AJ954" s="176"/>
      <c r="AK954" s="176"/>
      <c r="AL954" s="71">
        <f>MAX(AL$24:AL953)+1</f>
        <v>867</v>
      </c>
      <c r="AM954" s="71" t="s">
        <v>157</v>
      </c>
      <c r="AN954" s="71" t="str">
        <f t="shared" si="178"/>
        <v>867.</v>
      </c>
      <c r="AP954" s="71"/>
      <c r="AS954" s="114"/>
    </row>
    <row r="955" spans="1:45" ht="22.5" customHeight="1" x14ac:dyDescent="0.25">
      <c r="A955" s="94" t="str">
        <f t="shared" si="179"/>
        <v>868.</v>
      </c>
      <c r="B955" s="94">
        <v>3370</v>
      </c>
      <c r="C955" s="220" t="s">
        <v>865</v>
      </c>
      <c r="D955" s="4">
        <v>1960</v>
      </c>
      <c r="E955" s="4" t="s">
        <v>28</v>
      </c>
      <c r="F955" s="4" t="s">
        <v>29</v>
      </c>
      <c r="G955" s="10">
        <v>2</v>
      </c>
      <c r="H955" s="10">
        <v>1</v>
      </c>
      <c r="I955" s="15">
        <v>334.1</v>
      </c>
      <c r="J955" s="11">
        <v>304.5</v>
      </c>
      <c r="K955" s="19">
        <v>304.5</v>
      </c>
      <c r="L955" s="36">
        <v>8</v>
      </c>
      <c r="M955" s="15">
        <f t="shared" si="184"/>
        <v>96618.35</v>
      </c>
      <c r="N955" s="15"/>
      <c r="O955" s="15"/>
      <c r="P955" s="15"/>
      <c r="Q955" s="11">
        <f t="shared" si="185"/>
        <v>96618.35</v>
      </c>
      <c r="R955" s="15">
        <v>96618.35</v>
      </c>
      <c r="S955" s="99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97"/>
      <c r="AG955" s="29" t="s">
        <v>217</v>
      </c>
      <c r="AH955" s="176" t="s">
        <v>1778</v>
      </c>
      <c r="AI955" s="168"/>
      <c r="AJ955" s="176"/>
      <c r="AK955" s="176"/>
      <c r="AL955" s="71">
        <f>MAX(AL$24:AL954)+1</f>
        <v>868</v>
      </c>
      <c r="AM955" s="71" t="s">
        <v>157</v>
      </c>
      <c r="AN955" s="71" t="str">
        <f t="shared" si="178"/>
        <v>868.</v>
      </c>
      <c r="AP955" s="71"/>
      <c r="AS955" s="114"/>
    </row>
    <row r="956" spans="1:45" ht="22.5" customHeight="1" x14ac:dyDescent="0.25">
      <c r="A956" s="94" t="str">
        <f t="shared" si="179"/>
        <v>869.</v>
      </c>
      <c r="B956" s="94">
        <v>3458</v>
      </c>
      <c r="C956" s="220" t="s">
        <v>156</v>
      </c>
      <c r="D956" s="4">
        <v>1953</v>
      </c>
      <c r="E956" s="4" t="s">
        <v>28</v>
      </c>
      <c r="F956" s="4" t="s">
        <v>29</v>
      </c>
      <c r="G956" s="10">
        <v>2</v>
      </c>
      <c r="H956" s="10">
        <v>2</v>
      </c>
      <c r="I956" s="15">
        <v>1451.8</v>
      </c>
      <c r="J956" s="11">
        <v>1181.9000000000001</v>
      </c>
      <c r="K956" s="19">
        <v>1181.9000000000001</v>
      </c>
      <c r="L956" s="36">
        <v>25</v>
      </c>
      <c r="M956" s="15">
        <f t="shared" si="184"/>
        <v>1950247.16</v>
      </c>
      <c r="N956" s="15"/>
      <c r="O956" s="15"/>
      <c r="P956" s="15"/>
      <c r="Q956" s="11">
        <f t="shared" si="185"/>
        <v>1950247.16</v>
      </c>
      <c r="R956" s="15">
        <v>1890155.28</v>
      </c>
      <c r="S956" s="99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97">
        <v>60091.88</v>
      </c>
      <c r="AG956" s="29" t="s">
        <v>217</v>
      </c>
      <c r="AH956" s="176" t="s">
        <v>1777</v>
      </c>
      <c r="AI956" s="168"/>
      <c r="AJ956" s="176"/>
      <c r="AK956" s="176"/>
      <c r="AL956" s="71">
        <f>MAX(AL$24:AL955)+1</f>
        <v>869</v>
      </c>
      <c r="AM956" s="71" t="s">
        <v>157</v>
      </c>
      <c r="AN956" s="71" t="str">
        <f t="shared" si="178"/>
        <v>869.</v>
      </c>
      <c r="AP956" s="71"/>
      <c r="AS956" s="114"/>
    </row>
    <row r="957" spans="1:45" ht="22.5" customHeight="1" x14ac:dyDescent="0.25">
      <c r="A957" s="94" t="str">
        <f t="shared" si="179"/>
        <v/>
      </c>
      <c r="B957" s="94"/>
      <c r="C957" s="233" t="s">
        <v>209</v>
      </c>
      <c r="D957" s="8"/>
      <c r="E957" s="8"/>
      <c r="F957" s="8"/>
      <c r="G957" s="14"/>
      <c r="H957" s="14"/>
      <c r="I957" s="6">
        <f>SUM(I958:I983)</f>
        <v>29167.759999999998</v>
      </c>
      <c r="J957" s="6">
        <f>SUM(J958:J983)</f>
        <v>25598.199999999997</v>
      </c>
      <c r="K957" s="6">
        <f>SUM(K958:K983)</f>
        <v>25598.199999999997</v>
      </c>
      <c r="L957" s="34">
        <f>SUM(L958:L983)</f>
        <v>854</v>
      </c>
      <c r="M957" s="6">
        <f>SUM(M958:M983)</f>
        <v>19272361.150000002</v>
      </c>
      <c r="N957" s="6"/>
      <c r="O957" s="6"/>
      <c r="P957" s="6"/>
      <c r="Q957" s="6">
        <f>SUM(Q958:Q983)</f>
        <v>19272361.150000002</v>
      </c>
      <c r="R957" s="6">
        <f>SUM(R958:R983)</f>
        <v>10466746.200000001</v>
      </c>
      <c r="S957" s="6"/>
      <c r="T957" s="6"/>
      <c r="U957" s="6">
        <f>SUM(U958:U983)</f>
        <v>2305.4</v>
      </c>
      <c r="V957" s="6">
        <f>SUM(V958:V983)</f>
        <v>8302199.6099999994</v>
      </c>
      <c r="W957" s="6"/>
      <c r="X957" s="6"/>
      <c r="Y957" s="6"/>
      <c r="Z957" s="6"/>
      <c r="AA957" s="6"/>
      <c r="AB957" s="6"/>
      <c r="AC957" s="6"/>
      <c r="AD957" s="6"/>
      <c r="AE957" s="6"/>
      <c r="AF957" s="195">
        <f>SUM(AF958:AF983)</f>
        <v>503415.34</v>
      </c>
      <c r="AG957" s="29"/>
      <c r="AH957" s="176"/>
      <c r="AI957" s="168"/>
      <c r="AJ957" s="176"/>
      <c r="AK957" s="176"/>
      <c r="AN957" s="71" t="str">
        <f t="shared" si="178"/>
        <v/>
      </c>
      <c r="AO957" s="71"/>
      <c r="AP957" s="71"/>
      <c r="AS957" s="114"/>
    </row>
    <row r="958" spans="1:45" ht="22.5" customHeight="1" x14ac:dyDescent="0.25">
      <c r="A958" s="94" t="str">
        <f t="shared" si="179"/>
        <v>870.</v>
      </c>
      <c r="B958" s="94">
        <v>3327</v>
      </c>
      <c r="C958" s="220" t="s">
        <v>842</v>
      </c>
      <c r="D958" s="4">
        <v>1963</v>
      </c>
      <c r="E958" s="4" t="s">
        <v>28</v>
      </c>
      <c r="F958" s="4" t="s">
        <v>29</v>
      </c>
      <c r="G958" s="10">
        <v>4</v>
      </c>
      <c r="H958" s="10">
        <v>3</v>
      </c>
      <c r="I958" s="15">
        <v>2503.9</v>
      </c>
      <c r="J958" s="11">
        <v>2252.3000000000002</v>
      </c>
      <c r="K958" s="19">
        <v>2252.3000000000002</v>
      </c>
      <c r="L958" s="36">
        <v>65</v>
      </c>
      <c r="M958" s="15">
        <f t="shared" ref="M958:M978" si="186">R958+T958+V958+X958+Z958+AB958+AE958+AF958</f>
        <v>1386845</v>
      </c>
      <c r="N958" s="15"/>
      <c r="O958" s="15"/>
      <c r="P958" s="15"/>
      <c r="Q958" s="11">
        <f t="shared" ref="Q958:Q978" si="187">M958</f>
        <v>1386845</v>
      </c>
      <c r="R958" s="15">
        <v>1386845</v>
      </c>
      <c r="S958" s="99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97"/>
      <c r="AG958" s="29" t="s">
        <v>217</v>
      </c>
      <c r="AH958" s="176" t="s">
        <v>1777</v>
      </c>
      <c r="AI958" s="168"/>
      <c r="AJ958" s="176"/>
      <c r="AK958" s="176"/>
      <c r="AL958" s="71">
        <f>MAX(AL$24:AL957)+1</f>
        <v>870</v>
      </c>
      <c r="AM958" s="71" t="s">
        <v>157</v>
      </c>
      <c r="AN958" s="71" t="str">
        <f t="shared" si="178"/>
        <v>870.</v>
      </c>
      <c r="AP958" s="71"/>
      <c r="AS958" s="114"/>
    </row>
    <row r="959" spans="1:45" ht="22.5" customHeight="1" x14ac:dyDescent="0.25">
      <c r="A959" s="94" t="str">
        <f t="shared" si="179"/>
        <v>871.</v>
      </c>
      <c r="B959" s="94">
        <v>3529</v>
      </c>
      <c r="C959" s="220" t="s">
        <v>869</v>
      </c>
      <c r="D959" s="4">
        <v>1960</v>
      </c>
      <c r="E959" s="4" t="s">
        <v>28</v>
      </c>
      <c r="F959" s="4" t="s">
        <v>29</v>
      </c>
      <c r="G959" s="10">
        <v>2</v>
      </c>
      <c r="H959" s="10">
        <v>1</v>
      </c>
      <c r="I959" s="15">
        <v>298.5</v>
      </c>
      <c r="J959" s="11">
        <v>277.10000000000002</v>
      </c>
      <c r="K959" s="19">
        <v>277.10000000000002</v>
      </c>
      <c r="L959" s="36">
        <v>8</v>
      </c>
      <c r="M959" s="15">
        <f t="shared" si="186"/>
        <v>232926.29</v>
      </c>
      <c r="N959" s="15"/>
      <c r="O959" s="15"/>
      <c r="P959" s="15"/>
      <c r="Q959" s="11">
        <f t="shared" si="187"/>
        <v>232926.29</v>
      </c>
      <c r="R959" s="15">
        <f>91193.47+141732.82</f>
        <v>232926.29</v>
      </c>
      <c r="S959" s="99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97"/>
      <c r="AG959" s="29" t="s">
        <v>217</v>
      </c>
      <c r="AH959" s="176" t="s">
        <v>1776</v>
      </c>
      <c r="AI959" s="168"/>
      <c r="AJ959" s="176"/>
      <c r="AK959" s="176"/>
      <c r="AL959" s="71">
        <f>MAX(AL$24:AL958)+1</f>
        <v>871</v>
      </c>
      <c r="AM959" s="71" t="s">
        <v>157</v>
      </c>
      <c r="AN959" s="71" t="str">
        <f t="shared" si="178"/>
        <v>871.</v>
      </c>
      <c r="AP959" s="71"/>
      <c r="AS959" s="114"/>
    </row>
    <row r="960" spans="1:45" ht="22.5" customHeight="1" x14ac:dyDescent="0.25">
      <c r="A960" s="94" t="str">
        <f t="shared" si="179"/>
        <v>872.</v>
      </c>
      <c r="B960" s="94">
        <v>3530</v>
      </c>
      <c r="C960" s="220" t="s">
        <v>870</v>
      </c>
      <c r="D960" s="4">
        <v>1960</v>
      </c>
      <c r="E960" s="4" t="s">
        <v>28</v>
      </c>
      <c r="F960" s="4" t="s">
        <v>29</v>
      </c>
      <c r="G960" s="10">
        <v>2</v>
      </c>
      <c r="H960" s="10">
        <v>2</v>
      </c>
      <c r="I960" s="15">
        <v>583.29999999999995</v>
      </c>
      <c r="J960" s="11">
        <v>518.1</v>
      </c>
      <c r="K960" s="19">
        <v>518.1</v>
      </c>
      <c r="L960" s="36">
        <v>24</v>
      </c>
      <c r="M960" s="15">
        <f t="shared" si="186"/>
        <v>248411.96</v>
      </c>
      <c r="N960" s="15"/>
      <c r="O960" s="15"/>
      <c r="P960" s="15"/>
      <c r="Q960" s="11">
        <f t="shared" si="187"/>
        <v>248411.96</v>
      </c>
      <c r="R960" s="15">
        <v>248411.96</v>
      </c>
      <c r="S960" s="99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97"/>
      <c r="AG960" s="29" t="s">
        <v>217</v>
      </c>
      <c r="AH960" s="176" t="s">
        <v>1778</v>
      </c>
      <c r="AI960" s="168"/>
      <c r="AJ960" s="176"/>
      <c r="AK960" s="176"/>
      <c r="AL960" s="71">
        <f>MAX(AL$24:AL959)+1</f>
        <v>872</v>
      </c>
      <c r="AM960" s="71" t="s">
        <v>157</v>
      </c>
      <c r="AN960" s="71" t="str">
        <f t="shared" si="178"/>
        <v>872.</v>
      </c>
      <c r="AP960" s="71"/>
      <c r="AS960" s="114"/>
    </row>
    <row r="961" spans="1:45" ht="22.5" customHeight="1" x14ac:dyDescent="0.25">
      <c r="A961" s="94" t="str">
        <f t="shared" si="179"/>
        <v>873.</v>
      </c>
      <c r="B961" s="94">
        <v>3532</v>
      </c>
      <c r="C961" s="220" t="s">
        <v>872</v>
      </c>
      <c r="D961" s="4">
        <v>1960</v>
      </c>
      <c r="E961" s="4" t="s">
        <v>28</v>
      </c>
      <c r="F961" s="4" t="s">
        <v>29</v>
      </c>
      <c r="G961" s="10">
        <v>2</v>
      </c>
      <c r="H961" s="10">
        <v>1</v>
      </c>
      <c r="I961" s="15">
        <v>298.5</v>
      </c>
      <c r="J961" s="11">
        <v>277.10000000000002</v>
      </c>
      <c r="K961" s="19">
        <v>277.10000000000002</v>
      </c>
      <c r="L961" s="36">
        <v>8</v>
      </c>
      <c r="M961" s="15">
        <f t="shared" si="186"/>
        <v>98877.54</v>
      </c>
      <c r="N961" s="15"/>
      <c r="O961" s="15"/>
      <c r="P961" s="15"/>
      <c r="Q961" s="11">
        <f t="shared" si="187"/>
        <v>98877.54</v>
      </c>
      <c r="R961" s="15">
        <v>98877.54</v>
      </c>
      <c r="S961" s="99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1"/>
      <c r="AF961" s="197"/>
      <c r="AG961" s="29" t="s">
        <v>217</v>
      </c>
      <c r="AH961" s="176" t="s">
        <v>1774</v>
      </c>
      <c r="AI961" s="168"/>
      <c r="AJ961" s="176"/>
      <c r="AK961" s="176"/>
      <c r="AL961" s="71">
        <f>MAX(AL$24:AL960)+1</f>
        <v>873</v>
      </c>
      <c r="AM961" s="71" t="s">
        <v>157</v>
      </c>
      <c r="AN961" s="71" t="str">
        <f t="shared" si="178"/>
        <v>873.</v>
      </c>
      <c r="AP961" s="71"/>
      <c r="AS961" s="114"/>
    </row>
    <row r="962" spans="1:45" ht="22.5" customHeight="1" x14ac:dyDescent="0.25">
      <c r="A962" s="94" t="str">
        <f t="shared" si="179"/>
        <v>874.</v>
      </c>
      <c r="B962" s="94">
        <v>3422</v>
      </c>
      <c r="C962" s="220" t="s">
        <v>851</v>
      </c>
      <c r="D962" s="4">
        <v>1960</v>
      </c>
      <c r="E962" s="4" t="s">
        <v>28</v>
      </c>
      <c r="F962" s="4" t="s">
        <v>29</v>
      </c>
      <c r="G962" s="10">
        <v>2</v>
      </c>
      <c r="H962" s="10">
        <v>1</v>
      </c>
      <c r="I962" s="15">
        <v>283.89999999999998</v>
      </c>
      <c r="J962" s="11">
        <v>261.7</v>
      </c>
      <c r="K962" s="19">
        <v>261.7</v>
      </c>
      <c r="L962" s="36">
        <v>8</v>
      </c>
      <c r="M962" s="15">
        <f t="shared" si="186"/>
        <v>71828.14</v>
      </c>
      <c r="N962" s="15"/>
      <c r="O962" s="15"/>
      <c r="P962" s="15"/>
      <c r="Q962" s="11">
        <f t="shared" si="187"/>
        <v>71828.14</v>
      </c>
      <c r="R962" s="15">
        <v>71828.14</v>
      </c>
      <c r="S962" s="99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97"/>
      <c r="AG962" s="29" t="s">
        <v>217</v>
      </c>
      <c r="AH962" s="176" t="s">
        <v>1778</v>
      </c>
      <c r="AI962" s="168"/>
      <c r="AJ962" s="176"/>
      <c r="AK962" s="176"/>
      <c r="AL962" s="71">
        <f>MAX(AL$24:AL961)+1</f>
        <v>874</v>
      </c>
      <c r="AM962" s="71" t="s">
        <v>157</v>
      </c>
      <c r="AN962" s="71" t="str">
        <f t="shared" si="178"/>
        <v>874.</v>
      </c>
      <c r="AP962" s="71"/>
      <c r="AS962" s="114"/>
    </row>
    <row r="963" spans="1:45" ht="22.5" customHeight="1" x14ac:dyDescent="0.25">
      <c r="A963" s="94" t="str">
        <f t="shared" si="179"/>
        <v>875.</v>
      </c>
      <c r="B963" s="94">
        <v>3467</v>
      </c>
      <c r="C963" s="220" t="s">
        <v>115</v>
      </c>
      <c r="D963" s="4">
        <v>1961</v>
      </c>
      <c r="E963" s="4" t="s">
        <v>28</v>
      </c>
      <c r="F963" s="4" t="s">
        <v>29</v>
      </c>
      <c r="G963" s="10">
        <v>3</v>
      </c>
      <c r="H963" s="10">
        <v>2</v>
      </c>
      <c r="I963" s="15">
        <v>1170.4000000000001</v>
      </c>
      <c r="J963" s="11">
        <v>955.8</v>
      </c>
      <c r="K963" s="19">
        <v>955.8</v>
      </c>
      <c r="L963" s="36">
        <v>43</v>
      </c>
      <c r="M963" s="15">
        <f t="shared" si="186"/>
        <v>294836.86</v>
      </c>
      <c r="N963" s="15"/>
      <c r="O963" s="15"/>
      <c r="P963" s="15"/>
      <c r="Q963" s="11">
        <f t="shared" si="187"/>
        <v>294836.86</v>
      </c>
      <c r="R963" s="15">
        <v>294836.86</v>
      </c>
      <c r="S963" s="99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97"/>
      <c r="AG963" s="29" t="s">
        <v>217</v>
      </c>
      <c r="AH963" s="176" t="s">
        <v>1788</v>
      </c>
      <c r="AI963" s="168"/>
      <c r="AJ963" s="176"/>
      <c r="AK963" s="176"/>
      <c r="AL963" s="71">
        <f>MAX(AL$24:AL962)+1</f>
        <v>875</v>
      </c>
      <c r="AM963" s="71" t="s">
        <v>157</v>
      </c>
      <c r="AN963" s="71" t="str">
        <f t="shared" si="178"/>
        <v>875.</v>
      </c>
      <c r="AP963" s="71"/>
      <c r="AS963" s="114"/>
    </row>
    <row r="964" spans="1:45" ht="22.5" customHeight="1" x14ac:dyDescent="0.25">
      <c r="A964" s="94" t="str">
        <f t="shared" si="179"/>
        <v>876.</v>
      </c>
      <c r="B964" s="94">
        <v>3319</v>
      </c>
      <c r="C964" s="220" t="s">
        <v>845</v>
      </c>
      <c r="D964" s="4">
        <v>1961</v>
      </c>
      <c r="E964" s="4" t="s">
        <v>28</v>
      </c>
      <c r="F964" s="4" t="s">
        <v>29</v>
      </c>
      <c r="G964" s="10">
        <v>2</v>
      </c>
      <c r="H964" s="10">
        <v>1</v>
      </c>
      <c r="I964" s="15">
        <v>314.5</v>
      </c>
      <c r="J964" s="11">
        <v>294.3</v>
      </c>
      <c r="K964" s="19">
        <v>294.3</v>
      </c>
      <c r="L964" s="36">
        <v>7</v>
      </c>
      <c r="M964" s="15">
        <f t="shared" si="186"/>
        <v>1032548.28</v>
      </c>
      <c r="N964" s="15"/>
      <c r="O964" s="15"/>
      <c r="P964" s="15"/>
      <c r="Q964" s="11">
        <f t="shared" si="187"/>
        <v>1032548.28</v>
      </c>
      <c r="R964" s="15"/>
      <c r="S964" s="99"/>
      <c r="T964" s="15"/>
      <c r="U964" s="15">
        <v>269.3</v>
      </c>
      <c r="V964" s="15">
        <v>1032548.28</v>
      </c>
      <c r="W964" s="15"/>
      <c r="X964" s="15"/>
      <c r="Y964" s="15"/>
      <c r="Z964" s="15"/>
      <c r="AA964" s="15"/>
      <c r="AB964" s="15"/>
      <c r="AC964" s="15"/>
      <c r="AD964" s="15"/>
      <c r="AE964" s="15"/>
      <c r="AF964" s="197"/>
      <c r="AG964" s="29" t="s">
        <v>217</v>
      </c>
      <c r="AH964" s="176"/>
      <c r="AI964" s="168"/>
      <c r="AJ964" s="176"/>
      <c r="AK964" s="176"/>
      <c r="AL964" s="71">
        <f>MAX(AL$24:AL963)+1</f>
        <v>876</v>
      </c>
      <c r="AM964" s="71" t="s">
        <v>157</v>
      </c>
      <c r="AN964" s="71" t="str">
        <f t="shared" si="178"/>
        <v>876.</v>
      </c>
      <c r="AP964" s="71"/>
      <c r="AS964" s="114"/>
    </row>
    <row r="965" spans="1:45" ht="22.5" customHeight="1" x14ac:dyDescent="0.25">
      <c r="A965" s="94" t="str">
        <f t="shared" si="179"/>
        <v>877.</v>
      </c>
      <c r="B965" s="94">
        <v>3385</v>
      </c>
      <c r="C965" s="220" t="s">
        <v>847</v>
      </c>
      <c r="D965" s="4">
        <v>1962</v>
      </c>
      <c r="E965" s="4" t="s">
        <v>28</v>
      </c>
      <c r="F965" s="4" t="s">
        <v>29</v>
      </c>
      <c r="G965" s="10">
        <v>3</v>
      </c>
      <c r="H965" s="10">
        <v>2</v>
      </c>
      <c r="I965" s="15">
        <v>1020.5</v>
      </c>
      <c r="J965" s="11">
        <v>946.7</v>
      </c>
      <c r="K965" s="19">
        <v>946.7</v>
      </c>
      <c r="L965" s="36">
        <v>46</v>
      </c>
      <c r="M965" s="15">
        <f t="shared" si="186"/>
        <v>550969.58000000007</v>
      </c>
      <c r="N965" s="15"/>
      <c r="O965" s="15"/>
      <c r="P965" s="15"/>
      <c r="Q965" s="11">
        <f t="shared" si="187"/>
        <v>550969.58000000007</v>
      </c>
      <c r="R965" s="15">
        <v>531893.18000000005</v>
      </c>
      <c r="S965" s="99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97">
        <v>19076.400000000001</v>
      </c>
      <c r="AG965" s="29" t="s">
        <v>217</v>
      </c>
      <c r="AH965" s="176" t="s">
        <v>1790</v>
      </c>
      <c r="AI965" s="168"/>
      <c r="AJ965" s="176"/>
      <c r="AK965" s="176"/>
      <c r="AL965" s="71">
        <f>MAX(AL$24:AL964)+1</f>
        <v>877</v>
      </c>
      <c r="AM965" s="71" t="s">
        <v>157</v>
      </c>
      <c r="AN965" s="71" t="str">
        <f t="shared" si="178"/>
        <v>877.</v>
      </c>
      <c r="AP965" s="71"/>
      <c r="AS965" s="114"/>
    </row>
    <row r="966" spans="1:45" ht="22.5" customHeight="1" x14ac:dyDescent="0.25">
      <c r="A966" s="94" t="str">
        <f t="shared" si="179"/>
        <v>878.</v>
      </c>
      <c r="B966" s="94">
        <v>3390</v>
      </c>
      <c r="C966" s="220" t="s">
        <v>849</v>
      </c>
      <c r="D966" s="4">
        <v>1963</v>
      </c>
      <c r="E966" s="4" t="s">
        <v>28</v>
      </c>
      <c r="F966" s="4" t="s">
        <v>29</v>
      </c>
      <c r="G966" s="10">
        <v>4</v>
      </c>
      <c r="H966" s="10">
        <v>2</v>
      </c>
      <c r="I966" s="15">
        <v>1353</v>
      </c>
      <c r="J966" s="11">
        <v>1254</v>
      </c>
      <c r="K966" s="19">
        <v>1254</v>
      </c>
      <c r="L966" s="36">
        <v>39</v>
      </c>
      <c r="M966" s="15">
        <f t="shared" si="186"/>
        <v>207387</v>
      </c>
      <c r="N966" s="15"/>
      <c r="O966" s="15"/>
      <c r="P966" s="15"/>
      <c r="Q966" s="11">
        <f t="shared" si="187"/>
        <v>207387</v>
      </c>
      <c r="R966" s="15">
        <v>207387</v>
      </c>
      <c r="S966" s="99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97"/>
      <c r="AG966" s="29" t="s">
        <v>217</v>
      </c>
      <c r="AH966" s="176" t="s">
        <v>1788</v>
      </c>
      <c r="AI966" s="168"/>
      <c r="AJ966" s="176"/>
      <c r="AK966" s="176"/>
      <c r="AL966" s="71">
        <f>MAX(AL$24:AL965)+1</f>
        <v>878</v>
      </c>
      <c r="AM966" s="71" t="s">
        <v>157</v>
      </c>
      <c r="AN966" s="71" t="str">
        <f t="shared" si="178"/>
        <v>878.</v>
      </c>
      <c r="AP966" s="71"/>
      <c r="AS966" s="114"/>
    </row>
    <row r="967" spans="1:45" ht="22.5" customHeight="1" x14ac:dyDescent="0.25">
      <c r="A967" s="94" t="str">
        <f t="shared" si="179"/>
        <v>879.</v>
      </c>
      <c r="B967" s="94">
        <v>3465</v>
      </c>
      <c r="C967" s="220" t="s">
        <v>854</v>
      </c>
      <c r="D967" s="4">
        <v>1964</v>
      </c>
      <c r="E967" s="4" t="s">
        <v>28</v>
      </c>
      <c r="F967" s="4" t="s">
        <v>29</v>
      </c>
      <c r="G967" s="10">
        <v>2</v>
      </c>
      <c r="H967" s="10">
        <v>1</v>
      </c>
      <c r="I967" s="15">
        <v>410.9</v>
      </c>
      <c r="J967" s="11">
        <v>364.1</v>
      </c>
      <c r="K967" s="19">
        <v>364.1</v>
      </c>
      <c r="L967" s="36">
        <v>11</v>
      </c>
      <c r="M967" s="15">
        <f t="shared" si="186"/>
        <v>211260.30000000002</v>
      </c>
      <c r="N967" s="15"/>
      <c r="O967" s="15"/>
      <c r="P967" s="15"/>
      <c r="Q967" s="11">
        <f t="shared" si="187"/>
        <v>211260.30000000002</v>
      </c>
      <c r="R967" s="15">
        <f>65396.82+145863.48</f>
        <v>211260.30000000002</v>
      </c>
      <c r="S967" s="99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97"/>
      <c r="AG967" s="29" t="s">
        <v>217</v>
      </c>
      <c r="AH967" s="176" t="s">
        <v>1776</v>
      </c>
      <c r="AI967" s="168"/>
      <c r="AJ967" s="176"/>
      <c r="AK967" s="176"/>
      <c r="AL967" s="71">
        <f>MAX(AL$24:AL966)+1</f>
        <v>879</v>
      </c>
      <c r="AM967" s="71" t="s">
        <v>157</v>
      </c>
      <c r="AN967" s="71" t="str">
        <f t="shared" si="178"/>
        <v>879.</v>
      </c>
      <c r="AP967" s="71"/>
      <c r="AS967" s="114"/>
    </row>
    <row r="968" spans="1:45" ht="22.5" customHeight="1" x14ac:dyDescent="0.25">
      <c r="A968" s="94" t="str">
        <f t="shared" si="179"/>
        <v>880.</v>
      </c>
      <c r="B968" s="94">
        <v>3468</v>
      </c>
      <c r="C968" s="220" t="s">
        <v>855</v>
      </c>
      <c r="D968" s="4">
        <v>1964</v>
      </c>
      <c r="E968" s="4" t="s">
        <v>28</v>
      </c>
      <c r="F968" s="4" t="s">
        <v>29</v>
      </c>
      <c r="G968" s="10">
        <v>3</v>
      </c>
      <c r="H968" s="10">
        <v>2</v>
      </c>
      <c r="I968" s="15">
        <v>1045.5</v>
      </c>
      <c r="J968" s="11">
        <v>679</v>
      </c>
      <c r="K968" s="19">
        <v>679</v>
      </c>
      <c r="L968" s="36">
        <v>18</v>
      </c>
      <c r="M968" s="15">
        <f t="shared" si="186"/>
        <v>2505891.8699999996</v>
      </c>
      <c r="N968" s="15"/>
      <c r="O968" s="15"/>
      <c r="P968" s="15"/>
      <c r="Q968" s="11">
        <f t="shared" si="187"/>
        <v>2505891.8699999996</v>
      </c>
      <c r="R968" s="15">
        <v>2448300.61</v>
      </c>
      <c r="S968" s="99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97">
        <v>57591.26</v>
      </c>
      <c r="AG968" s="29" t="s">
        <v>217</v>
      </c>
      <c r="AH968" s="176" t="s">
        <v>1777</v>
      </c>
      <c r="AI968" s="168"/>
      <c r="AJ968" s="176"/>
      <c r="AK968" s="176"/>
      <c r="AL968" s="71">
        <f>MAX(AL$24:AL967)+1</f>
        <v>880</v>
      </c>
      <c r="AM968" s="71" t="s">
        <v>157</v>
      </c>
      <c r="AN968" s="71" t="str">
        <f t="shared" si="178"/>
        <v>880.</v>
      </c>
      <c r="AP968" s="71"/>
      <c r="AS968" s="114"/>
    </row>
    <row r="969" spans="1:45" ht="22.5" customHeight="1" x14ac:dyDescent="0.25">
      <c r="A969" s="94" t="str">
        <f t="shared" si="179"/>
        <v>881.</v>
      </c>
      <c r="B969" s="94">
        <v>3424</v>
      </c>
      <c r="C969" s="220" t="s">
        <v>852</v>
      </c>
      <c r="D969" s="4">
        <v>1965</v>
      </c>
      <c r="E969" s="4" t="s">
        <v>28</v>
      </c>
      <c r="F969" s="4" t="s">
        <v>29</v>
      </c>
      <c r="G969" s="10">
        <v>2</v>
      </c>
      <c r="H969" s="10">
        <v>1</v>
      </c>
      <c r="I969" s="15">
        <v>424.8</v>
      </c>
      <c r="J969" s="11">
        <v>383.6</v>
      </c>
      <c r="K969" s="19">
        <v>383.6</v>
      </c>
      <c r="L969" s="36">
        <v>22</v>
      </c>
      <c r="M969" s="15">
        <f t="shared" si="186"/>
        <v>106944.22</v>
      </c>
      <c r="N969" s="15"/>
      <c r="O969" s="15"/>
      <c r="P969" s="15"/>
      <c r="Q969" s="11">
        <f t="shared" si="187"/>
        <v>106944.22</v>
      </c>
      <c r="R969" s="15">
        <v>106944.22</v>
      </c>
      <c r="S969" s="99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97"/>
      <c r="AG969" s="29" t="s">
        <v>217</v>
      </c>
      <c r="AH969" s="176" t="s">
        <v>1778</v>
      </c>
      <c r="AI969" s="168"/>
      <c r="AJ969" s="176"/>
      <c r="AK969" s="176"/>
      <c r="AL969" s="71">
        <f>MAX(AL$24:AL968)+1</f>
        <v>881</v>
      </c>
      <c r="AM969" s="71" t="s">
        <v>157</v>
      </c>
      <c r="AN969" s="71" t="str">
        <f t="shared" si="178"/>
        <v>881.</v>
      </c>
      <c r="AP969" s="71"/>
      <c r="AS969" s="114"/>
    </row>
    <row r="970" spans="1:45" ht="22.5" customHeight="1" x14ac:dyDescent="0.25">
      <c r="A970" s="94" t="str">
        <f t="shared" si="179"/>
        <v>882.</v>
      </c>
      <c r="B970" s="94">
        <v>3364</v>
      </c>
      <c r="C970" s="220" t="s">
        <v>863</v>
      </c>
      <c r="D970" s="4">
        <v>1964</v>
      </c>
      <c r="E970" s="4" t="s">
        <v>28</v>
      </c>
      <c r="F970" s="4" t="s">
        <v>29</v>
      </c>
      <c r="G970" s="10">
        <v>4</v>
      </c>
      <c r="H970" s="10">
        <v>3</v>
      </c>
      <c r="I970" s="15">
        <v>2085.1</v>
      </c>
      <c r="J970" s="11">
        <v>1901.8</v>
      </c>
      <c r="K970" s="19">
        <v>1901.8</v>
      </c>
      <c r="L970" s="36">
        <v>69</v>
      </c>
      <c r="M970" s="15">
        <f t="shared" si="186"/>
        <v>1985384.01</v>
      </c>
      <c r="N970" s="15"/>
      <c r="O970" s="15"/>
      <c r="P970" s="15"/>
      <c r="Q970" s="11">
        <f t="shared" si="187"/>
        <v>1985384.01</v>
      </c>
      <c r="R970" s="15">
        <v>1877680</v>
      </c>
      <c r="S970" s="99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97">
        <v>107704.01</v>
      </c>
      <c r="AG970" s="29" t="s">
        <v>217</v>
      </c>
      <c r="AH970" s="176" t="s">
        <v>1777</v>
      </c>
      <c r="AI970" s="168"/>
      <c r="AJ970" s="176"/>
      <c r="AK970" s="176"/>
      <c r="AL970" s="71">
        <f>MAX(AL$24:AL969)+1</f>
        <v>882</v>
      </c>
      <c r="AM970" s="71" t="s">
        <v>157</v>
      </c>
      <c r="AN970" s="71" t="str">
        <f t="shared" si="178"/>
        <v>882.</v>
      </c>
      <c r="AP970" s="71"/>
      <c r="AS970" s="114"/>
    </row>
    <row r="971" spans="1:45" ht="22.5" customHeight="1" x14ac:dyDescent="0.25">
      <c r="A971" s="94" t="str">
        <f t="shared" si="179"/>
        <v>883.</v>
      </c>
      <c r="B971" s="94">
        <v>3604</v>
      </c>
      <c r="C971" s="220" t="s">
        <v>879</v>
      </c>
      <c r="D971" s="4">
        <v>1982</v>
      </c>
      <c r="E971" s="4" t="s">
        <v>28</v>
      </c>
      <c r="F971" s="4" t="s">
        <v>30</v>
      </c>
      <c r="G971" s="10">
        <v>2</v>
      </c>
      <c r="H971" s="10">
        <v>1</v>
      </c>
      <c r="I971" s="15">
        <v>287.8</v>
      </c>
      <c r="J971" s="11">
        <v>254.6</v>
      </c>
      <c r="K971" s="19">
        <v>254.6</v>
      </c>
      <c r="L971" s="36">
        <v>11</v>
      </c>
      <c r="M971" s="15">
        <f t="shared" si="186"/>
        <v>800939.98</v>
      </c>
      <c r="N971" s="15"/>
      <c r="O971" s="15"/>
      <c r="P971" s="15"/>
      <c r="Q971" s="11">
        <f t="shared" si="187"/>
        <v>800939.98</v>
      </c>
      <c r="R971" s="15"/>
      <c r="S971" s="99"/>
      <c r="T971" s="15"/>
      <c r="U971" s="15">
        <v>226.8</v>
      </c>
      <c r="V971" s="15">
        <v>800939.98</v>
      </c>
      <c r="W971" s="15"/>
      <c r="X971" s="15"/>
      <c r="Y971" s="15"/>
      <c r="Z971" s="15"/>
      <c r="AA971" s="15"/>
      <c r="AB971" s="15"/>
      <c r="AC971" s="15"/>
      <c r="AD971" s="15"/>
      <c r="AE971" s="15"/>
      <c r="AF971" s="197"/>
      <c r="AG971" s="29" t="s">
        <v>217</v>
      </c>
      <c r="AH971" s="176"/>
      <c r="AI971" s="168"/>
      <c r="AJ971" s="176"/>
      <c r="AK971" s="176"/>
      <c r="AL971" s="71">
        <f>MAX(AL$24:AL970)+1</f>
        <v>883</v>
      </c>
      <c r="AM971" s="71" t="s">
        <v>157</v>
      </c>
      <c r="AN971" s="71" t="str">
        <f t="shared" si="178"/>
        <v>883.</v>
      </c>
      <c r="AP971" s="71"/>
      <c r="AS971" s="114"/>
    </row>
    <row r="972" spans="1:45" ht="22.5" customHeight="1" x14ac:dyDescent="0.25">
      <c r="A972" s="94" t="str">
        <f t="shared" si="179"/>
        <v>884.</v>
      </c>
      <c r="B972" s="94">
        <v>3540</v>
      </c>
      <c r="C972" s="220" t="s">
        <v>117</v>
      </c>
      <c r="D972" s="4">
        <v>1962</v>
      </c>
      <c r="E972" s="4" t="s">
        <v>28</v>
      </c>
      <c r="F972" s="4" t="s">
        <v>29</v>
      </c>
      <c r="G972" s="10">
        <v>3</v>
      </c>
      <c r="H972" s="10">
        <v>2</v>
      </c>
      <c r="I972" s="15">
        <v>1008.3</v>
      </c>
      <c r="J972" s="11">
        <v>775.4</v>
      </c>
      <c r="K972" s="19">
        <v>775.4</v>
      </c>
      <c r="L972" s="36">
        <v>20</v>
      </c>
      <c r="M972" s="15">
        <f t="shared" si="186"/>
        <v>296670.15000000002</v>
      </c>
      <c r="N972" s="15"/>
      <c r="O972" s="15"/>
      <c r="P972" s="15"/>
      <c r="Q972" s="11">
        <f t="shared" si="187"/>
        <v>296670.15000000002</v>
      </c>
      <c r="R972" s="15">
        <v>296670.15000000002</v>
      </c>
      <c r="S972" s="99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97"/>
      <c r="AG972" s="29" t="s">
        <v>217</v>
      </c>
      <c r="AH972" s="176" t="s">
        <v>1788</v>
      </c>
      <c r="AI972" s="168"/>
      <c r="AJ972" s="176"/>
      <c r="AK972" s="176"/>
      <c r="AL972" s="71">
        <f>MAX(AL$24:AL971)+1</f>
        <v>884</v>
      </c>
      <c r="AM972" s="71" t="s">
        <v>157</v>
      </c>
      <c r="AN972" s="71" t="str">
        <f t="shared" ref="AN972:AN1028" si="188">CONCATENATE(AL972,AM972)</f>
        <v>884.</v>
      </c>
      <c r="AP972" s="71"/>
      <c r="AS972" s="114"/>
    </row>
    <row r="973" spans="1:45" ht="22.5" customHeight="1" x14ac:dyDescent="0.25">
      <c r="A973" s="94" t="str">
        <f t="shared" si="179"/>
        <v>885.</v>
      </c>
      <c r="B973" s="94">
        <v>3321</v>
      </c>
      <c r="C973" s="220" t="s">
        <v>840</v>
      </c>
      <c r="D973" s="4">
        <v>1967</v>
      </c>
      <c r="E973" s="4" t="s">
        <v>28</v>
      </c>
      <c r="F973" s="4" t="s">
        <v>29</v>
      </c>
      <c r="G973" s="10">
        <v>5</v>
      </c>
      <c r="H973" s="10">
        <v>4</v>
      </c>
      <c r="I973" s="15">
        <v>2871.7</v>
      </c>
      <c r="J973" s="11">
        <v>2562.3000000000002</v>
      </c>
      <c r="K973" s="19">
        <v>2562.3000000000002</v>
      </c>
      <c r="L973" s="36">
        <v>80</v>
      </c>
      <c r="M973" s="15">
        <f t="shared" si="186"/>
        <v>172554</v>
      </c>
      <c r="N973" s="15"/>
      <c r="O973" s="15"/>
      <c r="P973" s="15"/>
      <c r="Q973" s="11">
        <f t="shared" si="187"/>
        <v>172554</v>
      </c>
      <c r="R973" s="15">
        <v>172554</v>
      </c>
      <c r="S973" s="99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97"/>
      <c r="AG973" s="29" t="s">
        <v>217</v>
      </c>
      <c r="AH973" s="176" t="s">
        <v>1777</v>
      </c>
      <c r="AI973" s="168"/>
      <c r="AJ973" s="176"/>
      <c r="AK973" s="176"/>
      <c r="AL973" s="71">
        <f>MAX(AL$24:AL972)+1</f>
        <v>885</v>
      </c>
      <c r="AM973" s="71" t="s">
        <v>157</v>
      </c>
      <c r="AN973" s="71" t="str">
        <f t="shared" si="188"/>
        <v>885.</v>
      </c>
      <c r="AP973" s="71"/>
      <c r="AS973" s="114"/>
    </row>
    <row r="974" spans="1:45" ht="22.5" customHeight="1" x14ac:dyDescent="0.25">
      <c r="A974" s="94" t="str">
        <f t="shared" si="179"/>
        <v>886.</v>
      </c>
      <c r="B974" s="94">
        <v>3469</v>
      </c>
      <c r="C974" s="220" t="s">
        <v>856</v>
      </c>
      <c r="D974" s="4">
        <v>1967</v>
      </c>
      <c r="E974" s="4" t="s">
        <v>28</v>
      </c>
      <c r="F974" s="4" t="s">
        <v>29</v>
      </c>
      <c r="G974" s="10">
        <v>5</v>
      </c>
      <c r="H974" s="10">
        <v>2</v>
      </c>
      <c r="I974" s="15">
        <v>1998.7</v>
      </c>
      <c r="J974" s="11">
        <v>1782.2</v>
      </c>
      <c r="K974" s="19">
        <v>1782.2</v>
      </c>
      <c r="L974" s="36">
        <v>40</v>
      </c>
      <c r="M974" s="15">
        <f t="shared" si="186"/>
        <v>127266</v>
      </c>
      <c r="N974" s="15"/>
      <c r="O974" s="15"/>
      <c r="P974" s="15"/>
      <c r="Q974" s="11">
        <f t="shared" si="187"/>
        <v>127266</v>
      </c>
      <c r="R974" s="15">
        <v>127266</v>
      </c>
      <c r="S974" s="99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1"/>
      <c r="AF974" s="197"/>
      <c r="AG974" s="29" t="s">
        <v>217</v>
      </c>
      <c r="AH974" s="176" t="s">
        <v>1774</v>
      </c>
      <c r="AI974" s="168"/>
      <c r="AJ974" s="176"/>
      <c r="AK974" s="176"/>
      <c r="AL974" s="71">
        <f>MAX(AL$24:AL973)+1</f>
        <v>886</v>
      </c>
      <c r="AM974" s="71" t="s">
        <v>157</v>
      </c>
      <c r="AN974" s="71" t="str">
        <f t="shared" si="188"/>
        <v>886.</v>
      </c>
      <c r="AP974" s="71"/>
      <c r="AS974" s="114"/>
    </row>
    <row r="975" spans="1:45" ht="22.5" customHeight="1" x14ac:dyDescent="0.25">
      <c r="A975" s="94" t="str">
        <f t="shared" si="179"/>
        <v>887.</v>
      </c>
      <c r="B975" s="94">
        <v>3470</v>
      </c>
      <c r="C975" s="220" t="s">
        <v>1551</v>
      </c>
      <c r="D975" s="4">
        <v>1967</v>
      </c>
      <c r="E975" s="4" t="s">
        <v>28</v>
      </c>
      <c r="F975" s="4" t="s">
        <v>31</v>
      </c>
      <c r="G975" s="10">
        <v>5</v>
      </c>
      <c r="H975" s="10">
        <v>3</v>
      </c>
      <c r="I975" s="15">
        <v>2240.8000000000002</v>
      </c>
      <c r="J975" s="11">
        <v>2044</v>
      </c>
      <c r="K975" s="19">
        <v>2044</v>
      </c>
      <c r="L975" s="36">
        <v>71</v>
      </c>
      <c r="M975" s="15">
        <f t="shared" si="186"/>
        <v>413778.8</v>
      </c>
      <c r="N975" s="15"/>
      <c r="O975" s="15"/>
      <c r="P975" s="15"/>
      <c r="Q975" s="11">
        <f t="shared" si="187"/>
        <v>413778.8</v>
      </c>
      <c r="R975" s="15">
        <v>413778.8</v>
      </c>
      <c r="S975" s="99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1"/>
      <c r="AF975" s="197"/>
      <c r="AG975" s="29" t="s">
        <v>217</v>
      </c>
      <c r="AH975" s="176" t="s">
        <v>1778</v>
      </c>
      <c r="AI975" s="168"/>
      <c r="AJ975" s="176"/>
      <c r="AK975" s="176"/>
      <c r="AL975" s="71">
        <f>MAX(AL$24:AL974)+1</f>
        <v>887</v>
      </c>
      <c r="AM975" s="71" t="s">
        <v>157</v>
      </c>
      <c r="AN975" s="71" t="str">
        <f t="shared" si="188"/>
        <v>887.</v>
      </c>
      <c r="AP975" s="71"/>
      <c r="AS975" s="114"/>
    </row>
    <row r="976" spans="1:45" ht="22.5" customHeight="1" x14ac:dyDescent="0.25">
      <c r="A976" s="94" t="str">
        <f t="shared" si="179"/>
        <v>888.</v>
      </c>
      <c r="B976" s="94">
        <v>3473</v>
      </c>
      <c r="C976" s="220" t="s">
        <v>857</v>
      </c>
      <c r="D976" s="4">
        <v>1967</v>
      </c>
      <c r="E976" s="4" t="s">
        <v>28</v>
      </c>
      <c r="F976" s="4" t="s">
        <v>29</v>
      </c>
      <c r="G976" s="10">
        <v>5</v>
      </c>
      <c r="H976" s="10">
        <v>4</v>
      </c>
      <c r="I976" s="15">
        <v>3518.1</v>
      </c>
      <c r="J976" s="11">
        <v>3110</v>
      </c>
      <c r="K976" s="19">
        <v>3110</v>
      </c>
      <c r="L976" s="36">
        <v>99</v>
      </c>
      <c r="M976" s="15">
        <f t="shared" si="186"/>
        <v>488390</v>
      </c>
      <c r="N976" s="15"/>
      <c r="O976" s="15"/>
      <c r="P976" s="15"/>
      <c r="Q976" s="11">
        <f t="shared" si="187"/>
        <v>488390</v>
      </c>
      <c r="R976" s="15">
        <v>488390</v>
      </c>
      <c r="S976" s="99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97"/>
      <c r="AG976" s="29" t="s">
        <v>217</v>
      </c>
      <c r="AH976" s="176" t="s">
        <v>1778</v>
      </c>
      <c r="AI976" s="168"/>
      <c r="AJ976" s="176"/>
      <c r="AK976" s="176"/>
      <c r="AL976" s="71">
        <f>MAX(AL$24:AL975)+1</f>
        <v>888</v>
      </c>
      <c r="AM976" s="71" t="s">
        <v>157</v>
      </c>
      <c r="AN976" s="71" t="str">
        <f t="shared" si="188"/>
        <v>888.</v>
      </c>
      <c r="AP976" s="71"/>
      <c r="AS976" s="114"/>
    </row>
    <row r="977" spans="1:45" ht="22.5" customHeight="1" x14ac:dyDescent="0.25">
      <c r="A977" s="94" t="str">
        <f t="shared" si="179"/>
        <v>889.</v>
      </c>
      <c r="B977" s="94">
        <v>3579</v>
      </c>
      <c r="C977" s="220" t="s">
        <v>876</v>
      </c>
      <c r="D977" s="4">
        <v>1976</v>
      </c>
      <c r="E977" s="4" t="s">
        <v>28</v>
      </c>
      <c r="F977" s="4" t="s">
        <v>29</v>
      </c>
      <c r="G977" s="10">
        <v>2</v>
      </c>
      <c r="H977" s="10">
        <v>1</v>
      </c>
      <c r="I977" s="15">
        <v>383.06</v>
      </c>
      <c r="J977" s="11">
        <v>358</v>
      </c>
      <c r="K977" s="19">
        <v>358</v>
      </c>
      <c r="L977" s="36">
        <v>16</v>
      </c>
      <c r="M977" s="15">
        <f t="shared" si="186"/>
        <v>148934.15</v>
      </c>
      <c r="N977" s="15"/>
      <c r="O977" s="15"/>
      <c r="P977" s="15"/>
      <c r="Q977" s="11">
        <f t="shared" si="187"/>
        <v>148934.15</v>
      </c>
      <c r="R977" s="15">
        <v>148934.15</v>
      </c>
      <c r="S977" s="99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1"/>
      <c r="AF977" s="197"/>
      <c r="AG977" s="29" t="s">
        <v>217</v>
      </c>
      <c r="AH977" s="176" t="s">
        <v>1774</v>
      </c>
      <c r="AI977" s="168"/>
      <c r="AJ977" s="176"/>
      <c r="AK977" s="176"/>
      <c r="AL977" s="71">
        <f>MAX(AL$24:AL976)+1</f>
        <v>889</v>
      </c>
      <c r="AM977" s="71" t="s">
        <v>157</v>
      </c>
      <c r="AN977" s="71" t="str">
        <f t="shared" si="188"/>
        <v>889.</v>
      </c>
      <c r="AP977" s="71"/>
      <c r="AS977" s="114"/>
    </row>
    <row r="978" spans="1:45" ht="22.5" customHeight="1" x14ac:dyDescent="0.25">
      <c r="A978" s="94" t="str">
        <f t="shared" si="179"/>
        <v>890.</v>
      </c>
      <c r="B978" s="94">
        <v>3609</v>
      </c>
      <c r="C978" s="220" t="s">
        <v>877</v>
      </c>
      <c r="D978" s="4">
        <v>1973</v>
      </c>
      <c r="E978" s="4" t="s">
        <v>28</v>
      </c>
      <c r="F978" s="4" t="s">
        <v>29</v>
      </c>
      <c r="G978" s="10">
        <v>2</v>
      </c>
      <c r="H978" s="10">
        <v>1</v>
      </c>
      <c r="I978" s="15">
        <v>384.4</v>
      </c>
      <c r="J978" s="11">
        <v>254</v>
      </c>
      <c r="K978" s="19">
        <v>254</v>
      </c>
      <c r="L978" s="36">
        <v>12</v>
      </c>
      <c r="M978" s="15">
        <f t="shared" si="186"/>
        <v>1530561.68</v>
      </c>
      <c r="N978" s="15"/>
      <c r="O978" s="15"/>
      <c r="P978" s="15"/>
      <c r="Q978" s="11">
        <f t="shared" si="187"/>
        <v>1530561.68</v>
      </c>
      <c r="R978" s="15"/>
      <c r="S978" s="99"/>
      <c r="T978" s="15"/>
      <c r="U978" s="15">
        <v>376.2</v>
      </c>
      <c r="V978" s="15">
        <v>1530561.68</v>
      </c>
      <c r="W978" s="15"/>
      <c r="X978" s="15"/>
      <c r="Y978" s="15"/>
      <c r="Z978" s="15"/>
      <c r="AA978" s="15"/>
      <c r="AB978" s="15"/>
      <c r="AC978" s="15"/>
      <c r="AD978" s="15"/>
      <c r="AE978" s="11"/>
      <c r="AF978" s="197"/>
      <c r="AG978" s="29" t="s">
        <v>217</v>
      </c>
      <c r="AH978" s="176"/>
      <c r="AI978" s="168"/>
      <c r="AJ978" s="176"/>
      <c r="AK978" s="176"/>
      <c r="AL978" s="71">
        <f>MAX(AL$24:AL977)+1</f>
        <v>890</v>
      </c>
      <c r="AM978" s="71" t="s">
        <v>157</v>
      </c>
      <c r="AN978" s="71" t="str">
        <f t="shared" si="188"/>
        <v>890.</v>
      </c>
      <c r="AP978" s="71"/>
      <c r="AS978" s="114"/>
    </row>
    <row r="979" spans="1:45" ht="22.5" customHeight="1" x14ac:dyDescent="0.25">
      <c r="A979" s="94" t="str">
        <f t="shared" si="179"/>
        <v>891.</v>
      </c>
      <c r="B979" s="94">
        <v>3392</v>
      </c>
      <c r="C979" s="220" t="s">
        <v>850</v>
      </c>
      <c r="D979" s="4">
        <v>1965</v>
      </c>
      <c r="E979" s="4" t="s">
        <v>28</v>
      </c>
      <c r="F979" s="4" t="s">
        <v>29</v>
      </c>
      <c r="G979" s="10">
        <v>4</v>
      </c>
      <c r="H979" s="10">
        <v>3</v>
      </c>
      <c r="I979" s="15">
        <v>1322.8</v>
      </c>
      <c r="J979" s="11">
        <v>1224.2</v>
      </c>
      <c r="K979" s="19">
        <v>1224.2</v>
      </c>
      <c r="L979" s="36">
        <v>48</v>
      </c>
      <c r="M979" s="15">
        <f t="shared" ref="M979:M981" si="189">R979+T979+V979+X979+Z979+AB979+AE979+AF979</f>
        <v>612468.97</v>
      </c>
      <c r="N979" s="15"/>
      <c r="O979" s="15"/>
      <c r="P979" s="15"/>
      <c r="Q979" s="11">
        <f t="shared" ref="Q979:Q981" si="190">M979</f>
        <v>612468.97</v>
      </c>
      <c r="R979" s="15">
        <v>494328</v>
      </c>
      <c r="S979" s="99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97">
        <v>118140.97</v>
      </c>
      <c r="AG979" s="29" t="s">
        <v>217</v>
      </c>
      <c r="AH979" s="176" t="s">
        <v>1777</v>
      </c>
      <c r="AI979" s="168"/>
      <c r="AJ979" s="176"/>
      <c r="AK979" s="176"/>
      <c r="AL979" s="71">
        <f>MAX(AL$24:AL978)+1</f>
        <v>891</v>
      </c>
      <c r="AM979" s="71" t="s">
        <v>157</v>
      </c>
      <c r="AN979" s="71" t="str">
        <f t="shared" si="188"/>
        <v>891.</v>
      </c>
      <c r="AP979" s="71"/>
      <c r="AS979" s="114"/>
    </row>
    <row r="980" spans="1:45" ht="22.5" customHeight="1" x14ac:dyDescent="0.25">
      <c r="A980" s="94" t="str">
        <f t="shared" si="179"/>
        <v>892.</v>
      </c>
      <c r="B980" s="94">
        <v>3381</v>
      </c>
      <c r="C980" s="222" t="s">
        <v>1676</v>
      </c>
      <c r="D980" s="229">
        <v>1949</v>
      </c>
      <c r="E980" s="33" t="s">
        <v>28</v>
      </c>
      <c r="F980" s="94" t="s">
        <v>29</v>
      </c>
      <c r="G980" s="229">
        <v>3</v>
      </c>
      <c r="H980" s="229">
        <v>2</v>
      </c>
      <c r="I980" s="227">
        <v>1338.5</v>
      </c>
      <c r="J980" s="227">
        <v>972</v>
      </c>
      <c r="K980" s="227">
        <v>972</v>
      </c>
      <c r="L980" s="33">
        <v>15</v>
      </c>
      <c r="M980" s="15">
        <f t="shared" si="189"/>
        <v>2930971.31</v>
      </c>
      <c r="N980" s="15"/>
      <c r="O980" s="15"/>
      <c r="P980" s="15"/>
      <c r="Q980" s="11">
        <f t="shared" si="190"/>
        <v>2930971.31</v>
      </c>
      <c r="R980" s="15"/>
      <c r="S980" s="99"/>
      <c r="T980" s="15"/>
      <c r="U980" s="227">
        <v>531</v>
      </c>
      <c r="V980" s="227">
        <v>2730068.61</v>
      </c>
      <c r="W980" s="15"/>
      <c r="X980" s="15"/>
      <c r="Y980" s="15"/>
      <c r="Z980" s="15"/>
      <c r="AA980" s="15"/>
      <c r="AB980" s="15"/>
      <c r="AC980" s="15"/>
      <c r="AD980" s="15"/>
      <c r="AE980" s="11"/>
      <c r="AF980" s="76">
        <v>200902.7</v>
      </c>
      <c r="AG980" s="29" t="s">
        <v>217</v>
      </c>
      <c r="AH980" s="176"/>
      <c r="AI980" s="168"/>
      <c r="AJ980" s="176"/>
      <c r="AK980" s="176"/>
      <c r="AL980" s="71">
        <f>MAX(AL$24:AL979)+1</f>
        <v>892</v>
      </c>
      <c r="AM980" s="71" t="s">
        <v>157</v>
      </c>
      <c r="AN980" s="71" t="str">
        <f t="shared" si="188"/>
        <v>892.</v>
      </c>
      <c r="AP980" s="71"/>
      <c r="AS980" s="114"/>
    </row>
    <row r="981" spans="1:45" ht="22.5" customHeight="1" x14ac:dyDescent="0.25">
      <c r="A981" s="94" t="str">
        <f t="shared" si="179"/>
        <v>893.</v>
      </c>
      <c r="B981" s="94">
        <v>3613</v>
      </c>
      <c r="C981" s="241" t="s">
        <v>1677</v>
      </c>
      <c r="D981" s="229">
        <v>1977</v>
      </c>
      <c r="E981" s="33" t="s">
        <v>28</v>
      </c>
      <c r="F981" s="94" t="s">
        <v>29</v>
      </c>
      <c r="G981" s="229">
        <v>2</v>
      </c>
      <c r="H981" s="229">
        <v>1</v>
      </c>
      <c r="I981" s="227">
        <v>373.9</v>
      </c>
      <c r="J981" s="227">
        <v>339.6</v>
      </c>
      <c r="K981" s="227">
        <v>339.6</v>
      </c>
      <c r="L981" s="33">
        <v>14</v>
      </c>
      <c r="M981" s="15">
        <f t="shared" si="189"/>
        <v>607634</v>
      </c>
      <c r="N981" s="15"/>
      <c r="O981" s="15"/>
      <c r="P981" s="15"/>
      <c r="Q981" s="11">
        <f t="shared" si="190"/>
        <v>607634</v>
      </c>
      <c r="R981" s="227">
        <v>607634</v>
      </c>
      <c r="S981" s="99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1"/>
      <c r="AF981" s="76"/>
      <c r="AG981" s="29" t="s">
        <v>217</v>
      </c>
      <c r="AH981" s="176" t="s">
        <v>1777</v>
      </c>
      <c r="AI981" s="168"/>
      <c r="AJ981" s="176"/>
      <c r="AK981" s="176"/>
      <c r="AL981" s="71">
        <f>MAX(AL$24:AL980)+1</f>
        <v>893</v>
      </c>
      <c r="AM981" s="71" t="s">
        <v>157</v>
      </c>
      <c r="AN981" s="71" t="str">
        <f t="shared" si="188"/>
        <v>893.</v>
      </c>
      <c r="AP981" s="71"/>
      <c r="AS981" s="114"/>
    </row>
    <row r="982" spans="1:45" ht="22.5" customHeight="1" x14ac:dyDescent="0.25">
      <c r="A982" s="94" t="str">
        <f t="shared" ref="A982:A1045" si="191">AN982</f>
        <v>894.</v>
      </c>
      <c r="B982" s="94">
        <v>3567</v>
      </c>
      <c r="C982" s="221" t="s">
        <v>1011</v>
      </c>
      <c r="D982" s="109">
        <v>1987</v>
      </c>
      <c r="E982" s="4" t="s">
        <v>28</v>
      </c>
      <c r="F982" s="4" t="s">
        <v>29</v>
      </c>
      <c r="G982" s="4">
        <v>3</v>
      </c>
      <c r="H982" s="4">
        <v>3</v>
      </c>
      <c r="I982" s="26">
        <v>1249.5999999999999</v>
      </c>
      <c r="J982" s="11">
        <v>1159</v>
      </c>
      <c r="K982" s="26">
        <v>1159</v>
      </c>
      <c r="L982" s="36">
        <v>52</v>
      </c>
      <c r="M982" s="110">
        <f t="shared" ref="M982" si="192">R982+T982+V982+X982+Z982+AB982+AE982+AF982</f>
        <v>535676</v>
      </c>
      <c r="N982" s="110"/>
      <c r="O982" s="110"/>
      <c r="P982" s="110"/>
      <c r="Q982" s="11">
        <f t="shared" ref="Q982" si="193">M982</f>
        <v>535676</v>
      </c>
      <c r="R982" s="110"/>
      <c r="S982" s="111"/>
      <c r="T982" s="110"/>
      <c r="U982" s="110">
        <v>544</v>
      </c>
      <c r="V982" s="110">
        <v>535676</v>
      </c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98"/>
      <c r="AG982" s="29" t="s">
        <v>217</v>
      </c>
      <c r="AH982" s="176"/>
      <c r="AI982" s="168"/>
      <c r="AJ982" s="176"/>
      <c r="AK982" s="176"/>
      <c r="AL982" s="71">
        <f>MAX(AL$24:AL981)+1</f>
        <v>894</v>
      </c>
      <c r="AM982" s="71" t="s">
        <v>157</v>
      </c>
      <c r="AN982" s="71" t="str">
        <f t="shared" si="188"/>
        <v>894.</v>
      </c>
      <c r="AP982" s="71"/>
      <c r="AS982" s="114"/>
    </row>
    <row r="983" spans="1:45" ht="22.5" customHeight="1" x14ac:dyDescent="0.25">
      <c r="A983" s="94" t="str">
        <f t="shared" si="191"/>
        <v>895.</v>
      </c>
      <c r="B983" s="94">
        <v>5599</v>
      </c>
      <c r="C983" s="220" t="s">
        <v>1512</v>
      </c>
      <c r="D983" s="4">
        <v>1975</v>
      </c>
      <c r="E983" s="4" t="s">
        <v>28</v>
      </c>
      <c r="F983" s="4" t="s">
        <v>29</v>
      </c>
      <c r="G983" s="10">
        <v>2</v>
      </c>
      <c r="H983" s="10">
        <v>1</v>
      </c>
      <c r="I983" s="15">
        <v>397.3</v>
      </c>
      <c r="J983" s="11">
        <v>397.3</v>
      </c>
      <c r="K983" s="15">
        <v>397.3</v>
      </c>
      <c r="L983" s="36">
        <v>8</v>
      </c>
      <c r="M983" s="15">
        <f>R983+T983+V983+X983+Z983+AB983+AE983+AF983</f>
        <v>1672405.06</v>
      </c>
      <c r="N983" s="15"/>
      <c r="O983" s="15"/>
      <c r="P983" s="15"/>
      <c r="Q983" s="11">
        <f>M983</f>
        <v>1672405.06</v>
      </c>
      <c r="R983" s="15"/>
      <c r="S983" s="99"/>
      <c r="T983" s="15"/>
      <c r="U983" s="15">
        <v>358.1</v>
      </c>
      <c r="V983" s="15">
        <v>1672405.06</v>
      </c>
      <c r="W983" s="15"/>
      <c r="X983" s="15"/>
      <c r="Y983" s="15"/>
      <c r="Z983" s="15"/>
      <c r="AA983" s="15"/>
      <c r="AB983" s="15"/>
      <c r="AC983" s="15"/>
      <c r="AD983" s="15"/>
      <c r="AE983" s="15"/>
      <c r="AF983" s="197"/>
      <c r="AG983" s="29" t="s">
        <v>217</v>
      </c>
      <c r="AH983" s="176"/>
      <c r="AI983" s="168"/>
      <c r="AJ983" s="176"/>
      <c r="AK983" s="176"/>
      <c r="AL983" s="71">
        <f>MAX(AL$24:AL982)+1</f>
        <v>895</v>
      </c>
      <c r="AM983" s="71" t="s">
        <v>157</v>
      </c>
      <c r="AN983" s="71" t="str">
        <f t="shared" si="188"/>
        <v>895.</v>
      </c>
      <c r="AP983" s="71"/>
      <c r="AS983" s="114"/>
    </row>
    <row r="984" spans="1:45" ht="22.5" customHeight="1" x14ac:dyDescent="0.25">
      <c r="A984" s="94" t="str">
        <f t="shared" si="191"/>
        <v/>
      </c>
      <c r="B984" s="94"/>
      <c r="C984" s="233" t="s">
        <v>210</v>
      </c>
      <c r="D984" s="8"/>
      <c r="E984" s="8"/>
      <c r="F984" s="8"/>
      <c r="G984" s="14"/>
      <c r="H984" s="14"/>
      <c r="I984" s="6">
        <f>SUM(I985:I1099)</f>
        <v>320051.12999999983</v>
      </c>
      <c r="J984" s="6">
        <f>SUM(J985:J1099)</f>
        <v>284269.08</v>
      </c>
      <c r="K984" s="6">
        <f>SUM(K985:K1099)</f>
        <v>283024.18</v>
      </c>
      <c r="L984" s="119">
        <f>SUM(L985:L1099)</f>
        <v>10633</v>
      </c>
      <c r="M984" s="6">
        <f>SUM(M985:M1099)</f>
        <v>177658364.68200001</v>
      </c>
      <c r="N984" s="6"/>
      <c r="O984" s="6"/>
      <c r="P984" s="6"/>
      <c r="Q984" s="6">
        <f t="shared" ref="Q984:AF984" si="194">SUM(Q985:Q1099)</f>
        <v>177658364.68200001</v>
      </c>
      <c r="R984" s="6">
        <f t="shared" si="194"/>
        <v>129447797.44</v>
      </c>
      <c r="S984" s="6"/>
      <c r="T984" s="6"/>
      <c r="U984" s="6">
        <f t="shared" si="194"/>
        <v>15015.599999999999</v>
      </c>
      <c r="V984" s="6">
        <f t="shared" si="194"/>
        <v>41400987.302000009</v>
      </c>
      <c r="W984" s="6"/>
      <c r="X984" s="6"/>
      <c r="Y984" s="6">
        <f t="shared" si="194"/>
        <v>7128</v>
      </c>
      <c r="Z984" s="6">
        <f t="shared" si="194"/>
        <v>6020927.3000000007</v>
      </c>
      <c r="AA984" s="6">
        <f t="shared" si="194"/>
        <v>295</v>
      </c>
      <c r="AB984" s="6">
        <f t="shared" si="194"/>
        <v>469332.89999999997</v>
      </c>
      <c r="AC984" s="6"/>
      <c r="AD984" s="6"/>
      <c r="AE984" s="6"/>
      <c r="AF984" s="6">
        <f t="shared" si="194"/>
        <v>319319.74</v>
      </c>
      <c r="AG984" s="29"/>
      <c r="AH984" s="176"/>
      <c r="AI984" s="168"/>
      <c r="AJ984" s="176"/>
      <c r="AK984" s="176"/>
      <c r="AN984" s="71" t="str">
        <f t="shared" si="188"/>
        <v/>
      </c>
      <c r="AO984" s="71"/>
      <c r="AP984" s="71"/>
      <c r="AS984" s="114"/>
    </row>
    <row r="985" spans="1:45" ht="22.5" customHeight="1" x14ac:dyDescent="0.25">
      <c r="A985" s="94" t="str">
        <f t="shared" si="191"/>
        <v>896.</v>
      </c>
      <c r="B985" s="94">
        <v>3397</v>
      </c>
      <c r="C985" s="220" t="s">
        <v>1682</v>
      </c>
      <c r="D985" s="4">
        <v>1946</v>
      </c>
      <c r="E985" s="4" t="s">
        <v>28</v>
      </c>
      <c r="F985" s="4" t="s">
        <v>29</v>
      </c>
      <c r="G985" s="10">
        <v>3</v>
      </c>
      <c r="H985" s="10">
        <v>3</v>
      </c>
      <c r="I985" s="15">
        <v>1529.7</v>
      </c>
      <c r="J985" s="11">
        <v>1366.9</v>
      </c>
      <c r="K985" s="19">
        <v>1366.9</v>
      </c>
      <c r="L985" s="36">
        <v>51</v>
      </c>
      <c r="M985" s="15">
        <f t="shared" ref="M985:M991" si="195">R985+T985+V985+X985+Z985+AB985+AE985+AF985</f>
        <v>365957.52</v>
      </c>
      <c r="N985" s="15"/>
      <c r="O985" s="15"/>
      <c r="P985" s="15"/>
      <c r="Q985" s="11">
        <f t="shared" ref="Q985:Q1048" si="196">M985</f>
        <v>365957.52</v>
      </c>
      <c r="R985" s="15">
        <v>286927.44</v>
      </c>
      <c r="S985" s="99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97">
        <v>79030.080000000002</v>
      </c>
      <c r="AG985" s="29" t="s">
        <v>217</v>
      </c>
      <c r="AH985" s="176" t="s">
        <v>1790</v>
      </c>
      <c r="AI985" s="168"/>
      <c r="AJ985" s="176"/>
      <c r="AK985" s="176"/>
      <c r="AL985" s="71">
        <f>MAX(AL$24:AL984)+1</f>
        <v>896</v>
      </c>
      <c r="AM985" s="71" t="s">
        <v>157</v>
      </c>
      <c r="AN985" s="71" t="str">
        <f t="shared" si="188"/>
        <v>896.</v>
      </c>
      <c r="AP985" s="71"/>
      <c r="AS985" s="114"/>
    </row>
    <row r="986" spans="1:45" ht="22.5" customHeight="1" x14ac:dyDescent="0.25">
      <c r="A986" s="94" t="str">
        <f t="shared" si="191"/>
        <v>897.</v>
      </c>
      <c r="B986" s="94">
        <v>3253</v>
      </c>
      <c r="C986" s="220" t="s">
        <v>1706</v>
      </c>
      <c r="D986" s="4">
        <v>1969</v>
      </c>
      <c r="E986" s="4" t="s">
        <v>28</v>
      </c>
      <c r="F986" s="4" t="s">
        <v>29</v>
      </c>
      <c r="G986" s="10">
        <v>2</v>
      </c>
      <c r="H986" s="10">
        <v>1</v>
      </c>
      <c r="I986" s="15">
        <v>372.7</v>
      </c>
      <c r="J986" s="11">
        <v>330.6</v>
      </c>
      <c r="K986" s="19">
        <v>330.6</v>
      </c>
      <c r="L986" s="36">
        <v>21</v>
      </c>
      <c r="M986" s="15">
        <f t="shared" si="195"/>
        <v>1360147.4</v>
      </c>
      <c r="N986" s="15"/>
      <c r="O986" s="15"/>
      <c r="P986" s="15"/>
      <c r="Q986" s="11">
        <f t="shared" si="196"/>
        <v>1360147.4</v>
      </c>
      <c r="R986" s="15">
        <v>88125.4</v>
      </c>
      <c r="S986" s="99"/>
      <c r="T986" s="15"/>
      <c r="U986" s="15">
        <v>346.6</v>
      </c>
      <c r="V986" s="15">
        <v>1272022</v>
      </c>
      <c r="W986" s="15"/>
      <c r="X986" s="15"/>
      <c r="Y986" s="15"/>
      <c r="Z986" s="15"/>
      <c r="AA986" s="15"/>
      <c r="AB986" s="15"/>
      <c r="AC986" s="15"/>
      <c r="AD986" s="15"/>
      <c r="AE986" s="15"/>
      <c r="AF986" s="197"/>
      <c r="AG986" s="29" t="s">
        <v>217</v>
      </c>
      <c r="AH986" s="176" t="s">
        <v>1774</v>
      </c>
      <c r="AI986" s="168"/>
      <c r="AJ986" s="176"/>
      <c r="AK986" s="176"/>
      <c r="AL986" s="71">
        <f>MAX(AL$24:AL985)+1</f>
        <v>897</v>
      </c>
      <c r="AM986" s="71" t="s">
        <v>157</v>
      </c>
      <c r="AN986" s="71" t="str">
        <f t="shared" si="188"/>
        <v>897.</v>
      </c>
      <c r="AP986" s="71"/>
      <c r="AS986" s="114"/>
    </row>
    <row r="987" spans="1:45" ht="22.5" customHeight="1" x14ac:dyDescent="0.25">
      <c r="A987" s="94" t="str">
        <f t="shared" si="191"/>
        <v>898.</v>
      </c>
      <c r="B987" s="94">
        <v>3254</v>
      </c>
      <c r="C987" s="220" t="s">
        <v>113</v>
      </c>
      <c r="D987" s="4">
        <v>1976</v>
      </c>
      <c r="E987" s="4" t="s">
        <v>28</v>
      </c>
      <c r="F987" s="4" t="s">
        <v>29</v>
      </c>
      <c r="G987" s="10">
        <v>2</v>
      </c>
      <c r="H987" s="10">
        <v>2</v>
      </c>
      <c r="I987" s="15">
        <v>482.6</v>
      </c>
      <c r="J987" s="11">
        <v>428.1</v>
      </c>
      <c r="K987" s="19">
        <v>428.1</v>
      </c>
      <c r="L987" s="36">
        <v>30</v>
      </c>
      <c r="M987" s="15">
        <f t="shared" si="195"/>
        <v>209461</v>
      </c>
      <c r="N987" s="15"/>
      <c r="O987" s="15"/>
      <c r="P987" s="15"/>
      <c r="Q987" s="11">
        <f t="shared" si="196"/>
        <v>209461</v>
      </c>
      <c r="R987" s="15">
        <v>209461</v>
      </c>
      <c r="S987" s="99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97"/>
      <c r="AG987" s="29" t="s">
        <v>217</v>
      </c>
      <c r="AH987" s="176" t="s">
        <v>1778</v>
      </c>
      <c r="AI987" s="168"/>
      <c r="AJ987" s="176"/>
      <c r="AK987" s="176"/>
      <c r="AL987" s="71">
        <f>MAX(AL$24:AL986)+1</f>
        <v>898</v>
      </c>
      <c r="AM987" s="71" t="s">
        <v>157</v>
      </c>
      <c r="AN987" s="71" t="str">
        <f t="shared" si="188"/>
        <v>898.</v>
      </c>
      <c r="AP987" s="71"/>
      <c r="AS987" s="114"/>
    </row>
    <row r="988" spans="1:45" ht="22.5" customHeight="1" x14ac:dyDescent="0.25">
      <c r="A988" s="94" t="str">
        <f t="shared" si="191"/>
        <v>899.</v>
      </c>
      <c r="B988" s="94">
        <v>3605</v>
      </c>
      <c r="C988" s="220" t="s">
        <v>1707</v>
      </c>
      <c r="D988" s="4">
        <v>1981</v>
      </c>
      <c r="E988" s="4" t="s">
        <v>28</v>
      </c>
      <c r="F988" s="4" t="s">
        <v>31</v>
      </c>
      <c r="G988" s="10">
        <v>3</v>
      </c>
      <c r="H988" s="10">
        <v>2</v>
      </c>
      <c r="I988" s="15">
        <v>486.4</v>
      </c>
      <c r="J988" s="11">
        <v>431.4</v>
      </c>
      <c r="K988" s="19">
        <v>431.4</v>
      </c>
      <c r="L988" s="36">
        <v>39</v>
      </c>
      <c r="M988" s="15">
        <f t="shared" si="195"/>
        <v>781250.58</v>
      </c>
      <c r="N988" s="15"/>
      <c r="O988" s="15"/>
      <c r="P988" s="15"/>
      <c r="Q988" s="11">
        <f t="shared" si="196"/>
        <v>781250.58</v>
      </c>
      <c r="R988" s="15">
        <v>188370</v>
      </c>
      <c r="S988" s="99"/>
      <c r="T988" s="15"/>
      <c r="U988" s="15">
        <v>321</v>
      </c>
      <c r="V988" s="15">
        <v>592880.57999999996</v>
      </c>
      <c r="W988" s="15"/>
      <c r="X988" s="15"/>
      <c r="Y988" s="15"/>
      <c r="Z988" s="15"/>
      <c r="AA988" s="15"/>
      <c r="AB988" s="15"/>
      <c r="AC988" s="15"/>
      <c r="AD988" s="15"/>
      <c r="AE988" s="15"/>
      <c r="AF988" s="197"/>
      <c r="AG988" s="29" t="s">
        <v>217</v>
      </c>
      <c r="AH988" s="176" t="s">
        <v>1778</v>
      </c>
      <c r="AI988" s="168"/>
      <c r="AJ988" s="176"/>
      <c r="AK988" s="176"/>
      <c r="AL988" s="71">
        <f>MAX(AL$24:AL987)+1</f>
        <v>899</v>
      </c>
      <c r="AM988" s="71" t="s">
        <v>157</v>
      </c>
      <c r="AN988" s="71" t="str">
        <f t="shared" si="188"/>
        <v>899.</v>
      </c>
      <c r="AP988" s="71"/>
      <c r="AS988" s="114"/>
    </row>
    <row r="989" spans="1:45" ht="22.5" customHeight="1" x14ac:dyDescent="0.25">
      <c r="A989" s="94" t="str">
        <f t="shared" si="191"/>
        <v>900.</v>
      </c>
      <c r="B989" s="94">
        <v>3606</v>
      </c>
      <c r="C989" s="220" t="s">
        <v>1708</v>
      </c>
      <c r="D989" s="4">
        <v>1983</v>
      </c>
      <c r="E989" s="4" t="s">
        <v>28</v>
      </c>
      <c r="F989" s="4" t="s">
        <v>31</v>
      </c>
      <c r="G989" s="10">
        <v>3</v>
      </c>
      <c r="H989" s="10">
        <v>2</v>
      </c>
      <c r="I989" s="15">
        <v>492.6</v>
      </c>
      <c r="J989" s="11">
        <v>436.9</v>
      </c>
      <c r="K989" s="19">
        <v>436.9</v>
      </c>
      <c r="L989" s="36">
        <v>37</v>
      </c>
      <c r="M989" s="15">
        <f t="shared" si="195"/>
        <v>788823.19800000009</v>
      </c>
      <c r="N989" s="15"/>
      <c r="O989" s="15"/>
      <c r="P989" s="15"/>
      <c r="Q989" s="11">
        <f t="shared" si="196"/>
        <v>788823.19800000009</v>
      </c>
      <c r="R989" s="15">
        <v>188370</v>
      </c>
      <c r="S989" s="99"/>
      <c r="T989" s="15"/>
      <c r="U989" s="15">
        <v>325.10000000000002</v>
      </c>
      <c r="V989" s="15">
        <v>600453.19800000009</v>
      </c>
      <c r="W989" s="15"/>
      <c r="X989" s="15"/>
      <c r="Y989" s="15"/>
      <c r="Z989" s="15"/>
      <c r="AA989" s="15"/>
      <c r="AB989" s="15"/>
      <c r="AC989" s="15"/>
      <c r="AD989" s="15"/>
      <c r="AE989" s="15"/>
      <c r="AF989" s="197"/>
      <c r="AG989" s="29" t="s">
        <v>217</v>
      </c>
      <c r="AH989" s="176" t="s">
        <v>1778</v>
      </c>
      <c r="AI989" s="168"/>
      <c r="AJ989" s="176"/>
      <c r="AK989" s="176"/>
      <c r="AL989" s="71">
        <f>MAX(AL$24:AL988)+1</f>
        <v>900</v>
      </c>
      <c r="AM989" s="71" t="s">
        <v>157</v>
      </c>
      <c r="AN989" s="71" t="str">
        <f t="shared" si="188"/>
        <v>900.</v>
      </c>
      <c r="AP989" s="71"/>
      <c r="AS989" s="114"/>
    </row>
    <row r="990" spans="1:45" ht="22.5" customHeight="1" x14ac:dyDescent="0.25">
      <c r="A990" s="94" t="str">
        <f t="shared" si="191"/>
        <v>901.</v>
      </c>
      <c r="B990" s="94">
        <v>3607</v>
      </c>
      <c r="C990" s="220" t="s">
        <v>1709</v>
      </c>
      <c r="D990" s="4">
        <v>1981</v>
      </c>
      <c r="E990" s="4" t="s">
        <v>28</v>
      </c>
      <c r="F990" s="4" t="s">
        <v>31</v>
      </c>
      <c r="G990" s="10">
        <v>3</v>
      </c>
      <c r="H990" s="10">
        <v>2</v>
      </c>
      <c r="I990" s="15">
        <v>469.3</v>
      </c>
      <c r="J990" s="11">
        <v>469.3</v>
      </c>
      <c r="K990" s="19">
        <v>416.3</v>
      </c>
      <c r="L990" s="36">
        <v>37</v>
      </c>
      <c r="M990" s="15">
        <f t="shared" si="195"/>
        <v>572009.70600000001</v>
      </c>
      <c r="N990" s="15"/>
      <c r="O990" s="15"/>
      <c r="P990" s="15"/>
      <c r="Q990" s="11">
        <f t="shared" si="196"/>
        <v>572009.70600000001</v>
      </c>
      <c r="R990" s="15"/>
      <c r="S990" s="99"/>
      <c r="T990" s="15"/>
      <c r="U990" s="15">
        <v>309.7</v>
      </c>
      <c r="V990" s="15">
        <v>572009.70600000001</v>
      </c>
      <c r="W990" s="15"/>
      <c r="X990" s="15"/>
      <c r="Y990" s="15"/>
      <c r="Z990" s="15"/>
      <c r="AA990" s="15"/>
      <c r="AB990" s="15"/>
      <c r="AC990" s="15"/>
      <c r="AD990" s="15"/>
      <c r="AE990" s="15"/>
      <c r="AF990" s="197"/>
      <c r="AG990" s="29" t="s">
        <v>217</v>
      </c>
      <c r="AH990" s="176"/>
      <c r="AI990" s="168"/>
      <c r="AJ990" s="176"/>
      <c r="AK990" s="176"/>
      <c r="AL990" s="71">
        <f>MAX(AL$24:AL989)+1</f>
        <v>901</v>
      </c>
      <c r="AM990" s="71" t="s">
        <v>157</v>
      </c>
      <c r="AN990" s="71" t="str">
        <f t="shared" si="188"/>
        <v>901.</v>
      </c>
      <c r="AP990" s="71"/>
      <c r="AS990" s="114"/>
    </row>
    <row r="991" spans="1:45" ht="22.5" customHeight="1" x14ac:dyDescent="0.25">
      <c r="A991" s="94" t="str">
        <f t="shared" si="191"/>
        <v>902.</v>
      </c>
      <c r="B991" s="94">
        <v>3608</v>
      </c>
      <c r="C991" s="220" t="s">
        <v>1710</v>
      </c>
      <c r="D991" s="4">
        <v>1984</v>
      </c>
      <c r="E991" s="4" t="s">
        <v>28</v>
      </c>
      <c r="F991" s="4" t="s">
        <v>31</v>
      </c>
      <c r="G991" s="10">
        <v>3</v>
      </c>
      <c r="H991" s="10">
        <v>2</v>
      </c>
      <c r="I991" s="15">
        <v>477</v>
      </c>
      <c r="J991" s="11">
        <v>423.1</v>
      </c>
      <c r="K991" s="19">
        <v>423.1</v>
      </c>
      <c r="L991" s="36">
        <v>35</v>
      </c>
      <c r="M991" s="15">
        <f t="shared" si="195"/>
        <v>769799.304</v>
      </c>
      <c r="N991" s="15"/>
      <c r="O991" s="15"/>
      <c r="P991" s="15"/>
      <c r="Q991" s="11">
        <f t="shared" si="196"/>
        <v>769799.304</v>
      </c>
      <c r="R991" s="15">
        <v>188370</v>
      </c>
      <c r="S991" s="99"/>
      <c r="T991" s="15"/>
      <c r="U991" s="15">
        <v>314.8</v>
      </c>
      <c r="V991" s="15">
        <v>581429.304</v>
      </c>
      <c r="W991" s="15"/>
      <c r="X991" s="15"/>
      <c r="Y991" s="15"/>
      <c r="Z991" s="15"/>
      <c r="AA991" s="15"/>
      <c r="AB991" s="15"/>
      <c r="AC991" s="15"/>
      <c r="AD991" s="15"/>
      <c r="AE991" s="15"/>
      <c r="AF991" s="197"/>
      <c r="AG991" s="29" t="s">
        <v>217</v>
      </c>
      <c r="AH991" s="176" t="s">
        <v>1778</v>
      </c>
      <c r="AI991" s="168"/>
      <c r="AJ991" s="176"/>
      <c r="AK991" s="176"/>
      <c r="AL991" s="71">
        <f>MAX(AL$24:AL990)+1</f>
        <v>902</v>
      </c>
      <c r="AM991" s="71" t="s">
        <v>157</v>
      </c>
      <c r="AN991" s="71" t="str">
        <f t="shared" si="188"/>
        <v>902.</v>
      </c>
      <c r="AP991" s="71"/>
      <c r="AS991" s="114"/>
    </row>
    <row r="992" spans="1:45" ht="22.5" customHeight="1" x14ac:dyDescent="0.25">
      <c r="A992" s="94" t="str">
        <f t="shared" si="191"/>
        <v>903.</v>
      </c>
      <c r="B992" s="94">
        <v>3609</v>
      </c>
      <c r="C992" s="220" t="s">
        <v>877</v>
      </c>
      <c r="D992" s="4">
        <v>1973</v>
      </c>
      <c r="E992" s="4" t="s">
        <v>28</v>
      </c>
      <c r="F992" s="4" t="s">
        <v>29</v>
      </c>
      <c r="G992" s="10">
        <v>2</v>
      </c>
      <c r="H992" s="10">
        <v>1</v>
      </c>
      <c r="I992" s="15">
        <v>384.4</v>
      </c>
      <c r="J992" s="11">
        <v>254</v>
      </c>
      <c r="K992" s="19">
        <v>254</v>
      </c>
      <c r="L992" s="36">
        <v>12</v>
      </c>
      <c r="M992" s="15">
        <f>R992+T992+V992+X992+Z992+AB992+AE992+AF992</f>
        <v>94990</v>
      </c>
      <c r="N992" s="15"/>
      <c r="O992" s="15"/>
      <c r="P992" s="15"/>
      <c r="Q992" s="11">
        <f t="shared" si="196"/>
        <v>94990</v>
      </c>
      <c r="R992" s="110">
        <v>94990</v>
      </c>
      <c r="S992" s="99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97"/>
      <c r="AG992" s="29" t="s">
        <v>217</v>
      </c>
      <c r="AH992" s="176" t="s">
        <v>1778</v>
      </c>
      <c r="AI992" s="168"/>
      <c r="AJ992" s="176"/>
      <c r="AK992" s="176"/>
      <c r="AL992" s="71">
        <f>MAX(AL$24:AL991)+1</f>
        <v>903</v>
      </c>
      <c r="AM992" s="71" t="s">
        <v>157</v>
      </c>
      <c r="AN992" s="71" t="str">
        <f t="shared" si="188"/>
        <v>903.</v>
      </c>
      <c r="AP992" s="71"/>
      <c r="AS992" s="114"/>
    </row>
    <row r="993" spans="1:45" ht="22.5" customHeight="1" x14ac:dyDescent="0.25">
      <c r="A993" s="94" t="str">
        <f t="shared" si="191"/>
        <v>904.</v>
      </c>
      <c r="B993" s="94">
        <v>3376</v>
      </c>
      <c r="C993" s="220" t="s">
        <v>1740</v>
      </c>
      <c r="D993" s="4">
        <v>1955</v>
      </c>
      <c r="E993" s="4" t="s">
        <v>28</v>
      </c>
      <c r="F993" s="4" t="s">
        <v>29</v>
      </c>
      <c r="G993" s="10">
        <v>2</v>
      </c>
      <c r="H993" s="10">
        <v>2</v>
      </c>
      <c r="I993" s="15">
        <v>636.79999999999995</v>
      </c>
      <c r="J993" s="11">
        <v>603.20000000000005</v>
      </c>
      <c r="K993" s="19">
        <v>603.20000000000005</v>
      </c>
      <c r="L993" s="36">
        <v>15</v>
      </c>
      <c r="M993" s="15">
        <f>R993+T993+V993+X993+Z993+AB993+AE993+AF993</f>
        <v>4205357</v>
      </c>
      <c r="N993" s="15"/>
      <c r="O993" s="15"/>
      <c r="P993" s="15"/>
      <c r="Q993" s="11">
        <f t="shared" si="196"/>
        <v>4205357</v>
      </c>
      <c r="R993" s="110"/>
      <c r="S993" s="99"/>
      <c r="T993" s="15"/>
      <c r="U993" s="15">
        <v>559</v>
      </c>
      <c r="V993" s="15">
        <v>4205357</v>
      </c>
      <c r="W993" s="15"/>
      <c r="X993" s="15"/>
      <c r="Y993" s="15"/>
      <c r="Z993" s="15"/>
      <c r="AA993" s="15"/>
      <c r="AB993" s="15"/>
      <c r="AC993" s="15"/>
      <c r="AD993" s="15"/>
      <c r="AE993" s="15"/>
      <c r="AF993" s="197"/>
      <c r="AG993" s="29" t="s">
        <v>217</v>
      </c>
      <c r="AH993" s="176"/>
      <c r="AI993" s="168"/>
      <c r="AJ993" s="176"/>
      <c r="AK993" s="176"/>
      <c r="AL993" s="71">
        <f>MAX(AL$24:AL992)+1</f>
        <v>904</v>
      </c>
      <c r="AM993" s="71" t="s">
        <v>157</v>
      </c>
      <c r="AN993" s="71" t="str">
        <f t="shared" si="188"/>
        <v>904.</v>
      </c>
      <c r="AP993" s="71"/>
      <c r="AS993" s="114"/>
    </row>
    <row r="994" spans="1:45" ht="22.5" customHeight="1" x14ac:dyDescent="0.25">
      <c r="A994" s="94" t="str">
        <f t="shared" si="191"/>
        <v>905.</v>
      </c>
      <c r="B994" s="94">
        <v>3252</v>
      </c>
      <c r="C994" s="220" t="s">
        <v>875</v>
      </c>
      <c r="D994" s="4">
        <v>1971</v>
      </c>
      <c r="E994" s="4" t="s">
        <v>28</v>
      </c>
      <c r="F994" s="4" t="s">
        <v>29</v>
      </c>
      <c r="G994" s="10">
        <v>2</v>
      </c>
      <c r="H994" s="10">
        <v>2</v>
      </c>
      <c r="I994" s="15">
        <v>298.5</v>
      </c>
      <c r="J994" s="11">
        <v>298.5</v>
      </c>
      <c r="K994" s="19">
        <v>298.5</v>
      </c>
      <c r="L994" s="36">
        <v>13</v>
      </c>
      <c r="M994" s="15">
        <f>R994+T994+V994+X994+Z994+AB994+AE994+AF994</f>
        <v>1537261.6</v>
      </c>
      <c r="N994" s="15"/>
      <c r="O994" s="15"/>
      <c r="P994" s="15"/>
      <c r="Q994" s="11">
        <f t="shared" si="196"/>
        <v>1537261.6</v>
      </c>
      <c r="R994" s="110">
        <v>518469.6</v>
      </c>
      <c r="S994" s="99"/>
      <c r="T994" s="15"/>
      <c r="U994" s="15">
        <v>277.60000000000002</v>
      </c>
      <c r="V994" s="15">
        <f>U994*3670</f>
        <v>1018792.0000000001</v>
      </c>
      <c r="W994" s="15"/>
      <c r="X994" s="15"/>
      <c r="Y994" s="15"/>
      <c r="Z994" s="15"/>
      <c r="AA994" s="15"/>
      <c r="AB994" s="15"/>
      <c r="AC994" s="15"/>
      <c r="AD994" s="15"/>
      <c r="AE994" s="15"/>
      <c r="AF994" s="197"/>
      <c r="AG994" s="29" t="s">
        <v>217</v>
      </c>
      <c r="AH994" s="176" t="s">
        <v>1777</v>
      </c>
      <c r="AI994" s="168"/>
      <c r="AJ994" s="176"/>
      <c r="AK994" s="176"/>
      <c r="AL994" s="71">
        <f>MAX(AL$24:AL993)+1</f>
        <v>905</v>
      </c>
      <c r="AM994" s="71" t="s">
        <v>157</v>
      </c>
      <c r="AN994" s="71" t="str">
        <f t="shared" si="188"/>
        <v>905.</v>
      </c>
      <c r="AP994" s="71"/>
      <c r="AS994" s="114"/>
    </row>
    <row r="995" spans="1:45" ht="22.5" customHeight="1" x14ac:dyDescent="0.25">
      <c r="A995" s="94" t="str">
        <f t="shared" si="191"/>
        <v>906.</v>
      </c>
      <c r="B995" s="94">
        <v>3256</v>
      </c>
      <c r="C995" s="220" t="s">
        <v>1721</v>
      </c>
      <c r="D995" s="4">
        <v>1983</v>
      </c>
      <c r="E995" s="4" t="s">
        <v>28</v>
      </c>
      <c r="F995" s="4" t="s">
        <v>29</v>
      </c>
      <c r="G995" s="10">
        <v>2</v>
      </c>
      <c r="H995" s="10">
        <v>2</v>
      </c>
      <c r="I995" s="15">
        <v>457.8</v>
      </c>
      <c r="J995" s="11">
        <v>406.1</v>
      </c>
      <c r="K995" s="19">
        <v>406.1</v>
      </c>
      <c r="L995" s="36">
        <v>39</v>
      </c>
      <c r="M995" s="15">
        <f t="shared" ref="M995:M1058" si="197">R995+T995+V995+X995+Z995+AB995+AE995+AF995</f>
        <v>2214126</v>
      </c>
      <c r="N995" s="15" t="s">
        <v>28</v>
      </c>
      <c r="O995" s="15" t="s">
        <v>28</v>
      </c>
      <c r="P995" s="15" t="s">
        <v>28</v>
      </c>
      <c r="Q995" s="11">
        <f t="shared" si="196"/>
        <v>2214126</v>
      </c>
      <c r="R995" s="110">
        <v>651440</v>
      </c>
      <c r="S995" s="99"/>
      <c r="T995" s="15"/>
      <c r="U995" s="15">
        <v>425.8</v>
      </c>
      <c r="V995" s="15">
        <v>1562686</v>
      </c>
      <c r="W995" s="15"/>
      <c r="X995" s="15"/>
      <c r="Y995" s="15"/>
      <c r="Z995" s="15"/>
      <c r="AA995" s="15"/>
      <c r="AB995" s="15"/>
      <c r="AC995" s="15"/>
      <c r="AD995" s="15"/>
      <c r="AE995" s="15"/>
      <c r="AF995" s="197"/>
      <c r="AG995" s="29" t="s">
        <v>217</v>
      </c>
      <c r="AH995" s="176" t="s">
        <v>1777</v>
      </c>
      <c r="AI995" s="168"/>
      <c r="AJ995" s="176"/>
      <c r="AK995" s="176"/>
      <c r="AL995" s="71">
        <f>MAX(AL$24:AL994)+1</f>
        <v>906</v>
      </c>
      <c r="AM995" s="71" t="s">
        <v>157</v>
      </c>
      <c r="AN995" s="71" t="str">
        <f t="shared" si="188"/>
        <v>906.</v>
      </c>
      <c r="AP995" s="71"/>
      <c r="AS995" s="114"/>
    </row>
    <row r="996" spans="1:45" ht="22.5" customHeight="1" x14ac:dyDescent="0.25">
      <c r="A996" s="94" t="str">
        <f t="shared" si="191"/>
        <v>907.</v>
      </c>
      <c r="B996" s="94">
        <v>3617</v>
      </c>
      <c r="C996" s="220" t="s">
        <v>1711</v>
      </c>
      <c r="D996" s="4">
        <v>1975</v>
      </c>
      <c r="E996" s="4" t="s">
        <v>28</v>
      </c>
      <c r="F996" s="4" t="s">
        <v>29</v>
      </c>
      <c r="G996" s="10">
        <v>2</v>
      </c>
      <c r="H996" s="10">
        <v>1</v>
      </c>
      <c r="I996" s="15">
        <v>373.4</v>
      </c>
      <c r="J996" s="11">
        <v>373.4</v>
      </c>
      <c r="K996" s="19">
        <v>337.7</v>
      </c>
      <c r="L996" s="36">
        <v>12</v>
      </c>
      <c r="M996" s="15">
        <f t="shared" si="197"/>
        <v>1357506</v>
      </c>
      <c r="N996" s="15"/>
      <c r="O996" s="15"/>
      <c r="P996" s="15"/>
      <c r="Q996" s="11">
        <f t="shared" si="196"/>
        <v>1357506</v>
      </c>
      <c r="R996" s="110">
        <v>82915</v>
      </c>
      <c r="S996" s="99"/>
      <c r="T996" s="15"/>
      <c r="U996" s="15">
        <v>347.3</v>
      </c>
      <c r="V996" s="15">
        <v>1274591</v>
      </c>
      <c r="W996" s="15"/>
      <c r="X996" s="15"/>
      <c r="Y996" s="15"/>
      <c r="Z996" s="15"/>
      <c r="AA996" s="15"/>
      <c r="AB996" s="15"/>
      <c r="AC996" s="15"/>
      <c r="AD996" s="15"/>
      <c r="AE996" s="15"/>
      <c r="AF996" s="197"/>
      <c r="AG996" s="29" t="s">
        <v>217</v>
      </c>
      <c r="AH996" s="176" t="s">
        <v>1778</v>
      </c>
      <c r="AI996" s="168"/>
      <c r="AJ996" s="176"/>
      <c r="AK996" s="176"/>
      <c r="AL996" s="71">
        <f>MAX(AL$24:AL995)+1</f>
        <v>907</v>
      </c>
      <c r="AM996" s="71" t="s">
        <v>157</v>
      </c>
      <c r="AN996" s="71" t="str">
        <f t="shared" si="188"/>
        <v>907.</v>
      </c>
      <c r="AP996" s="71"/>
      <c r="AS996" s="114"/>
    </row>
    <row r="997" spans="1:45" ht="22.5" customHeight="1" x14ac:dyDescent="0.25">
      <c r="A997" s="94" t="str">
        <f t="shared" si="191"/>
        <v>908.</v>
      </c>
      <c r="B997" s="94">
        <v>3248</v>
      </c>
      <c r="C997" s="220" t="s">
        <v>1712</v>
      </c>
      <c r="D997" s="4">
        <v>1981</v>
      </c>
      <c r="E997" s="4" t="s">
        <v>28</v>
      </c>
      <c r="F997" s="4" t="s">
        <v>29</v>
      </c>
      <c r="G997" s="10">
        <v>2</v>
      </c>
      <c r="H997" s="10">
        <v>3</v>
      </c>
      <c r="I997" s="15">
        <v>497.1</v>
      </c>
      <c r="J997" s="11">
        <v>497.1</v>
      </c>
      <c r="K997" s="19">
        <v>497.1</v>
      </c>
      <c r="L997" s="36">
        <v>18</v>
      </c>
      <c r="M997" s="15">
        <f t="shared" si="197"/>
        <v>605994.13800000004</v>
      </c>
      <c r="N997" s="15"/>
      <c r="O997" s="15"/>
      <c r="P997" s="15"/>
      <c r="Q997" s="11">
        <f t="shared" si="196"/>
        <v>605994.13800000004</v>
      </c>
      <c r="R997" s="15"/>
      <c r="S997" s="99"/>
      <c r="T997" s="15"/>
      <c r="U997" s="15">
        <v>328.1</v>
      </c>
      <c r="V997" s="15">
        <v>605994.13800000004</v>
      </c>
      <c r="W997" s="15"/>
      <c r="X997" s="15"/>
      <c r="Y997" s="15"/>
      <c r="Z997" s="15"/>
      <c r="AA997" s="15"/>
      <c r="AB997" s="15"/>
      <c r="AC997" s="15"/>
      <c r="AD997" s="15"/>
      <c r="AE997" s="15"/>
      <c r="AF997" s="197"/>
      <c r="AG997" s="29" t="s">
        <v>217</v>
      </c>
      <c r="AH997" s="176"/>
      <c r="AI997" s="168"/>
      <c r="AJ997" s="176"/>
      <c r="AK997" s="176"/>
      <c r="AL997" s="71">
        <f>MAX(AL$24:AL996)+1</f>
        <v>908</v>
      </c>
      <c r="AM997" s="71" t="s">
        <v>157</v>
      </c>
      <c r="AN997" s="71" t="str">
        <f t="shared" si="188"/>
        <v>908.</v>
      </c>
      <c r="AP997" s="71"/>
      <c r="AS997" s="114"/>
    </row>
    <row r="998" spans="1:45" ht="22.5" customHeight="1" x14ac:dyDescent="0.25">
      <c r="A998" s="94" t="str">
        <f t="shared" si="191"/>
        <v>909.</v>
      </c>
      <c r="B998" s="94">
        <v>3246</v>
      </c>
      <c r="C998" s="220" t="s">
        <v>1713</v>
      </c>
      <c r="D998" s="4">
        <v>1984</v>
      </c>
      <c r="E998" s="4" t="s">
        <v>28</v>
      </c>
      <c r="F998" s="4" t="s">
        <v>29</v>
      </c>
      <c r="G998" s="10">
        <v>2</v>
      </c>
      <c r="H998" s="10">
        <v>2</v>
      </c>
      <c r="I998" s="15">
        <v>467.2</v>
      </c>
      <c r="J998" s="11">
        <v>467.2</v>
      </c>
      <c r="K998" s="19">
        <v>467.2</v>
      </c>
      <c r="L998" s="36">
        <v>16</v>
      </c>
      <c r="M998" s="15">
        <f t="shared" si="197"/>
        <v>257088.96</v>
      </c>
      <c r="N998" s="15"/>
      <c r="O998" s="15"/>
      <c r="P998" s="15"/>
      <c r="Q998" s="11">
        <f t="shared" si="196"/>
        <v>257088.96</v>
      </c>
      <c r="R998" s="15">
        <v>257088.96</v>
      </c>
      <c r="S998" s="99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97"/>
      <c r="AG998" s="29" t="s">
        <v>217</v>
      </c>
      <c r="AH998" s="176" t="s">
        <v>1778</v>
      </c>
      <c r="AI998" s="168"/>
      <c r="AJ998" s="176"/>
      <c r="AK998" s="176"/>
      <c r="AL998" s="71">
        <f>MAX(AL$24:AL997)+1</f>
        <v>909</v>
      </c>
      <c r="AM998" s="71" t="s">
        <v>157</v>
      </c>
      <c r="AN998" s="71" t="str">
        <f t="shared" si="188"/>
        <v>909.</v>
      </c>
      <c r="AP998" s="71"/>
      <c r="AS998" s="114"/>
    </row>
    <row r="999" spans="1:45" ht="22.15" customHeight="1" x14ac:dyDescent="0.25">
      <c r="A999" s="94" t="str">
        <f t="shared" si="191"/>
        <v>910.</v>
      </c>
      <c r="B999" s="94">
        <v>3247</v>
      </c>
      <c r="C999" s="219" t="s">
        <v>1714</v>
      </c>
      <c r="D999" s="109">
        <v>1985</v>
      </c>
      <c r="E999" s="27" t="s">
        <v>28</v>
      </c>
      <c r="F999" s="4" t="s">
        <v>29</v>
      </c>
      <c r="G999" s="109">
        <v>2</v>
      </c>
      <c r="H999" s="109">
        <v>2</v>
      </c>
      <c r="I999" s="13">
        <v>477.6</v>
      </c>
      <c r="J999" s="11">
        <v>477.6</v>
      </c>
      <c r="K999" s="26">
        <v>423.6</v>
      </c>
      <c r="L999" s="36">
        <v>16</v>
      </c>
      <c r="M999" s="15">
        <f t="shared" si="197"/>
        <v>304233.59999999998</v>
      </c>
      <c r="N999" s="110"/>
      <c r="O999" s="110"/>
      <c r="P999" s="110"/>
      <c r="Q999" s="11">
        <f t="shared" si="196"/>
        <v>304233.59999999998</v>
      </c>
      <c r="R999" s="110">
        <v>304233.59999999998</v>
      </c>
      <c r="S999" s="111"/>
      <c r="T999" s="110"/>
      <c r="U999" s="110"/>
      <c r="V999" s="110"/>
      <c r="W999" s="110"/>
      <c r="X999" s="110"/>
      <c r="Y999" s="110"/>
      <c r="Z999" s="110"/>
      <c r="AA999" s="110"/>
      <c r="AB999" s="110"/>
      <c r="AC999" s="110"/>
      <c r="AD999" s="110"/>
      <c r="AE999" s="110"/>
      <c r="AF999" s="198"/>
      <c r="AG999" s="29" t="s">
        <v>217</v>
      </c>
      <c r="AH999" s="176" t="s">
        <v>1788</v>
      </c>
      <c r="AI999" s="168"/>
      <c r="AJ999" s="176"/>
      <c r="AK999" s="176"/>
      <c r="AL999" s="71">
        <f>MAX(AL$24:AL998)+1</f>
        <v>910</v>
      </c>
      <c r="AM999" s="71" t="s">
        <v>157</v>
      </c>
      <c r="AN999" s="71" t="str">
        <f t="shared" si="188"/>
        <v>910.</v>
      </c>
      <c r="AP999" s="71"/>
      <c r="AS999" s="114"/>
    </row>
    <row r="1000" spans="1:45" ht="22.15" customHeight="1" x14ac:dyDescent="0.25">
      <c r="A1000" s="94" t="str">
        <f t="shared" si="191"/>
        <v>911.</v>
      </c>
      <c r="B1000" s="94">
        <v>3616</v>
      </c>
      <c r="C1000" s="220" t="s">
        <v>1715</v>
      </c>
      <c r="D1000" s="4">
        <v>1975</v>
      </c>
      <c r="E1000" s="4" t="s">
        <v>28</v>
      </c>
      <c r="F1000" s="4" t="s">
        <v>29</v>
      </c>
      <c r="G1000" s="10">
        <v>2</v>
      </c>
      <c r="H1000" s="10">
        <v>2</v>
      </c>
      <c r="I1000" s="15">
        <v>784.8</v>
      </c>
      <c r="J1000" s="11">
        <v>717.5</v>
      </c>
      <c r="K1000" s="19">
        <v>717.5</v>
      </c>
      <c r="L1000" s="36">
        <v>25</v>
      </c>
      <c r="M1000" s="15">
        <f t="shared" si="197"/>
        <v>2675430</v>
      </c>
      <c r="N1000" s="15"/>
      <c r="O1000" s="15"/>
      <c r="P1000" s="15"/>
      <c r="Q1000" s="11">
        <f t="shared" si="196"/>
        <v>2675430</v>
      </c>
      <c r="R1000" s="15"/>
      <c r="S1000" s="99"/>
      <c r="T1000" s="15"/>
      <c r="U1000" s="15">
        <v>729</v>
      </c>
      <c r="V1000" s="15">
        <v>2675430</v>
      </c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97"/>
      <c r="AG1000" s="29" t="s">
        <v>217</v>
      </c>
      <c r="AH1000" s="176"/>
      <c r="AI1000" s="168"/>
      <c r="AJ1000" s="176"/>
      <c r="AK1000" s="176"/>
      <c r="AL1000" s="71">
        <f>MAX(AL$24:AL999)+1</f>
        <v>911</v>
      </c>
      <c r="AM1000" s="71" t="s">
        <v>157</v>
      </c>
      <c r="AN1000" s="71" t="str">
        <f t="shared" si="188"/>
        <v>911.</v>
      </c>
      <c r="AP1000" s="71"/>
      <c r="AS1000" s="114"/>
    </row>
    <row r="1001" spans="1:45" ht="22.15" customHeight="1" x14ac:dyDescent="0.25">
      <c r="A1001" s="94" t="str">
        <f t="shared" si="191"/>
        <v>912.</v>
      </c>
      <c r="B1001" s="94">
        <v>3250</v>
      </c>
      <c r="C1001" s="220" t="s">
        <v>1716</v>
      </c>
      <c r="D1001" s="4">
        <v>1964</v>
      </c>
      <c r="E1001" s="4" t="s">
        <v>28</v>
      </c>
      <c r="F1001" s="4" t="s">
        <v>29</v>
      </c>
      <c r="G1001" s="10">
        <v>2</v>
      </c>
      <c r="H1001" s="10">
        <v>2</v>
      </c>
      <c r="I1001" s="15">
        <v>465.1</v>
      </c>
      <c r="J1001" s="11">
        <v>412.5</v>
      </c>
      <c r="K1001" s="19">
        <v>412.5</v>
      </c>
      <c r="L1001" s="36">
        <v>16</v>
      </c>
      <c r="M1001" s="15">
        <f t="shared" si="197"/>
        <v>418293</v>
      </c>
      <c r="N1001" s="15"/>
      <c r="O1001" s="15"/>
      <c r="P1001" s="15"/>
      <c r="Q1001" s="11">
        <f t="shared" si="196"/>
        <v>418293</v>
      </c>
      <c r="R1001" s="15">
        <v>418293</v>
      </c>
      <c r="S1001" s="99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97"/>
      <c r="AG1001" s="29" t="s">
        <v>217</v>
      </c>
      <c r="AH1001" s="176" t="s">
        <v>1776</v>
      </c>
      <c r="AI1001" s="168"/>
      <c r="AJ1001" s="176"/>
      <c r="AK1001" s="176"/>
      <c r="AL1001" s="71">
        <f>MAX(AL$24:AL1000)+1</f>
        <v>912</v>
      </c>
      <c r="AM1001" s="71" t="s">
        <v>157</v>
      </c>
      <c r="AN1001" s="71" t="str">
        <f t="shared" si="188"/>
        <v>912.</v>
      </c>
      <c r="AP1001" s="71"/>
      <c r="AS1001" s="114"/>
    </row>
    <row r="1002" spans="1:45" ht="22.15" customHeight="1" x14ac:dyDescent="0.25">
      <c r="A1002" s="94" t="str">
        <f t="shared" si="191"/>
        <v>913.</v>
      </c>
      <c r="B1002" s="94">
        <v>3602</v>
      </c>
      <c r="C1002" s="220" t="s">
        <v>878</v>
      </c>
      <c r="D1002" s="4">
        <v>1967</v>
      </c>
      <c r="E1002" s="4" t="s">
        <v>28</v>
      </c>
      <c r="F1002" s="4" t="s">
        <v>29</v>
      </c>
      <c r="G1002" s="10">
        <v>2</v>
      </c>
      <c r="H1002" s="10">
        <v>1</v>
      </c>
      <c r="I1002" s="15">
        <v>372.4</v>
      </c>
      <c r="J1002" s="11">
        <v>330.6</v>
      </c>
      <c r="K1002" s="19">
        <v>330.6</v>
      </c>
      <c r="L1002" s="36">
        <v>8</v>
      </c>
      <c r="M1002" s="15">
        <f t="shared" si="197"/>
        <v>1270921</v>
      </c>
      <c r="N1002" s="15"/>
      <c r="O1002" s="15"/>
      <c r="P1002" s="15"/>
      <c r="Q1002" s="11">
        <f t="shared" si="196"/>
        <v>1270921</v>
      </c>
      <c r="R1002" s="15"/>
      <c r="S1002" s="99"/>
      <c r="T1002" s="15"/>
      <c r="U1002" s="15">
        <v>346.3</v>
      </c>
      <c r="V1002" s="15">
        <f>U1002*3670</f>
        <v>1270921</v>
      </c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97"/>
      <c r="AG1002" s="29" t="s">
        <v>217</v>
      </c>
      <c r="AH1002" s="176"/>
      <c r="AI1002" s="168"/>
      <c r="AJ1002" s="176"/>
      <c r="AK1002" s="176"/>
      <c r="AL1002" s="71">
        <f>MAX(AL$24:AL1001)+1</f>
        <v>913</v>
      </c>
      <c r="AM1002" s="71" t="s">
        <v>157</v>
      </c>
      <c r="AN1002" s="71" t="str">
        <f t="shared" si="188"/>
        <v>913.</v>
      </c>
      <c r="AP1002" s="71"/>
      <c r="AS1002" s="114"/>
    </row>
    <row r="1003" spans="1:45" ht="22.5" customHeight="1" x14ac:dyDescent="0.25">
      <c r="A1003" s="94" t="str">
        <f t="shared" si="191"/>
        <v>914.</v>
      </c>
      <c r="B1003" s="94">
        <v>3623</v>
      </c>
      <c r="C1003" s="221" t="s">
        <v>1717</v>
      </c>
      <c r="D1003" s="109">
        <v>1976</v>
      </c>
      <c r="E1003" s="4" t="s">
        <v>28</v>
      </c>
      <c r="F1003" s="4" t="s">
        <v>29</v>
      </c>
      <c r="G1003" s="4">
        <v>2</v>
      </c>
      <c r="H1003" s="4">
        <v>1</v>
      </c>
      <c r="I1003" s="26">
        <v>373.4</v>
      </c>
      <c r="J1003" s="11">
        <v>332.3</v>
      </c>
      <c r="K1003" s="26">
        <v>332.3</v>
      </c>
      <c r="L1003" s="36">
        <v>8</v>
      </c>
      <c r="M1003" s="15">
        <f t="shared" si="197"/>
        <v>304233.59999999998</v>
      </c>
      <c r="N1003" s="110"/>
      <c r="O1003" s="110"/>
      <c r="P1003" s="110"/>
      <c r="Q1003" s="11">
        <f t="shared" si="196"/>
        <v>304233.59999999998</v>
      </c>
      <c r="R1003" s="110">
        <v>304233.59999999998</v>
      </c>
      <c r="S1003" s="111"/>
      <c r="T1003" s="110"/>
      <c r="U1003" s="110"/>
      <c r="V1003" s="110"/>
      <c r="W1003" s="110"/>
      <c r="X1003" s="110"/>
      <c r="Y1003" s="110"/>
      <c r="Z1003" s="110"/>
      <c r="AA1003" s="110"/>
      <c r="AB1003" s="110"/>
      <c r="AC1003" s="110"/>
      <c r="AD1003" s="110"/>
      <c r="AE1003" s="110"/>
      <c r="AF1003" s="198"/>
      <c r="AG1003" s="29" t="s">
        <v>217</v>
      </c>
      <c r="AH1003" s="176" t="s">
        <v>1788</v>
      </c>
      <c r="AI1003" s="168"/>
      <c r="AJ1003" s="176"/>
      <c r="AK1003" s="176"/>
      <c r="AL1003" s="71">
        <f>MAX(AL$24:AL1002)+1</f>
        <v>914</v>
      </c>
      <c r="AM1003" s="71" t="s">
        <v>157</v>
      </c>
      <c r="AN1003" s="71" t="str">
        <f t="shared" si="188"/>
        <v>914.</v>
      </c>
      <c r="AP1003" s="71"/>
      <c r="AS1003" s="114"/>
    </row>
    <row r="1004" spans="1:45" ht="22.5" customHeight="1" x14ac:dyDescent="0.25">
      <c r="A1004" s="94" t="str">
        <f t="shared" si="191"/>
        <v>915.</v>
      </c>
      <c r="B1004" s="94">
        <v>3604</v>
      </c>
      <c r="C1004" s="221" t="s">
        <v>879</v>
      </c>
      <c r="D1004" s="109">
        <v>1982</v>
      </c>
      <c r="E1004" s="4" t="s">
        <v>28</v>
      </c>
      <c r="F1004" s="4" t="s">
        <v>30</v>
      </c>
      <c r="G1004" s="4">
        <v>2</v>
      </c>
      <c r="H1004" s="4">
        <v>1</v>
      </c>
      <c r="I1004" s="26">
        <v>287.8</v>
      </c>
      <c r="J1004" s="11">
        <v>254.6</v>
      </c>
      <c r="K1004" s="26">
        <v>254.6</v>
      </c>
      <c r="L1004" s="36">
        <v>11</v>
      </c>
      <c r="M1004" s="15">
        <f t="shared" si="197"/>
        <v>72450</v>
      </c>
      <c r="N1004" s="110"/>
      <c r="O1004" s="110"/>
      <c r="P1004" s="110"/>
      <c r="Q1004" s="11">
        <f t="shared" si="196"/>
        <v>72450</v>
      </c>
      <c r="R1004" s="110">
        <v>72450</v>
      </c>
      <c r="S1004" s="111"/>
      <c r="T1004" s="110"/>
      <c r="U1004" s="110"/>
      <c r="V1004" s="110"/>
      <c r="W1004" s="110"/>
      <c r="X1004" s="110"/>
      <c r="Y1004" s="110"/>
      <c r="Z1004" s="110"/>
      <c r="AA1004" s="110"/>
      <c r="AB1004" s="110"/>
      <c r="AC1004" s="110"/>
      <c r="AD1004" s="110"/>
      <c r="AE1004" s="110"/>
      <c r="AF1004" s="198"/>
      <c r="AG1004" s="29" t="s">
        <v>217</v>
      </c>
      <c r="AH1004" s="176" t="s">
        <v>1778</v>
      </c>
      <c r="AI1004" s="168"/>
      <c r="AJ1004" s="176"/>
      <c r="AK1004" s="176"/>
      <c r="AL1004" s="71">
        <f>MAX(AL$24:AL1003)+1</f>
        <v>915</v>
      </c>
      <c r="AM1004" s="71" t="s">
        <v>157</v>
      </c>
      <c r="AN1004" s="71" t="str">
        <f t="shared" si="188"/>
        <v>915.</v>
      </c>
      <c r="AP1004" s="71"/>
      <c r="AS1004" s="114"/>
    </row>
    <row r="1005" spans="1:45" ht="22.5" customHeight="1" x14ac:dyDescent="0.25">
      <c r="A1005" s="94" t="str">
        <f t="shared" si="191"/>
        <v>916.</v>
      </c>
      <c r="B1005" s="94">
        <v>3251</v>
      </c>
      <c r="C1005" s="220" t="s">
        <v>1718</v>
      </c>
      <c r="D1005" s="4">
        <v>1982</v>
      </c>
      <c r="E1005" s="4" t="s">
        <v>28</v>
      </c>
      <c r="F1005" s="4" t="s">
        <v>29</v>
      </c>
      <c r="G1005" s="10">
        <v>2</v>
      </c>
      <c r="H1005" s="10">
        <v>2</v>
      </c>
      <c r="I1005" s="15">
        <v>352.2</v>
      </c>
      <c r="J1005" s="11">
        <v>312.39999999999998</v>
      </c>
      <c r="K1005" s="19">
        <v>312.39999999999998</v>
      </c>
      <c r="L1005" s="36">
        <v>19</v>
      </c>
      <c r="M1005" s="15">
        <f t="shared" si="197"/>
        <v>608415.6</v>
      </c>
      <c r="N1005" s="15"/>
      <c r="O1005" s="15"/>
      <c r="P1005" s="15"/>
      <c r="Q1005" s="11">
        <f t="shared" si="196"/>
        <v>608415.6</v>
      </c>
      <c r="R1005" s="15">
        <f>179998+428417.6</f>
        <v>608415.6</v>
      </c>
      <c r="S1005" s="99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97"/>
      <c r="AG1005" s="29" t="s">
        <v>217</v>
      </c>
      <c r="AH1005" s="176" t="s">
        <v>1787</v>
      </c>
      <c r="AI1005" s="168"/>
      <c r="AJ1005" s="176"/>
      <c r="AK1005" s="176"/>
      <c r="AL1005" s="71">
        <f>MAX(AL$24:AL1004)+1</f>
        <v>916</v>
      </c>
      <c r="AM1005" s="71" t="s">
        <v>157</v>
      </c>
      <c r="AN1005" s="71" t="str">
        <f t="shared" si="188"/>
        <v>916.</v>
      </c>
      <c r="AP1005" s="71"/>
      <c r="AS1005" s="114"/>
    </row>
    <row r="1006" spans="1:45" ht="22.5" customHeight="1" x14ac:dyDescent="0.25">
      <c r="A1006" s="94" t="str">
        <f t="shared" si="191"/>
        <v>917.</v>
      </c>
      <c r="B1006" s="94">
        <v>3615</v>
      </c>
      <c r="C1006" s="221" t="s">
        <v>1719</v>
      </c>
      <c r="D1006" s="109">
        <v>1970</v>
      </c>
      <c r="E1006" s="4" t="s">
        <v>28</v>
      </c>
      <c r="F1006" s="4" t="s">
        <v>29</v>
      </c>
      <c r="G1006" s="4">
        <v>2</v>
      </c>
      <c r="H1006" s="4">
        <v>2</v>
      </c>
      <c r="I1006" s="26">
        <v>510.3</v>
      </c>
      <c r="J1006" s="11">
        <v>450.2</v>
      </c>
      <c r="K1006" s="26">
        <v>450.2</v>
      </c>
      <c r="L1006" s="36">
        <v>10</v>
      </c>
      <c r="M1006" s="15">
        <f t="shared" si="197"/>
        <v>132285.79999999999</v>
      </c>
      <c r="N1006" s="110"/>
      <c r="O1006" s="110"/>
      <c r="P1006" s="110"/>
      <c r="Q1006" s="11">
        <f t="shared" si="196"/>
        <v>132285.79999999999</v>
      </c>
      <c r="R1006" s="110">
        <v>132285.79999999999</v>
      </c>
      <c r="S1006" s="111"/>
      <c r="T1006" s="110"/>
      <c r="U1006" s="110"/>
      <c r="V1006" s="110"/>
      <c r="W1006" s="110"/>
      <c r="X1006" s="110"/>
      <c r="Y1006" s="110"/>
      <c r="Z1006" s="110"/>
      <c r="AA1006" s="110"/>
      <c r="AB1006" s="110"/>
      <c r="AC1006" s="110"/>
      <c r="AD1006" s="110"/>
      <c r="AE1006" s="11"/>
      <c r="AF1006" s="198"/>
      <c r="AG1006" s="29" t="s">
        <v>217</v>
      </c>
      <c r="AH1006" s="176" t="s">
        <v>1774</v>
      </c>
      <c r="AI1006" s="168"/>
      <c r="AJ1006" s="176"/>
      <c r="AK1006" s="176"/>
      <c r="AL1006" s="71">
        <f>MAX(AL$24:AL1005)+1</f>
        <v>917</v>
      </c>
      <c r="AM1006" s="71" t="s">
        <v>157</v>
      </c>
      <c r="AN1006" s="71" t="str">
        <f t="shared" si="188"/>
        <v>917.</v>
      </c>
      <c r="AP1006" s="71"/>
      <c r="AS1006" s="114"/>
    </row>
    <row r="1007" spans="1:45" ht="22.5" customHeight="1" x14ac:dyDescent="0.25">
      <c r="A1007" s="94" t="str">
        <f t="shared" si="191"/>
        <v>918.</v>
      </c>
      <c r="B1007" s="94">
        <v>3614</v>
      </c>
      <c r="C1007" s="220" t="s">
        <v>1720</v>
      </c>
      <c r="D1007" s="4">
        <v>1980</v>
      </c>
      <c r="E1007" s="4" t="s">
        <v>28</v>
      </c>
      <c r="F1007" s="4" t="s">
        <v>29</v>
      </c>
      <c r="G1007" s="10">
        <v>2</v>
      </c>
      <c r="H1007" s="10">
        <v>2</v>
      </c>
      <c r="I1007" s="15">
        <v>742.5</v>
      </c>
      <c r="J1007" s="11">
        <v>681.9</v>
      </c>
      <c r="K1007" s="19">
        <v>681.9</v>
      </c>
      <c r="L1007" s="36">
        <v>27</v>
      </c>
      <c r="M1007" s="15">
        <f t="shared" si="197"/>
        <v>2732831.14</v>
      </c>
      <c r="N1007" s="15"/>
      <c r="O1007" s="15"/>
      <c r="P1007" s="15"/>
      <c r="Q1007" s="11">
        <f t="shared" si="196"/>
        <v>2732831.14</v>
      </c>
      <c r="R1007" s="110">
        <v>169050</v>
      </c>
      <c r="S1007" s="99"/>
      <c r="T1007" s="15"/>
      <c r="U1007" s="15">
        <v>690</v>
      </c>
      <c r="V1007" s="15">
        <v>2532300</v>
      </c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97">
        <v>31481.14</v>
      </c>
      <c r="AG1007" s="29" t="s">
        <v>217</v>
      </c>
      <c r="AH1007" s="176" t="s">
        <v>1778</v>
      </c>
      <c r="AI1007" s="168"/>
      <c r="AJ1007" s="176"/>
      <c r="AK1007" s="176"/>
      <c r="AL1007" s="71">
        <f>MAX(AL$24:AL1006)+1</f>
        <v>918</v>
      </c>
      <c r="AM1007" s="71" t="s">
        <v>157</v>
      </c>
      <c r="AN1007" s="71" t="str">
        <f t="shared" si="188"/>
        <v>918.</v>
      </c>
      <c r="AP1007" s="71"/>
      <c r="AS1007" s="114"/>
    </row>
    <row r="1008" spans="1:45" ht="22.5" customHeight="1" x14ac:dyDescent="0.25">
      <c r="A1008" s="94" t="str">
        <f t="shared" si="191"/>
        <v>919.</v>
      </c>
      <c r="B1008" s="94">
        <v>3476</v>
      </c>
      <c r="C1008" s="221" t="s">
        <v>1006</v>
      </c>
      <c r="D1008" s="109">
        <v>1985</v>
      </c>
      <c r="E1008" s="4" t="s">
        <v>28</v>
      </c>
      <c r="F1008" s="4" t="s">
        <v>29</v>
      </c>
      <c r="G1008" s="4">
        <v>2</v>
      </c>
      <c r="H1008" s="4">
        <v>2</v>
      </c>
      <c r="I1008" s="26">
        <v>570.4</v>
      </c>
      <c r="J1008" s="11">
        <v>483.5</v>
      </c>
      <c r="K1008" s="26">
        <v>483.5</v>
      </c>
      <c r="L1008" s="36">
        <v>16</v>
      </c>
      <c r="M1008" s="15">
        <f t="shared" si="197"/>
        <v>2097860</v>
      </c>
      <c r="N1008" s="110"/>
      <c r="O1008" s="110"/>
      <c r="P1008" s="110"/>
      <c r="Q1008" s="11">
        <f t="shared" si="196"/>
        <v>2097860</v>
      </c>
      <c r="R1008" s="110">
        <v>167440</v>
      </c>
      <c r="S1008" s="111"/>
      <c r="T1008" s="110"/>
      <c r="U1008" s="110">
        <v>526</v>
      </c>
      <c r="V1008" s="110">
        <f>U1008*3670</f>
        <v>1930420</v>
      </c>
      <c r="W1008" s="110"/>
      <c r="X1008" s="110"/>
      <c r="Y1008" s="110"/>
      <c r="Z1008" s="110"/>
      <c r="AA1008" s="110"/>
      <c r="AB1008" s="110"/>
      <c r="AC1008" s="110"/>
      <c r="AD1008" s="110"/>
      <c r="AE1008" s="110"/>
      <c r="AF1008" s="198"/>
      <c r="AG1008" s="29" t="s">
        <v>217</v>
      </c>
      <c r="AH1008" s="176" t="s">
        <v>1778</v>
      </c>
      <c r="AI1008" s="168"/>
      <c r="AJ1008" s="176"/>
      <c r="AK1008" s="176"/>
      <c r="AL1008" s="71">
        <f>MAX(AL$24:AL1007)+1</f>
        <v>919</v>
      </c>
      <c r="AM1008" s="71" t="s">
        <v>157</v>
      </c>
      <c r="AN1008" s="71" t="str">
        <f t="shared" si="188"/>
        <v>919.</v>
      </c>
      <c r="AP1008" s="71"/>
      <c r="AS1008" s="114"/>
    </row>
    <row r="1009" spans="1:45" ht="22.5" customHeight="1" x14ac:dyDescent="0.25">
      <c r="A1009" s="94" t="str">
        <f t="shared" si="191"/>
        <v>920.</v>
      </c>
      <c r="B1009" s="94">
        <v>3418</v>
      </c>
      <c r="C1009" s="222" t="s">
        <v>1722</v>
      </c>
      <c r="D1009" s="109">
        <v>1977</v>
      </c>
      <c r="E1009" s="33" t="s">
        <v>28</v>
      </c>
      <c r="F1009" s="4" t="s">
        <v>29</v>
      </c>
      <c r="G1009" s="4">
        <v>5</v>
      </c>
      <c r="H1009" s="4">
        <v>3</v>
      </c>
      <c r="I1009" s="26">
        <v>3350.6</v>
      </c>
      <c r="J1009" s="11">
        <v>3073.2</v>
      </c>
      <c r="K1009" s="26">
        <v>3073.2</v>
      </c>
      <c r="L1009" s="36">
        <v>70</v>
      </c>
      <c r="M1009" s="15">
        <f t="shared" si="197"/>
        <v>3561243.3</v>
      </c>
      <c r="N1009" s="15"/>
      <c r="O1009" s="15"/>
      <c r="P1009" s="15"/>
      <c r="Q1009" s="11">
        <f t="shared" si="196"/>
        <v>3561243.3</v>
      </c>
      <c r="R1009" s="15">
        <v>3400000</v>
      </c>
      <c r="S1009" s="99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1"/>
      <c r="AF1009" s="76">
        <v>161243.29999999999</v>
      </c>
      <c r="AG1009" s="29" t="s">
        <v>217</v>
      </c>
      <c r="AH1009" s="176" t="s">
        <v>1777</v>
      </c>
      <c r="AI1009" s="168"/>
      <c r="AJ1009" s="176"/>
      <c r="AK1009" s="176"/>
      <c r="AL1009" s="71">
        <f>MAX(AL$24:AL1008)+1</f>
        <v>920</v>
      </c>
      <c r="AM1009" s="71" t="s">
        <v>157</v>
      </c>
      <c r="AN1009" s="71" t="str">
        <f t="shared" si="188"/>
        <v>920.</v>
      </c>
      <c r="AP1009" s="71"/>
      <c r="AS1009" s="114"/>
    </row>
    <row r="1010" spans="1:45" ht="22.5" customHeight="1" x14ac:dyDescent="0.25">
      <c r="A1010" s="94" t="str">
        <f t="shared" si="191"/>
        <v>921.</v>
      </c>
      <c r="B1010" s="94">
        <v>3294</v>
      </c>
      <c r="C1010" s="221" t="s">
        <v>1648</v>
      </c>
      <c r="D1010" s="109">
        <v>1981</v>
      </c>
      <c r="E1010" s="4" t="s">
        <v>28</v>
      </c>
      <c r="F1010" s="4" t="s">
        <v>29</v>
      </c>
      <c r="G1010" s="4">
        <v>3</v>
      </c>
      <c r="H1010" s="4">
        <v>2</v>
      </c>
      <c r="I1010" s="26">
        <v>1038</v>
      </c>
      <c r="J1010" s="11">
        <v>965</v>
      </c>
      <c r="K1010" s="26">
        <v>965</v>
      </c>
      <c r="L1010" s="36">
        <v>24</v>
      </c>
      <c r="M1010" s="15">
        <f t="shared" si="197"/>
        <v>1174484</v>
      </c>
      <c r="N1010" s="110"/>
      <c r="O1010" s="110"/>
      <c r="P1010" s="110"/>
      <c r="Q1010" s="11">
        <f t="shared" si="196"/>
        <v>1174484</v>
      </c>
      <c r="R1010" s="110">
        <f>151340+1023144</f>
        <v>1174484</v>
      </c>
      <c r="S1010" s="111"/>
      <c r="T1010" s="110"/>
      <c r="U1010" s="110"/>
      <c r="V1010" s="110"/>
      <c r="W1010" s="110"/>
      <c r="X1010" s="110"/>
      <c r="Y1010" s="110"/>
      <c r="Z1010" s="110"/>
      <c r="AA1010" s="110"/>
      <c r="AB1010" s="110"/>
      <c r="AC1010" s="110"/>
      <c r="AD1010" s="110"/>
      <c r="AE1010" s="110"/>
      <c r="AF1010" s="198"/>
      <c r="AG1010" s="29" t="s">
        <v>217</v>
      </c>
      <c r="AH1010" s="176" t="s">
        <v>1787</v>
      </c>
      <c r="AI1010" s="168"/>
      <c r="AJ1010" s="176"/>
      <c r="AK1010" s="176"/>
      <c r="AL1010" s="71">
        <f>MAX(AL$24:AL1009)+1</f>
        <v>921</v>
      </c>
      <c r="AM1010" s="71" t="s">
        <v>157</v>
      </c>
      <c r="AN1010" s="71" t="str">
        <f t="shared" si="188"/>
        <v>921.</v>
      </c>
      <c r="AP1010" s="71"/>
      <c r="AS1010" s="114"/>
    </row>
    <row r="1011" spans="1:45" ht="22.5" customHeight="1" x14ac:dyDescent="0.25">
      <c r="A1011" s="94" t="str">
        <f t="shared" si="191"/>
        <v>922.</v>
      </c>
      <c r="B1011" s="94">
        <v>3507</v>
      </c>
      <c r="C1011" s="221" t="s">
        <v>125</v>
      </c>
      <c r="D1011" s="109">
        <v>1983</v>
      </c>
      <c r="E1011" s="4" t="s">
        <v>28</v>
      </c>
      <c r="F1011" s="4" t="s">
        <v>31</v>
      </c>
      <c r="G1011" s="4">
        <v>5</v>
      </c>
      <c r="H1011" s="4">
        <v>4</v>
      </c>
      <c r="I1011" s="26">
        <v>3676.5</v>
      </c>
      <c r="J1011" s="11">
        <v>3229.1</v>
      </c>
      <c r="K1011" s="26">
        <v>3229.1</v>
      </c>
      <c r="L1011" s="36">
        <v>60</v>
      </c>
      <c r="M1011" s="15">
        <f t="shared" si="197"/>
        <v>4641726.9800000004</v>
      </c>
      <c r="N1011" s="110"/>
      <c r="O1011" s="110"/>
      <c r="P1011" s="110"/>
      <c r="Q1011" s="11">
        <f t="shared" si="196"/>
        <v>4641726.9800000004</v>
      </c>
      <c r="R1011" s="110"/>
      <c r="S1011" s="111"/>
      <c r="T1011" s="110"/>
      <c r="U1011" s="110"/>
      <c r="V1011" s="110"/>
      <c r="W1011" s="110"/>
      <c r="X1011" s="110"/>
      <c r="Y1011" s="110">
        <v>5966</v>
      </c>
      <c r="Z1011" s="110">
        <v>4641726.9800000004</v>
      </c>
      <c r="AA1011" s="110"/>
      <c r="AB1011" s="110"/>
      <c r="AC1011" s="110"/>
      <c r="AD1011" s="110"/>
      <c r="AE1011" s="110"/>
      <c r="AF1011" s="198"/>
      <c r="AG1011" s="29" t="s">
        <v>217</v>
      </c>
      <c r="AH1011" s="176"/>
      <c r="AI1011" s="168"/>
      <c r="AJ1011" s="176"/>
      <c r="AK1011" s="176"/>
      <c r="AL1011" s="71">
        <f>MAX(AL$24:AL1010)+1</f>
        <v>922</v>
      </c>
      <c r="AM1011" s="71" t="s">
        <v>157</v>
      </c>
      <c r="AN1011" s="71" t="str">
        <f t="shared" si="188"/>
        <v>922.</v>
      </c>
      <c r="AP1011" s="71"/>
      <c r="AS1011" s="114"/>
    </row>
    <row r="1012" spans="1:45" ht="22.5" customHeight="1" x14ac:dyDescent="0.25">
      <c r="A1012" s="94" t="str">
        <f t="shared" si="191"/>
        <v>923.</v>
      </c>
      <c r="B1012" s="94">
        <v>3469</v>
      </c>
      <c r="C1012" s="213" t="s">
        <v>856</v>
      </c>
      <c r="D1012" s="109">
        <v>1967</v>
      </c>
      <c r="E1012" s="27" t="s">
        <v>28</v>
      </c>
      <c r="F1012" s="4" t="s">
        <v>29</v>
      </c>
      <c r="G1012" s="109">
        <v>5</v>
      </c>
      <c r="H1012" s="109">
        <v>2</v>
      </c>
      <c r="I1012" s="13">
        <v>1998.7</v>
      </c>
      <c r="J1012" s="11">
        <v>1782.2</v>
      </c>
      <c r="K1012" s="26">
        <v>1782.2</v>
      </c>
      <c r="L1012" s="36">
        <v>40</v>
      </c>
      <c r="M1012" s="15">
        <f t="shared" si="197"/>
        <v>506134.08</v>
      </c>
      <c r="N1012" s="110"/>
      <c r="O1012" s="110"/>
      <c r="P1012" s="110"/>
      <c r="Q1012" s="11">
        <f t="shared" si="196"/>
        <v>506134.08</v>
      </c>
      <c r="R1012" s="110">
        <v>506134.08</v>
      </c>
      <c r="S1012" s="111"/>
      <c r="T1012" s="110"/>
      <c r="U1012" s="110"/>
      <c r="V1012" s="110"/>
      <c r="W1012" s="110"/>
      <c r="X1012" s="110"/>
      <c r="Y1012" s="110"/>
      <c r="Z1012" s="110"/>
      <c r="AA1012" s="110"/>
      <c r="AB1012" s="110"/>
      <c r="AC1012" s="110"/>
      <c r="AD1012" s="110"/>
      <c r="AE1012" s="110"/>
      <c r="AF1012" s="198"/>
      <c r="AG1012" s="29" t="s">
        <v>217</v>
      </c>
      <c r="AH1012" s="176" t="s">
        <v>1788</v>
      </c>
      <c r="AI1012" s="168"/>
      <c r="AJ1012" s="176"/>
      <c r="AK1012" s="176"/>
      <c r="AL1012" s="71">
        <f>MAX(AL$24:AL1011)+1</f>
        <v>923</v>
      </c>
      <c r="AM1012" s="71" t="s">
        <v>157</v>
      </c>
      <c r="AN1012" s="71" t="str">
        <f t="shared" si="188"/>
        <v>923.</v>
      </c>
      <c r="AP1012" s="71"/>
      <c r="AS1012" s="114"/>
    </row>
    <row r="1013" spans="1:45" ht="22.5" customHeight="1" x14ac:dyDescent="0.25">
      <c r="A1013" s="94" t="str">
        <f t="shared" si="191"/>
        <v>924.</v>
      </c>
      <c r="B1013" s="94">
        <v>3508</v>
      </c>
      <c r="C1013" s="219" t="s">
        <v>1043</v>
      </c>
      <c r="D1013" s="109">
        <v>1995</v>
      </c>
      <c r="E1013" s="27" t="s">
        <v>28</v>
      </c>
      <c r="F1013" s="4" t="s">
        <v>31</v>
      </c>
      <c r="G1013" s="109">
        <v>3</v>
      </c>
      <c r="H1013" s="109">
        <v>3</v>
      </c>
      <c r="I1013" s="13">
        <v>1419.2</v>
      </c>
      <c r="J1013" s="11">
        <v>1287.4000000000001</v>
      </c>
      <c r="K1013" s="26">
        <v>1287.4000000000001</v>
      </c>
      <c r="L1013" s="36">
        <v>27</v>
      </c>
      <c r="M1013" s="15">
        <f>R1013+T1013+V1013+X1013+Z1013+AB1013+AE1013+AF1013</f>
        <v>171480</v>
      </c>
      <c r="N1013" s="110"/>
      <c r="O1013" s="110"/>
      <c r="P1013" s="110"/>
      <c r="Q1013" s="11">
        <f t="shared" si="196"/>
        <v>171480</v>
      </c>
      <c r="R1013" s="110">
        <v>171480</v>
      </c>
      <c r="S1013" s="111"/>
      <c r="T1013" s="110"/>
      <c r="U1013" s="110"/>
      <c r="V1013" s="110"/>
      <c r="W1013" s="110"/>
      <c r="X1013" s="110"/>
      <c r="Y1013" s="110"/>
      <c r="Z1013" s="110"/>
      <c r="AA1013" s="110"/>
      <c r="AB1013" s="110"/>
      <c r="AC1013" s="110"/>
      <c r="AD1013" s="110"/>
      <c r="AE1013" s="110"/>
      <c r="AF1013" s="198"/>
      <c r="AG1013" s="29" t="s">
        <v>217</v>
      </c>
      <c r="AH1013" s="176" t="s">
        <v>1774</v>
      </c>
      <c r="AI1013" s="168"/>
      <c r="AJ1013" s="176"/>
      <c r="AK1013" s="176"/>
      <c r="AL1013" s="71">
        <f>MAX(AL$24:AL1012)+1</f>
        <v>924</v>
      </c>
      <c r="AM1013" s="71" t="s">
        <v>157</v>
      </c>
      <c r="AN1013" s="71" t="str">
        <f t="shared" si="188"/>
        <v>924.</v>
      </c>
      <c r="AS1013" s="114"/>
    </row>
    <row r="1014" spans="1:45" ht="22.5" customHeight="1" x14ac:dyDescent="0.25">
      <c r="A1014" s="94" t="str">
        <f t="shared" si="191"/>
        <v>925.</v>
      </c>
      <c r="B1014" s="94">
        <v>3525</v>
      </c>
      <c r="C1014" s="220" t="s">
        <v>868</v>
      </c>
      <c r="D1014" s="4">
        <v>1994</v>
      </c>
      <c r="E1014" s="4" t="s">
        <v>28</v>
      </c>
      <c r="F1014" s="4" t="s">
        <v>29</v>
      </c>
      <c r="G1014" s="10">
        <v>3</v>
      </c>
      <c r="H1014" s="10">
        <v>4</v>
      </c>
      <c r="I1014" s="15">
        <v>2034.6</v>
      </c>
      <c r="J1014" s="11">
        <v>1813.1</v>
      </c>
      <c r="K1014" s="19">
        <v>1813.1</v>
      </c>
      <c r="L1014" s="36">
        <v>20</v>
      </c>
      <c r="M1014" s="15">
        <f t="shared" si="197"/>
        <v>2033180</v>
      </c>
      <c r="N1014" s="15"/>
      <c r="O1014" s="15"/>
      <c r="P1014" s="15"/>
      <c r="Q1014" s="11">
        <f t="shared" si="196"/>
        <v>2033180</v>
      </c>
      <c r="R1014" s="15"/>
      <c r="S1014" s="99"/>
      <c r="T1014" s="15"/>
      <c r="U1014" s="15">
        <v>554</v>
      </c>
      <c r="V1014" s="15">
        <f>U1014*3670</f>
        <v>2033180</v>
      </c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97"/>
      <c r="AG1014" s="29" t="s">
        <v>217</v>
      </c>
      <c r="AH1014" s="176"/>
      <c r="AI1014" s="168"/>
      <c r="AJ1014" s="176"/>
      <c r="AK1014" s="176"/>
      <c r="AL1014" s="71">
        <f>MAX(AL$24:AL1013)+1</f>
        <v>925</v>
      </c>
      <c r="AM1014" s="71" t="s">
        <v>157</v>
      </c>
      <c r="AN1014" s="71" t="str">
        <f t="shared" si="188"/>
        <v>925.</v>
      </c>
      <c r="AP1014" s="71"/>
      <c r="AS1014" s="114"/>
    </row>
    <row r="1015" spans="1:45" ht="22.5" customHeight="1" x14ac:dyDescent="0.25">
      <c r="A1015" s="94" t="str">
        <f t="shared" si="191"/>
        <v>926.</v>
      </c>
      <c r="B1015" s="94">
        <v>3574</v>
      </c>
      <c r="C1015" s="220" t="s">
        <v>874</v>
      </c>
      <c r="D1015" s="4">
        <v>1994</v>
      </c>
      <c r="E1015" s="4" t="s">
        <v>28</v>
      </c>
      <c r="F1015" s="4" t="s">
        <v>29</v>
      </c>
      <c r="G1015" s="10">
        <v>5</v>
      </c>
      <c r="H1015" s="10">
        <v>3</v>
      </c>
      <c r="I1015" s="15">
        <v>2629.1</v>
      </c>
      <c r="J1015" s="11">
        <v>2351.3000000000002</v>
      </c>
      <c r="K1015" s="19">
        <v>2351.3000000000002</v>
      </c>
      <c r="L1015" s="36">
        <v>89</v>
      </c>
      <c r="M1015" s="15">
        <f t="shared" si="197"/>
        <v>1198690.02</v>
      </c>
      <c r="N1015" s="15"/>
      <c r="O1015" s="15"/>
      <c r="P1015" s="15"/>
      <c r="Q1015" s="11">
        <f t="shared" si="196"/>
        <v>1198690.02</v>
      </c>
      <c r="R1015" s="15"/>
      <c r="S1015" s="99"/>
      <c r="T1015" s="15"/>
      <c r="U1015" s="15">
        <v>649</v>
      </c>
      <c r="V1015" s="15">
        <f>U1015*1846.98</f>
        <v>1198690.02</v>
      </c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97"/>
      <c r="AG1015" s="29" t="s">
        <v>217</v>
      </c>
      <c r="AH1015" s="176"/>
      <c r="AI1015" s="168"/>
      <c r="AJ1015" s="176"/>
      <c r="AK1015" s="176"/>
      <c r="AL1015" s="71">
        <f>MAX(AL$24:AL1014)+1</f>
        <v>926</v>
      </c>
      <c r="AM1015" s="71" t="s">
        <v>157</v>
      </c>
      <c r="AN1015" s="71" t="str">
        <f t="shared" si="188"/>
        <v>926.</v>
      </c>
      <c r="AP1015" s="71"/>
      <c r="AS1015" s="114"/>
    </row>
    <row r="1016" spans="1:45" ht="22.5" customHeight="1" x14ac:dyDescent="0.25">
      <c r="A1016" s="94" t="str">
        <f t="shared" si="191"/>
        <v>927.</v>
      </c>
      <c r="B1016" s="94">
        <v>3446</v>
      </c>
      <c r="C1016" s="220" t="s">
        <v>853</v>
      </c>
      <c r="D1016" s="4">
        <v>1982</v>
      </c>
      <c r="E1016" s="4" t="s">
        <v>28</v>
      </c>
      <c r="F1016" s="4" t="s">
        <v>29</v>
      </c>
      <c r="G1016" s="10">
        <v>5</v>
      </c>
      <c r="H1016" s="10">
        <v>4</v>
      </c>
      <c r="I1016" s="15">
        <v>3176.5</v>
      </c>
      <c r="J1016" s="11">
        <v>2857.4</v>
      </c>
      <c r="K1016" s="19">
        <v>2857.4</v>
      </c>
      <c r="L1016" s="36">
        <v>56</v>
      </c>
      <c r="M1016" s="15">
        <f t="shared" si="197"/>
        <v>390800</v>
      </c>
      <c r="N1016" s="15"/>
      <c r="O1016" s="15"/>
      <c r="P1016" s="15"/>
      <c r="Q1016" s="11">
        <f t="shared" si="196"/>
        <v>390800</v>
      </c>
      <c r="R1016" s="15">
        <v>390800</v>
      </c>
      <c r="S1016" s="99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1"/>
      <c r="AF1016" s="197"/>
      <c r="AG1016" s="29" t="s">
        <v>217</v>
      </c>
      <c r="AH1016" s="176" t="s">
        <v>1774</v>
      </c>
      <c r="AI1016" s="168"/>
      <c r="AJ1016" s="176"/>
      <c r="AK1016" s="176"/>
      <c r="AL1016" s="71">
        <f>MAX(AL$24:AL1015)+1</f>
        <v>927</v>
      </c>
      <c r="AM1016" s="71" t="s">
        <v>157</v>
      </c>
      <c r="AN1016" s="71" t="str">
        <f t="shared" si="188"/>
        <v>927.</v>
      </c>
      <c r="AP1016" s="71"/>
      <c r="AS1016" s="114"/>
    </row>
    <row r="1017" spans="1:45" ht="22.5" customHeight="1" x14ac:dyDescent="0.25">
      <c r="A1017" s="94" t="str">
        <f t="shared" si="191"/>
        <v>928.</v>
      </c>
      <c r="B1017" s="94">
        <v>3317</v>
      </c>
      <c r="C1017" s="213" t="s">
        <v>1026</v>
      </c>
      <c r="D1017" s="109">
        <v>1988</v>
      </c>
      <c r="E1017" s="27" t="s">
        <v>28</v>
      </c>
      <c r="F1017" s="4" t="s">
        <v>29</v>
      </c>
      <c r="G1017" s="109">
        <v>2</v>
      </c>
      <c r="H1017" s="109">
        <v>2</v>
      </c>
      <c r="I1017" s="13">
        <v>1392.6</v>
      </c>
      <c r="J1017" s="11">
        <v>1280.3</v>
      </c>
      <c r="K1017" s="26">
        <v>1280.3</v>
      </c>
      <c r="L1017" s="36">
        <v>24</v>
      </c>
      <c r="M1017" s="15">
        <f t="shared" si="197"/>
        <v>1175448</v>
      </c>
      <c r="N1017" s="110"/>
      <c r="O1017" s="110"/>
      <c r="P1017" s="110"/>
      <c r="Q1017" s="11">
        <f t="shared" si="196"/>
        <v>1175448</v>
      </c>
      <c r="R1017" s="110">
        <v>1175448</v>
      </c>
      <c r="S1017" s="111"/>
      <c r="T1017" s="110"/>
      <c r="U1017" s="110"/>
      <c r="V1017" s="110"/>
      <c r="W1017" s="110"/>
      <c r="X1017" s="110"/>
      <c r="Y1017" s="110"/>
      <c r="Z1017" s="110"/>
      <c r="AA1017" s="110"/>
      <c r="AB1017" s="110"/>
      <c r="AC1017" s="110"/>
      <c r="AD1017" s="110"/>
      <c r="AE1017" s="110"/>
      <c r="AF1017" s="198"/>
      <c r="AG1017" s="29" t="s">
        <v>217</v>
      </c>
      <c r="AH1017" s="176" t="s">
        <v>1788</v>
      </c>
      <c r="AI1017" s="168"/>
      <c r="AJ1017" s="176"/>
      <c r="AK1017" s="176"/>
      <c r="AL1017" s="71">
        <f>MAX(AL$24:AL1016)+1</f>
        <v>928</v>
      </c>
      <c r="AM1017" s="71" t="s">
        <v>157</v>
      </c>
      <c r="AN1017" s="71" t="str">
        <f t="shared" si="188"/>
        <v>928.</v>
      </c>
      <c r="AP1017" s="71"/>
      <c r="AS1017" s="114"/>
    </row>
    <row r="1018" spans="1:45" ht="22.5" customHeight="1" x14ac:dyDescent="0.25">
      <c r="A1018" s="94" t="str">
        <f t="shared" si="191"/>
        <v>929.</v>
      </c>
      <c r="B1018" s="94">
        <v>3324</v>
      </c>
      <c r="C1018" s="220" t="s">
        <v>841</v>
      </c>
      <c r="D1018" s="4">
        <v>1968</v>
      </c>
      <c r="E1018" s="4" t="s">
        <v>28</v>
      </c>
      <c r="F1018" s="4" t="s">
        <v>29</v>
      </c>
      <c r="G1018" s="10">
        <v>5</v>
      </c>
      <c r="H1018" s="10">
        <v>4</v>
      </c>
      <c r="I1018" s="15">
        <v>3563.6</v>
      </c>
      <c r="J1018" s="11">
        <v>3170.9</v>
      </c>
      <c r="K1018" s="19">
        <v>3170.9</v>
      </c>
      <c r="L1018" s="36">
        <v>111</v>
      </c>
      <c r="M1018" s="15">
        <f t="shared" si="197"/>
        <v>2739880</v>
      </c>
      <c r="N1018" s="15"/>
      <c r="O1018" s="15"/>
      <c r="P1018" s="15"/>
      <c r="Q1018" s="11">
        <f t="shared" si="196"/>
        <v>2739880</v>
      </c>
      <c r="R1018" s="15">
        <v>2739880</v>
      </c>
      <c r="S1018" s="99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97"/>
      <c r="AG1018" s="29" t="s">
        <v>217</v>
      </c>
      <c r="AH1018" s="176" t="s">
        <v>1777</v>
      </c>
      <c r="AI1018" s="168"/>
      <c r="AJ1018" s="176"/>
      <c r="AK1018" s="176"/>
      <c r="AL1018" s="71">
        <f>MAX(AL$24:AL1017)+1</f>
        <v>929</v>
      </c>
      <c r="AM1018" s="71" t="s">
        <v>157</v>
      </c>
      <c r="AN1018" s="71" t="str">
        <f t="shared" si="188"/>
        <v>929.</v>
      </c>
      <c r="AP1018" s="71"/>
      <c r="AS1018" s="114"/>
    </row>
    <row r="1019" spans="1:45" ht="22.5" customHeight="1" x14ac:dyDescent="0.25">
      <c r="A1019" s="94" t="str">
        <f t="shared" si="191"/>
        <v>930.</v>
      </c>
      <c r="B1019" s="94">
        <v>3494</v>
      </c>
      <c r="C1019" s="220" t="s">
        <v>860</v>
      </c>
      <c r="D1019" s="4">
        <v>1969</v>
      </c>
      <c r="E1019" s="4" t="s">
        <v>28</v>
      </c>
      <c r="F1019" s="4" t="s">
        <v>29</v>
      </c>
      <c r="G1019" s="10">
        <v>5</v>
      </c>
      <c r="H1019" s="10">
        <v>4</v>
      </c>
      <c r="I1019" s="15">
        <v>3439.6</v>
      </c>
      <c r="J1019" s="11">
        <v>2537.3000000000002</v>
      </c>
      <c r="K1019" s="19">
        <v>2537.3000000000002</v>
      </c>
      <c r="L1019" s="36">
        <v>84</v>
      </c>
      <c r="M1019" s="15">
        <f t="shared" si="197"/>
        <v>2864420</v>
      </c>
      <c r="N1019" s="15"/>
      <c r="O1019" s="15"/>
      <c r="P1019" s="15"/>
      <c r="Q1019" s="11">
        <f t="shared" si="196"/>
        <v>2864420</v>
      </c>
      <c r="R1019" s="15">
        <v>2864420</v>
      </c>
      <c r="S1019" s="99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97"/>
      <c r="AG1019" s="29" t="s">
        <v>217</v>
      </c>
      <c r="AH1019" s="176" t="s">
        <v>1777</v>
      </c>
      <c r="AI1019" s="168"/>
      <c r="AJ1019" s="176"/>
      <c r="AK1019" s="176"/>
      <c r="AL1019" s="71">
        <f>MAX(AL$24:AL1018)+1</f>
        <v>930</v>
      </c>
      <c r="AM1019" s="71" t="s">
        <v>157</v>
      </c>
      <c r="AN1019" s="71" t="str">
        <f t="shared" si="188"/>
        <v>930.</v>
      </c>
      <c r="AP1019" s="71"/>
      <c r="AS1019" s="114"/>
    </row>
    <row r="1020" spans="1:45" ht="22.5" customHeight="1" x14ac:dyDescent="0.25">
      <c r="A1020" s="94" t="str">
        <f t="shared" si="191"/>
        <v>931.</v>
      </c>
      <c r="B1020" s="94">
        <v>3345</v>
      </c>
      <c r="C1020" s="220" t="s">
        <v>844</v>
      </c>
      <c r="D1020" s="4">
        <v>1973</v>
      </c>
      <c r="E1020" s="4" t="s">
        <v>28</v>
      </c>
      <c r="F1020" s="4" t="s">
        <v>29</v>
      </c>
      <c r="G1020" s="10">
        <v>5</v>
      </c>
      <c r="H1020" s="10">
        <v>8</v>
      </c>
      <c r="I1020" s="15">
        <v>7100.5</v>
      </c>
      <c r="J1020" s="11">
        <v>5275.1</v>
      </c>
      <c r="K1020" s="19">
        <v>5275.1</v>
      </c>
      <c r="L1020" s="36">
        <v>192</v>
      </c>
      <c r="M1020" s="15">
        <f t="shared" si="197"/>
        <v>6652000</v>
      </c>
      <c r="N1020" s="15"/>
      <c r="O1020" s="15"/>
      <c r="P1020" s="15"/>
      <c r="Q1020" s="11">
        <f t="shared" si="196"/>
        <v>6652000</v>
      </c>
      <c r="R1020" s="15">
        <f>1191400+5460600</f>
        <v>6652000</v>
      </c>
      <c r="S1020" s="99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97"/>
      <c r="AG1020" s="29" t="s">
        <v>217</v>
      </c>
      <c r="AH1020" s="176" t="s">
        <v>1787</v>
      </c>
      <c r="AI1020" s="168"/>
      <c r="AJ1020" s="176"/>
      <c r="AK1020" s="176"/>
      <c r="AL1020" s="71">
        <f>MAX(AL$24:AL1019)+1</f>
        <v>931</v>
      </c>
      <c r="AM1020" s="71" t="s">
        <v>157</v>
      </c>
      <c r="AN1020" s="71" t="str">
        <f t="shared" si="188"/>
        <v>931.</v>
      </c>
      <c r="AP1020" s="71"/>
      <c r="AS1020" s="114"/>
    </row>
    <row r="1021" spans="1:45" ht="22.5" customHeight="1" x14ac:dyDescent="0.25">
      <c r="A1021" s="94" t="str">
        <f t="shared" si="191"/>
        <v>932.</v>
      </c>
      <c r="B1021" s="94">
        <v>3481</v>
      </c>
      <c r="C1021" s="220" t="s">
        <v>858</v>
      </c>
      <c r="D1021" s="4">
        <v>1973</v>
      </c>
      <c r="E1021" s="4" t="s">
        <v>28</v>
      </c>
      <c r="F1021" s="4" t="s">
        <v>29</v>
      </c>
      <c r="G1021" s="10">
        <v>5</v>
      </c>
      <c r="H1021" s="10">
        <v>1</v>
      </c>
      <c r="I1021" s="15">
        <v>3930.5</v>
      </c>
      <c r="J1021" s="11">
        <v>3610.7</v>
      </c>
      <c r="K1021" s="19">
        <v>3002.1</v>
      </c>
      <c r="L1021" s="36">
        <v>189</v>
      </c>
      <c r="M1021" s="15">
        <f t="shared" si="197"/>
        <v>1161619.2</v>
      </c>
      <c r="N1021" s="15"/>
      <c r="O1021" s="15"/>
      <c r="P1021" s="15"/>
      <c r="Q1021" s="11">
        <f t="shared" si="196"/>
        <v>1161619.2</v>
      </c>
      <c r="R1021" s="15">
        <v>1161619.2</v>
      </c>
      <c r="S1021" s="99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97"/>
      <c r="AG1021" s="29" t="s">
        <v>217</v>
      </c>
      <c r="AH1021" s="176" t="s">
        <v>1788</v>
      </c>
      <c r="AI1021" s="168"/>
      <c r="AJ1021" s="176"/>
      <c r="AK1021" s="176"/>
      <c r="AL1021" s="71">
        <f>MAX(AL$24:AL1020)+1</f>
        <v>932</v>
      </c>
      <c r="AM1021" s="71" t="s">
        <v>157</v>
      </c>
      <c r="AN1021" s="71" t="str">
        <f t="shared" si="188"/>
        <v>932.</v>
      </c>
      <c r="AP1021" s="71"/>
      <c r="AS1021" s="114"/>
    </row>
    <row r="1022" spans="1:45" ht="22.5" customHeight="1" x14ac:dyDescent="0.25">
      <c r="A1022" s="94" t="str">
        <f t="shared" si="191"/>
        <v>933.</v>
      </c>
      <c r="B1022" s="94">
        <v>3496</v>
      </c>
      <c r="C1022" s="220" t="s">
        <v>861</v>
      </c>
      <c r="D1022" s="4">
        <v>1970</v>
      </c>
      <c r="E1022" s="4" t="s">
        <v>28</v>
      </c>
      <c r="F1022" s="4" t="s">
        <v>29</v>
      </c>
      <c r="G1022" s="10">
        <v>5</v>
      </c>
      <c r="H1022" s="10">
        <v>4</v>
      </c>
      <c r="I1022" s="15">
        <v>2871.7</v>
      </c>
      <c r="J1022" s="11">
        <v>2598.6999999999998</v>
      </c>
      <c r="K1022" s="19">
        <v>2598.6999999999998</v>
      </c>
      <c r="L1022" s="36">
        <v>70</v>
      </c>
      <c r="M1022" s="15">
        <f t="shared" si="197"/>
        <v>1671501.1739999999</v>
      </c>
      <c r="N1022" s="15"/>
      <c r="O1022" s="15"/>
      <c r="P1022" s="15"/>
      <c r="Q1022" s="11">
        <f t="shared" si="196"/>
        <v>1671501.1739999999</v>
      </c>
      <c r="R1022" s="110">
        <v>293100</v>
      </c>
      <c r="S1022" s="99"/>
      <c r="T1022" s="15"/>
      <c r="U1022" s="15">
        <v>746.3</v>
      </c>
      <c r="V1022" s="15">
        <f>U1022*1846.98</f>
        <v>1378401.1739999999</v>
      </c>
      <c r="W1022" s="15"/>
      <c r="X1022" s="15"/>
      <c r="Y1022" s="15"/>
      <c r="Z1022" s="15"/>
      <c r="AA1022" s="15"/>
      <c r="AB1022" s="15"/>
      <c r="AC1022" s="15"/>
      <c r="AD1022" s="15"/>
      <c r="AE1022" s="11"/>
      <c r="AF1022" s="197"/>
      <c r="AG1022" s="29" t="s">
        <v>217</v>
      </c>
      <c r="AH1022" s="176" t="s">
        <v>1774</v>
      </c>
      <c r="AI1022" s="168"/>
      <c r="AJ1022" s="176"/>
      <c r="AK1022" s="176"/>
      <c r="AL1022" s="71">
        <f>MAX(AL$24:AL1021)+1</f>
        <v>933</v>
      </c>
      <c r="AM1022" s="71" t="s">
        <v>157</v>
      </c>
      <c r="AN1022" s="71" t="str">
        <f t="shared" si="188"/>
        <v>933.</v>
      </c>
      <c r="AP1022" s="71"/>
      <c r="AS1022" s="114"/>
    </row>
    <row r="1023" spans="1:45" ht="22.5" customHeight="1" x14ac:dyDescent="0.25">
      <c r="A1023" s="94" t="str">
        <f t="shared" si="191"/>
        <v>934.</v>
      </c>
      <c r="B1023" s="94">
        <v>3329</v>
      </c>
      <c r="C1023" s="220" t="s">
        <v>843</v>
      </c>
      <c r="D1023" s="4">
        <v>1968</v>
      </c>
      <c r="E1023" s="4" t="s">
        <v>28</v>
      </c>
      <c r="F1023" s="4" t="s">
        <v>29</v>
      </c>
      <c r="G1023" s="10">
        <v>5</v>
      </c>
      <c r="H1023" s="10">
        <v>4</v>
      </c>
      <c r="I1023" s="15">
        <v>3993.5</v>
      </c>
      <c r="J1023" s="11">
        <v>3444.8</v>
      </c>
      <c r="K1023" s="19">
        <v>3329.6</v>
      </c>
      <c r="L1023" s="36">
        <v>154</v>
      </c>
      <c r="M1023" s="15">
        <f t="shared" si="197"/>
        <v>774412.80000000005</v>
      </c>
      <c r="N1023" s="15"/>
      <c r="O1023" s="15"/>
      <c r="P1023" s="15"/>
      <c r="Q1023" s="11">
        <f t="shared" si="196"/>
        <v>774412.80000000005</v>
      </c>
      <c r="R1023" s="15">
        <v>774412.80000000005</v>
      </c>
      <c r="S1023" s="99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97"/>
      <c r="AG1023" s="29" t="s">
        <v>217</v>
      </c>
      <c r="AH1023" s="176" t="s">
        <v>1788</v>
      </c>
      <c r="AI1023" s="168"/>
      <c r="AJ1023" s="176"/>
      <c r="AK1023" s="176"/>
      <c r="AL1023" s="71">
        <f>MAX(AL$24:AL1022)+1</f>
        <v>934</v>
      </c>
      <c r="AM1023" s="71" t="s">
        <v>157</v>
      </c>
      <c r="AN1023" s="71" t="str">
        <f t="shared" si="188"/>
        <v>934.</v>
      </c>
      <c r="AP1023" s="71"/>
      <c r="AS1023" s="114"/>
    </row>
    <row r="1024" spans="1:45" ht="22.5" customHeight="1" x14ac:dyDescent="0.25">
      <c r="A1024" s="94" t="str">
        <f t="shared" si="191"/>
        <v>935.</v>
      </c>
      <c r="B1024" s="94">
        <v>3389</v>
      </c>
      <c r="C1024" s="220" t="s">
        <v>848</v>
      </c>
      <c r="D1024" s="4">
        <v>1980</v>
      </c>
      <c r="E1024" s="4" t="s">
        <v>28</v>
      </c>
      <c r="F1024" s="4" t="s">
        <v>29</v>
      </c>
      <c r="G1024" s="10">
        <v>5</v>
      </c>
      <c r="H1024" s="10">
        <v>4</v>
      </c>
      <c r="I1024" s="15">
        <v>3699.2</v>
      </c>
      <c r="J1024" s="11">
        <v>3403.8</v>
      </c>
      <c r="K1024" s="19">
        <v>3403.8</v>
      </c>
      <c r="L1024" s="36">
        <v>80</v>
      </c>
      <c r="M1024" s="15">
        <f t="shared" si="197"/>
        <v>2798300</v>
      </c>
      <c r="N1024" s="15"/>
      <c r="O1024" s="15"/>
      <c r="P1024" s="15"/>
      <c r="Q1024" s="11">
        <f t="shared" si="196"/>
        <v>2798300</v>
      </c>
      <c r="R1024" s="15">
        <f>499100+2299200</f>
        <v>2798300</v>
      </c>
      <c r="S1024" s="99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97"/>
      <c r="AG1024" s="29" t="s">
        <v>217</v>
      </c>
      <c r="AH1024" s="176" t="s">
        <v>1787</v>
      </c>
      <c r="AI1024" s="168"/>
      <c r="AJ1024" s="176"/>
      <c r="AK1024" s="176"/>
      <c r="AL1024" s="71">
        <f>MAX(AL$24:AL1023)+1</f>
        <v>935</v>
      </c>
      <c r="AM1024" s="71" t="s">
        <v>157</v>
      </c>
      <c r="AN1024" s="71" t="str">
        <f t="shared" si="188"/>
        <v>935.</v>
      </c>
      <c r="AP1024" s="71"/>
      <c r="AS1024" s="114"/>
    </row>
    <row r="1025" spans="1:45" ht="22.5" customHeight="1" x14ac:dyDescent="0.25">
      <c r="A1025" s="94" t="str">
        <f t="shared" si="191"/>
        <v>936.</v>
      </c>
      <c r="B1025" s="94">
        <v>3391</v>
      </c>
      <c r="C1025" s="220" t="s">
        <v>114</v>
      </c>
      <c r="D1025" s="4">
        <v>1976</v>
      </c>
      <c r="E1025" s="4" t="s">
        <v>28</v>
      </c>
      <c r="F1025" s="4" t="s">
        <v>29</v>
      </c>
      <c r="G1025" s="10">
        <v>5</v>
      </c>
      <c r="H1025" s="10">
        <v>4</v>
      </c>
      <c r="I1025" s="15">
        <v>3610.3</v>
      </c>
      <c r="J1025" s="11">
        <v>3335.9</v>
      </c>
      <c r="K1025" s="19">
        <v>3335.9</v>
      </c>
      <c r="L1025" s="36">
        <v>126</v>
      </c>
      <c r="M1025" s="15">
        <f>R1025+T1025+V1025+X1025+Z1025+AB1025+AE1025+AF1025</f>
        <v>517810</v>
      </c>
      <c r="N1025" s="15"/>
      <c r="O1025" s="15"/>
      <c r="P1025" s="15"/>
      <c r="Q1025" s="11">
        <f t="shared" si="196"/>
        <v>517810</v>
      </c>
      <c r="R1025" s="15">
        <v>517810</v>
      </c>
      <c r="S1025" s="99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1"/>
      <c r="AF1025" s="197"/>
      <c r="AG1025" s="29" t="s">
        <v>217</v>
      </c>
      <c r="AH1025" s="176" t="s">
        <v>1774</v>
      </c>
      <c r="AI1025" s="168"/>
      <c r="AJ1025" s="176"/>
      <c r="AK1025" s="176"/>
      <c r="AL1025" s="71">
        <f>MAX(AL$24:AL1024)+1</f>
        <v>936</v>
      </c>
      <c r="AM1025" s="71" t="s">
        <v>157</v>
      </c>
      <c r="AN1025" s="71" t="str">
        <f t="shared" si="188"/>
        <v>936.</v>
      </c>
      <c r="AP1025" s="71"/>
      <c r="AS1025" s="114"/>
    </row>
    <row r="1026" spans="1:45" ht="22.5" customHeight="1" x14ac:dyDescent="0.25">
      <c r="A1026" s="94" t="str">
        <f t="shared" si="191"/>
        <v>937.</v>
      </c>
      <c r="B1026" s="94">
        <v>3531</v>
      </c>
      <c r="C1026" s="220" t="s">
        <v>871</v>
      </c>
      <c r="D1026" s="4">
        <v>1990</v>
      </c>
      <c r="E1026" s="4" t="s">
        <v>28</v>
      </c>
      <c r="F1026" s="4" t="s">
        <v>29</v>
      </c>
      <c r="G1026" s="10">
        <v>2</v>
      </c>
      <c r="H1026" s="10">
        <v>2</v>
      </c>
      <c r="I1026" s="15">
        <v>822.5</v>
      </c>
      <c r="J1026" s="11">
        <v>755.8</v>
      </c>
      <c r="K1026" s="19">
        <v>755.8</v>
      </c>
      <c r="L1026" s="36">
        <v>16</v>
      </c>
      <c r="M1026" s="15">
        <f t="shared" si="197"/>
        <v>1974827</v>
      </c>
      <c r="N1026" s="15"/>
      <c r="O1026" s="15"/>
      <c r="P1026" s="15"/>
      <c r="Q1026" s="11">
        <f t="shared" si="196"/>
        <v>1974827</v>
      </c>
      <c r="R1026" s="15"/>
      <c r="S1026" s="99"/>
      <c r="T1026" s="15"/>
      <c r="U1026" s="15">
        <v>538.1</v>
      </c>
      <c r="V1026" s="15">
        <f>U1026*3670</f>
        <v>1974827</v>
      </c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97"/>
      <c r="AG1026" s="29" t="s">
        <v>217</v>
      </c>
      <c r="AH1026" s="176"/>
      <c r="AI1026" s="168"/>
      <c r="AJ1026" s="176"/>
      <c r="AK1026" s="176"/>
      <c r="AL1026" s="71">
        <f>MAX(AL$24:AL1025)+1</f>
        <v>937</v>
      </c>
      <c r="AM1026" s="71" t="s">
        <v>157</v>
      </c>
      <c r="AN1026" s="71" t="str">
        <f t="shared" si="188"/>
        <v>937.</v>
      </c>
      <c r="AP1026" s="71"/>
      <c r="AS1026" s="114"/>
    </row>
    <row r="1027" spans="1:45" ht="22.5" customHeight="1" x14ac:dyDescent="0.25">
      <c r="A1027" s="94" t="str">
        <f t="shared" si="191"/>
        <v>938.</v>
      </c>
      <c r="B1027" s="94">
        <v>3412</v>
      </c>
      <c r="C1027" s="220" t="s">
        <v>859</v>
      </c>
      <c r="D1027" s="4">
        <v>1991</v>
      </c>
      <c r="E1027" s="4" t="s">
        <v>28</v>
      </c>
      <c r="F1027" s="4" t="s">
        <v>31</v>
      </c>
      <c r="G1027" s="10">
        <v>5</v>
      </c>
      <c r="H1027" s="10">
        <v>4</v>
      </c>
      <c r="I1027" s="15">
        <v>4984.3</v>
      </c>
      <c r="J1027" s="11">
        <v>4414.3</v>
      </c>
      <c r="K1027" s="19">
        <v>4414.3</v>
      </c>
      <c r="L1027" s="36">
        <v>180</v>
      </c>
      <c r="M1027" s="15">
        <f t="shared" si="197"/>
        <v>821100</v>
      </c>
      <c r="N1027" s="15"/>
      <c r="O1027" s="15"/>
      <c r="P1027" s="15"/>
      <c r="Q1027" s="11">
        <f t="shared" si="196"/>
        <v>821100</v>
      </c>
      <c r="R1027" s="15">
        <v>821100</v>
      </c>
      <c r="S1027" s="99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97"/>
      <c r="AG1027" s="29" t="s">
        <v>217</v>
      </c>
      <c r="AH1027" s="176" t="s">
        <v>1778</v>
      </c>
      <c r="AI1027" s="168"/>
      <c r="AJ1027" s="176"/>
      <c r="AK1027" s="176"/>
      <c r="AL1027" s="71">
        <f>MAX(AL$24:AL1026)+1</f>
        <v>938</v>
      </c>
      <c r="AM1027" s="71" t="s">
        <v>157</v>
      </c>
      <c r="AN1027" s="71" t="str">
        <f t="shared" si="188"/>
        <v>938.</v>
      </c>
      <c r="AP1027" s="71"/>
      <c r="AS1027" s="114"/>
    </row>
    <row r="1028" spans="1:45" ht="22.5" customHeight="1" x14ac:dyDescent="0.25">
      <c r="A1028" s="94" t="str">
        <f t="shared" si="191"/>
        <v>939.</v>
      </c>
      <c r="B1028" s="94">
        <v>3275</v>
      </c>
      <c r="C1028" s="220" t="s">
        <v>836</v>
      </c>
      <c r="D1028" s="4">
        <v>1991</v>
      </c>
      <c r="E1028" s="4" t="s">
        <v>28</v>
      </c>
      <c r="F1028" s="4" t="s">
        <v>31</v>
      </c>
      <c r="G1028" s="10">
        <v>5</v>
      </c>
      <c r="H1028" s="10">
        <v>5</v>
      </c>
      <c r="I1028" s="15">
        <v>3919.3</v>
      </c>
      <c r="J1028" s="11">
        <v>3430.9</v>
      </c>
      <c r="K1028" s="19">
        <v>3430.9</v>
      </c>
      <c r="L1028" s="36">
        <v>137</v>
      </c>
      <c r="M1028" s="15">
        <f t="shared" si="197"/>
        <v>6897600</v>
      </c>
      <c r="N1028" s="15"/>
      <c r="O1028" s="15"/>
      <c r="P1028" s="15"/>
      <c r="Q1028" s="11">
        <f t="shared" si="196"/>
        <v>6897600</v>
      </c>
      <c r="R1028" s="15">
        <v>6897600</v>
      </c>
      <c r="S1028" s="99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97"/>
      <c r="AG1028" s="29" t="s">
        <v>217</v>
      </c>
      <c r="AH1028" s="176" t="s">
        <v>1777</v>
      </c>
      <c r="AI1028" s="168"/>
      <c r="AJ1028" s="176"/>
      <c r="AK1028" s="176"/>
      <c r="AL1028" s="71">
        <f>MAX(AL$24:AL1027)+1</f>
        <v>939</v>
      </c>
      <c r="AM1028" s="71" t="s">
        <v>157</v>
      </c>
      <c r="AN1028" s="71" t="str">
        <f t="shared" si="188"/>
        <v>939.</v>
      </c>
      <c r="AP1028" s="71"/>
      <c r="AS1028" s="114"/>
    </row>
    <row r="1029" spans="1:45" ht="22.5" customHeight="1" x14ac:dyDescent="0.25">
      <c r="A1029" s="94" t="str">
        <f t="shared" si="191"/>
        <v>940.</v>
      </c>
      <c r="B1029" s="94">
        <v>3293</v>
      </c>
      <c r="C1029" s="221" t="s">
        <v>881</v>
      </c>
      <c r="D1029" s="109">
        <v>1959</v>
      </c>
      <c r="E1029" s="4" t="s">
        <v>28</v>
      </c>
      <c r="F1029" s="4" t="s">
        <v>29</v>
      </c>
      <c r="G1029" s="4">
        <v>2</v>
      </c>
      <c r="H1029" s="4">
        <v>2</v>
      </c>
      <c r="I1029" s="26">
        <v>729.6</v>
      </c>
      <c r="J1029" s="11">
        <v>683.2</v>
      </c>
      <c r="K1029" s="26">
        <v>683.2</v>
      </c>
      <c r="L1029" s="36">
        <v>12</v>
      </c>
      <c r="M1029" s="15">
        <f t="shared" si="197"/>
        <v>74252</v>
      </c>
      <c r="N1029" s="110"/>
      <c r="O1029" s="110"/>
      <c r="P1029" s="110"/>
      <c r="Q1029" s="11">
        <f t="shared" si="196"/>
        <v>74252</v>
      </c>
      <c r="R1029" s="110">
        <v>74252</v>
      </c>
      <c r="S1029" s="111"/>
      <c r="T1029" s="110"/>
      <c r="U1029" s="110"/>
      <c r="V1029" s="110"/>
      <c r="W1029" s="110"/>
      <c r="X1029" s="110"/>
      <c r="Y1029" s="110"/>
      <c r="Z1029" s="110"/>
      <c r="AA1029" s="110"/>
      <c r="AB1029" s="110"/>
      <c r="AC1029" s="110"/>
      <c r="AD1029" s="110"/>
      <c r="AE1029" s="11"/>
      <c r="AF1029" s="198"/>
      <c r="AG1029" s="29" t="s">
        <v>217</v>
      </c>
      <c r="AH1029" s="176" t="s">
        <v>1774</v>
      </c>
      <c r="AI1029" s="168"/>
      <c r="AJ1029" s="176"/>
      <c r="AK1029" s="176"/>
      <c r="AL1029" s="71">
        <f>MAX(AL$24:AL1028)+1</f>
        <v>940</v>
      </c>
      <c r="AM1029" s="71" t="s">
        <v>157</v>
      </c>
      <c r="AN1029" s="71" t="str">
        <f t="shared" ref="AN1029:AN1092" si="198">CONCATENATE(AL1029,AM1029)</f>
        <v>940.</v>
      </c>
      <c r="AP1029" s="71"/>
      <c r="AS1029" s="114"/>
    </row>
    <row r="1030" spans="1:45" ht="22.5" customHeight="1" x14ac:dyDescent="0.25">
      <c r="A1030" s="94" t="str">
        <f t="shared" si="191"/>
        <v>941.</v>
      </c>
      <c r="B1030" s="94">
        <v>3322</v>
      </c>
      <c r="C1030" s="221" t="s">
        <v>993</v>
      </c>
      <c r="D1030" s="109">
        <v>1967</v>
      </c>
      <c r="E1030" s="4" t="s">
        <v>28</v>
      </c>
      <c r="F1030" s="4" t="s">
        <v>29</v>
      </c>
      <c r="G1030" s="4">
        <v>5</v>
      </c>
      <c r="H1030" s="4">
        <v>4</v>
      </c>
      <c r="I1030" s="26">
        <v>3106.3</v>
      </c>
      <c r="J1030" s="11">
        <v>2764.1</v>
      </c>
      <c r="K1030" s="26">
        <v>2764.1</v>
      </c>
      <c r="L1030" s="36">
        <v>105</v>
      </c>
      <c r="M1030" s="15">
        <f t="shared" si="197"/>
        <v>3878576.3200000003</v>
      </c>
      <c r="N1030" s="110"/>
      <c r="O1030" s="110"/>
      <c r="P1030" s="110"/>
      <c r="Q1030" s="11">
        <f t="shared" si="196"/>
        <v>3878576.3200000003</v>
      </c>
      <c r="R1030" s="110">
        <v>2854840</v>
      </c>
      <c r="S1030" s="111"/>
      <c r="T1030" s="110"/>
      <c r="U1030" s="110"/>
      <c r="V1030" s="110"/>
      <c r="W1030" s="110"/>
      <c r="X1030" s="110"/>
      <c r="Y1030" s="110">
        <v>864</v>
      </c>
      <c r="Z1030" s="110">
        <f>Y1030*1184.88</f>
        <v>1023736.3200000001</v>
      </c>
      <c r="AA1030" s="110"/>
      <c r="AB1030" s="110"/>
      <c r="AC1030" s="110"/>
      <c r="AD1030" s="110"/>
      <c r="AE1030" s="110"/>
      <c r="AF1030" s="198"/>
      <c r="AG1030" s="29" t="s">
        <v>217</v>
      </c>
      <c r="AH1030" s="176" t="s">
        <v>1777</v>
      </c>
      <c r="AI1030" s="168"/>
      <c r="AJ1030" s="176"/>
      <c r="AK1030" s="176"/>
      <c r="AL1030" s="71">
        <f>MAX(AL$24:AL1029)+1</f>
        <v>941</v>
      </c>
      <c r="AM1030" s="71" t="s">
        <v>157</v>
      </c>
      <c r="AN1030" s="71" t="str">
        <f t="shared" si="198"/>
        <v>941.</v>
      </c>
      <c r="AP1030" s="71"/>
      <c r="AS1030" s="114"/>
    </row>
    <row r="1031" spans="1:45" ht="22.5" customHeight="1" x14ac:dyDescent="0.25">
      <c r="A1031" s="94" t="str">
        <f t="shared" si="191"/>
        <v>942.</v>
      </c>
      <c r="B1031" s="94">
        <v>3325</v>
      </c>
      <c r="C1031" s="221" t="s">
        <v>994</v>
      </c>
      <c r="D1031" s="109">
        <v>1967</v>
      </c>
      <c r="E1031" s="4" t="s">
        <v>28</v>
      </c>
      <c r="F1031" s="4" t="s">
        <v>29</v>
      </c>
      <c r="G1031" s="4">
        <v>4</v>
      </c>
      <c r="H1031" s="4">
        <v>3</v>
      </c>
      <c r="I1031" s="26">
        <v>2554.6999999999998</v>
      </c>
      <c r="J1031" s="11">
        <v>2214</v>
      </c>
      <c r="K1031" s="26">
        <v>2214</v>
      </c>
      <c r="L1031" s="36">
        <v>77</v>
      </c>
      <c r="M1031" s="15">
        <f t="shared" si="197"/>
        <v>511665.6</v>
      </c>
      <c r="N1031" s="110"/>
      <c r="O1031" s="110"/>
      <c r="P1031" s="110"/>
      <c r="Q1031" s="11">
        <f t="shared" si="196"/>
        <v>511665.6</v>
      </c>
      <c r="R1031" s="110">
        <v>511665.6</v>
      </c>
      <c r="S1031" s="111"/>
      <c r="T1031" s="110"/>
      <c r="U1031" s="110"/>
      <c r="V1031" s="110"/>
      <c r="W1031" s="110"/>
      <c r="X1031" s="110"/>
      <c r="Y1031" s="110"/>
      <c r="Z1031" s="110"/>
      <c r="AA1031" s="110"/>
      <c r="AB1031" s="110"/>
      <c r="AC1031" s="110"/>
      <c r="AD1031" s="110"/>
      <c r="AE1031" s="110"/>
      <c r="AF1031" s="198"/>
      <c r="AG1031" s="29" t="s">
        <v>217</v>
      </c>
      <c r="AH1031" s="176" t="s">
        <v>1788</v>
      </c>
      <c r="AI1031" s="168"/>
      <c r="AJ1031" s="176"/>
      <c r="AK1031" s="176"/>
      <c r="AL1031" s="71">
        <f>MAX(AL$24:AL1030)+1</f>
        <v>942</v>
      </c>
      <c r="AM1031" s="71" t="s">
        <v>157</v>
      </c>
      <c r="AN1031" s="71" t="str">
        <f t="shared" si="198"/>
        <v>942.</v>
      </c>
      <c r="AP1031" s="88"/>
      <c r="AS1031" s="114"/>
    </row>
    <row r="1032" spans="1:45" ht="22.5" customHeight="1" x14ac:dyDescent="0.25">
      <c r="A1032" s="94" t="str">
        <f t="shared" si="191"/>
        <v>943.</v>
      </c>
      <c r="B1032" s="94">
        <v>3546</v>
      </c>
      <c r="C1032" s="221" t="s">
        <v>998</v>
      </c>
      <c r="D1032" s="109">
        <v>1965</v>
      </c>
      <c r="E1032" s="4" t="s">
        <v>28</v>
      </c>
      <c r="F1032" s="4" t="s">
        <v>31</v>
      </c>
      <c r="G1032" s="4">
        <v>4</v>
      </c>
      <c r="H1032" s="4">
        <v>3</v>
      </c>
      <c r="I1032" s="26">
        <v>2241.5</v>
      </c>
      <c r="J1032" s="11">
        <v>2053</v>
      </c>
      <c r="K1032" s="26">
        <v>2053</v>
      </c>
      <c r="L1032" s="36">
        <v>86</v>
      </c>
      <c r="M1032" s="15">
        <f t="shared" si="197"/>
        <v>366375</v>
      </c>
      <c r="N1032" s="110"/>
      <c r="O1032" s="110"/>
      <c r="P1032" s="110"/>
      <c r="Q1032" s="11">
        <f t="shared" si="196"/>
        <v>366375</v>
      </c>
      <c r="R1032" s="110">
        <v>366375</v>
      </c>
      <c r="S1032" s="111"/>
      <c r="T1032" s="110"/>
      <c r="U1032" s="110"/>
      <c r="V1032" s="110"/>
      <c r="W1032" s="110"/>
      <c r="X1032" s="110"/>
      <c r="Y1032" s="110"/>
      <c r="Z1032" s="110"/>
      <c r="AA1032" s="110"/>
      <c r="AB1032" s="110"/>
      <c r="AC1032" s="110"/>
      <c r="AD1032" s="110"/>
      <c r="AE1032" s="11"/>
      <c r="AF1032" s="198"/>
      <c r="AG1032" s="29" t="s">
        <v>217</v>
      </c>
      <c r="AH1032" s="176" t="s">
        <v>1774</v>
      </c>
      <c r="AI1032" s="168"/>
      <c r="AJ1032" s="176"/>
      <c r="AK1032" s="176"/>
      <c r="AL1032" s="71">
        <f>MAX(AL$24:AL1031)+1</f>
        <v>943</v>
      </c>
      <c r="AM1032" s="71" t="s">
        <v>157</v>
      </c>
      <c r="AN1032" s="71" t="str">
        <f t="shared" si="198"/>
        <v>943.</v>
      </c>
      <c r="AP1032" s="71"/>
      <c r="AS1032" s="114"/>
    </row>
    <row r="1033" spans="1:45" ht="22.5" customHeight="1" x14ac:dyDescent="0.25">
      <c r="A1033" s="94" t="str">
        <f t="shared" si="191"/>
        <v>944.</v>
      </c>
      <c r="B1033" s="94">
        <v>3475</v>
      </c>
      <c r="C1033" s="221" t="s">
        <v>1005</v>
      </c>
      <c r="D1033" s="109">
        <v>1964</v>
      </c>
      <c r="E1033" s="4" t="s">
        <v>28</v>
      </c>
      <c r="F1033" s="4" t="s">
        <v>29</v>
      </c>
      <c r="G1033" s="4">
        <v>4</v>
      </c>
      <c r="H1033" s="4">
        <v>3</v>
      </c>
      <c r="I1033" s="26">
        <v>2615.3000000000002</v>
      </c>
      <c r="J1033" s="11">
        <v>2082.1</v>
      </c>
      <c r="K1033" s="26">
        <v>2008.1</v>
      </c>
      <c r="L1033" s="36">
        <v>43</v>
      </c>
      <c r="M1033" s="15">
        <f t="shared" si="197"/>
        <v>262430</v>
      </c>
      <c r="N1033" s="110"/>
      <c r="O1033" s="110"/>
      <c r="P1033" s="110"/>
      <c r="Q1033" s="11">
        <f t="shared" si="196"/>
        <v>262430</v>
      </c>
      <c r="R1033" s="110">
        <v>262430</v>
      </c>
      <c r="S1033" s="111"/>
      <c r="T1033" s="110"/>
      <c r="U1033" s="110"/>
      <c r="V1033" s="110"/>
      <c r="W1033" s="110"/>
      <c r="X1033" s="110"/>
      <c r="Y1033" s="110"/>
      <c r="Z1033" s="110"/>
      <c r="AA1033" s="110"/>
      <c r="AB1033" s="110"/>
      <c r="AC1033" s="110"/>
      <c r="AD1033" s="110"/>
      <c r="AE1033" s="110"/>
      <c r="AF1033" s="198"/>
      <c r="AG1033" s="29" t="s">
        <v>217</v>
      </c>
      <c r="AH1033" s="176" t="s">
        <v>1778</v>
      </c>
      <c r="AI1033" s="168"/>
      <c r="AJ1033" s="176"/>
      <c r="AK1033" s="176"/>
      <c r="AL1033" s="71">
        <f>MAX(AL$24:AL1032)+1</f>
        <v>944</v>
      </c>
      <c r="AM1033" s="71" t="s">
        <v>157</v>
      </c>
      <c r="AN1033" s="71" t="str">
        <f t="shared" si="198"/>
        <v>944.</v>
      </c>
      <c r="AP1033" s="71"/>
      <c r="AS1033" s="114"/>
    </row>
    <row r="1034" spans="1:45" ht="22.5" customHeight="1" x14ac:dyDescent="0.25">
      <c r="A1034" s="94" t="str">
        <f t="shared" si="191"/>
        <v>945.</v>
      </c>
      <c r="B1034" s="94">
        <v>3629</v>
      </c>
      <c r="C1034" s="221" t="s">
        <v>1015</v>
      </c>
      <c r="D1034" s="109">
        <v>1966</v>
      </c>
      <c r="E1034" s="4" t="s">
        <v>28</v>
      </c>
      <c r="F1034" s="4" t="s">
        <v>29</v>
      </c>
      <c r="G1034" s="4">
        <v>4</v>
      </c>
      <c r="H1034" s="4">
        <v>3</v>
      </c>
      <c r="I1034" s="26">
        <v>2078.1999999999998</v>
      </c>
      <c r="J1034" s="11">
        <v>1873.9</v>
      </c>
      <c r="K1034" s="26">
        <v>1873.9</v>
      </c>
      <c r="L1034" s="36">
        <v>48</v>
      </c>
      <c r="M1034" s="15">
        <f t="shared" si="197"/>
        <v>390800</v>
      </c>
      <c r="N1034" s="110"/>
      <c r="O1034" s="110"/>
      <c r="P1034" s="110"/>
      <c r="Q1034" s="11">
        <f t="shared" si="196"/>
        <v>390800</v>
      </c>
      <c r="R1034" s="110">
        <v>390800</v>
      </c>
      <c r="S1034" s="111"/>
      <c r="T1034" s="110"/>
      <c r="U1034" s="110"/>
      <c r="V1034" s="110"/>
      <c r="W1034" s="110"/>
      <c r="X1034" s="110"/>
      <c r="Y1034" s="110"/>
      <c r="Z1034" s="110"/>
      <c r="AA1034" s="110"/>
      <c r="AB1034" s="110"/>
      <c r="AC1034" s="110"/>
      <c r="AD1034" s="110"/>
      <c r="AE1034" s="11"/>
      <c r="AF1034" s="198"/>
      <c r="AG1034" s="29" t="s">
        <v>217</v>
      </c>
      <c r="AH1034" s="176" t="s">
        <v>1774</v>
      </c>
      <c r="AI1034" s="168"/>
      <c r="AJ1034" s="176"/>
      <c r="AK1034" s="176"/>
      <c r="AL1034" s="71">
        <f>MAX(AL$24:AL1033)+1</f>
        <v>945</v>
      </c>
      <c r="AM1034" s="71" t="s">
        <v>157</v>
      </c>
      <c r="AN1034" s="71" t="str">
        <f t="shared" si="198"/>
        <v>945.</v>
      </c>
      <c r="AP1034" s="71"/>
      <c r="AS1034" s="114"/>
    </row>
    <row r="1035" spans="1:45" ht="22.5" customHeight="1" x14ac:dyDescent="0.25">
      <c r="A1035" s="94" t="str">
        <f t="shared" si="191"/>
        <v>946.</v>
      </c>
      <c r="B1035" s="94">
        <v>3301</v>
      </c>
      <c r="C1035" s="221" t="s">
        <v>120</v>
      </c>
      <c r="D1035" s="109">
        <v>1967</v>
      </c>
      <c r="E1035" s="4" t="s">
        <v>28</v>
      </c>
      <c r="F1035" s="4" t="s">
        <v>29</v>
      </c>
      <c r="G1035" s="4">
        <v>5</v>
      </c>
      <c r="H1035" s="4">
        <v>6</v>
      </c>
      <c r="I1035" s="26">
        <v>3965.7</v>
      </c>
      <c r="J1035" s="11">
        <v>3562.4</v>
      </c>
      <c r="K1035" s="26">
        <v>3460.8</v>
      </c>
      <c r="L1035" s="36">
        <v>144</v>
      </c>
      <c r="M1035" s="15">
        <f t="shared" si="197"/>
        <v>856832.44</v>
      </c>
      <c r="N1035" s="110"/>
      <c r="O1035" s="110"/>
      <c r="P1035" s="110"/>
      <c r="Q1035" s="11">
        <f t="shared" si="196"/>
        <v>856832.44</v>
      </c>
      <c r="R1035" s="110">
        <v>856832.44</v>
      </c>
      <c r="S1035" s="111"/>
      <c r="T1035" s="110"/>
      <c r="U1035" s="110"/>
      <c r="V1035" s="110"/>
      <c r="W1035" s="110"/>
      <c r="X1035" s="110"/>
      <c r="Y1035" s="110"/>
      <c r="Z1035" s="110"/>
      <c r="AA1035" s="110"/>
      <c r="AB1035" s="110"/>
      <c r="AC1035" s="110"/>
      <c r="AD1035" s="110"/>
      <c r="AE1035" s="110"/>
      <c r="AF1035" s="198"/>
      <c r="AG1035" s="29" t="s">
        <v>217</v>
      </c>
      <c r="AH1035" s="176" t="s">
        <v>1788</v>
      </c>
      <c r="AI1035" s="168"/>
      <c r="AJ1035" s="176"/>
      <c r="AK1035" s="176"/>
      <c r="AL1035" s="71">
        <f>MAX(AL$24:AL1034)+1</f>
        <v>946</v>
      </c>
      <c r="AM1035" s="71" t="s">
        <v>157</v>
      </c>
      <c r="AN1035" s="71" t="str">
        <f t="shared" si="198"/>
        <v>946.</v>
      </c>
      <c r="AP1035" s="71"/>
      <c r="AS1035" s="114"/>
    </row>
    <row r="1036" spans="1:45" ht="22.5" customHeight="1" x14ac:dyDescent="0.25">
      <c r="A1036" s="94" t="str">
        <f t="shared" si="191"/>
        <v>947.</v>
      </c>
      <c r="B1036" s="94">
        <v>3541</v>
      </c>
      <c r="C1036" s="221" t="s">
        <v>123</v>
      </c>
      <c r="D1036" s="109">
        <v>1970</v>
      </c>
      <c r="E1036" s="4" t="s">
        <v>28</v>
      </c>
      <c r="F1036" s="4" t="s">
        <v>29</v>
      </c>
      <c r="G1036" s="4">
        <v>5</v>
      </c>
      <c r="H1036" s="4">
        <v>4</v>
      </c>
      <c r="I1036" s="26">
        <v>3409</v>
      </c>
      <c r="J1036" s="11">
        <v>3140.5</v>
      </c>
      <c r="K1036" s="26">
        <v>3140.5</v>
      </c>
      <c r="L1036" s="36">
        <v>123</v>
      </c>
      <c r="M1036" s="15">
        <f>R1036+T1036+V1036+X1036+Z1036+AB1036+AE1036+AF1036</f>
        <v>460460</v>
      </c>
      <c r="N1036" s="110"/>
      <c r="O1036" s="110"/>
      <c r="P1036" s="110"/>
      <c r="Q1036" s="11">
        <f t="shared" si="196"/>
        <v>460460</v>
      </c>
      <c r="R1036" s="110">
        <v>460460</v>
      </c>
      <c r="S1036" s="111"/>
      <c r="T1036" s="110"/>
      <c r="U1036" s="110"/>
      <c r="V1036" s="110"/>
      <c r="W1036" s="110"/>
      <c r="X1036" s="110"/>
      <c r="Y1036" s="110"/>
      <c r="Z1036" s="110"/>
      <c r="AA1036" s="110"/>
      <c r="AB1036" s="110"/>
      <c r="AC1036" s="110"/>
      <c r="AD1036" s="110"/>
      <c r="AE1036" s="110"/>
      <c r="AF1036" s="198"/>
      <c r="AG1036" s="29" t="s">
        <v>217</v>
      </c>
      <c r="AH1036" s="176" t="s">
        <v>1778</v>
      </c>
      <c r="AI1036" s="168"/>
      <c r="AJ1036" s="176"/>
      <c r="AK1036" s="176"/>
      <c r="AL1036" s="71">
        <f>MAX(AL$24:AL1035)+1</f>
        <v>947</v>
      </c>
      <c r="AM1036" s="71" t="s">
        <v>157</v>
      </c>
      <c r="AN1036" s="71" t="str">
        <f t="shared" si="198"/>
        <v>947.</v>
      </c>
      <c r="AP1036" s="71"/>
      <c r="AS1036" s="114"/>
    </row>
    <row r="1037" spans="1:45" ht="22.5" customHeight="1" x14ac:dyDescent="0.25">
      <c r="A1037" s="94" t="str">
        <f t="shared" si="191"/>
        <v>948.</v>
      </c>
      <c r="B1037" s="94">
        <v>3631</v>
      </c>
      <c r="C1037" s="221" t="s">
        <v>1016</v>
      </c>
      <c r="D1037" s="109">
        <v>1970</v>
      </c>
      <c r="E1037" s="4" t="s">
        <v>28</v>
      </c>
      <c r="F1037" s="4" t="s">
        <v>31</v>
      </c>
      <c r="G1037" s="4">
        <v>5</v>
      </c>
      <c r="H1037" s="4">
        <v>4</v>
      </c>
      <c r="I1037" s="26">
        <v>4028.7</v>
      </c>
      <c r="J1037" s="11">
        <v>3656.1</v>
      </c>
      <c r="K1037" s="26">
        <v>3656.1</v>
      </c>
      <c r="L1037" s="36">
        <v>156</v>
      </c>
      <c r="M1037" s="15">
        <f t="shared" si="197"/>
        <v>527580</v>
      </c>
      <c r="N1037" s="110"/>
      <c r="O1037" s="110"/>
      <c r="P1037" s="110"/>
      <c r="Q1037" s="11">
        <f t="shared" si="196"/>
        <v>527580</v>
      </c>
      <c r="R1037" s="110">
        <v>527580</v>
      </c>
      <c r="S1037" s="111"/>
      <c r="T1037" s="110"/>
      <c r="U1037" s="110"/>
      <c r="V1037" s="110"/>
      <c r="W1037" s="110"/>
      <c r="X1037" s="110"/>
      <c r="Y1037" s="110"/>
      <c r="Z1037" s="110"/>
      <c r="AA1037" s="110"/>
      <c r="AB1037" s="110"/>
      <c r="AC1037" s="110"/>
      <c r="AD1037" s="110"/>
      <c r="AE1037" s="11"/>
      <c r="AF1037" s="198"/>
      <c r="AG1037" s="29" t="s">
        <v>217</v>
      </c>
      <c r="AH1037" s="176" t="s">
        <v>1774</v>
      </c>
      <c r="AI1037" s="168"/>
      <c r="AJ1037" s="176"/>
      <c r="AK1037" s="176"/>
      <c r="AL1037" s="71">
        <f>MAX(AL$24:AL1036)+1</f>
        <v>948</v>
      </c>
      <c r="AM1037" s="71" t="s">
        <v>157</v>
      </c>
      <c r="AN1037" s="71" t="str">
        <f t="shared" si="198"/>
        <v>948.</v>
      </c>
      <c r="AP1037" s="71"/>
      <c r="AS1037" s="114"/>
    </row>
    <row r="1038" spans="1:45" ht="22.5" customHeight="1" x14ac:dyDescent="0.25">
      <c r="A1038" s="94" t="str">
        <f t="shared" si="191"/>
        <v>949.</v>
      </c>
      <c r="B1038" s="94">
        <v>3348</v>
      </c>
      <c r="C1038" s="221" t="s">
        <v>997</v>
      </c>
      <c r="D1038" s="109">
        <v>1971</v>
      </c>
      <c r="E1038" s="4" t="s">
        <v>28</v>
      </c>
      <c r="F1038" s="4" t="s">
        <v>31</v>
      </c>
      <c r="G1038" s="4">
        <v>5</v>
      </c>
      <c r="H1038" s="4">
        <v>5</v>
      </c>
      <c r="I1038" s="26">
        <v>5178.3</v>
      </c>
      <c r="J1038" s="11">
        <v>4808.3</v>
      </c>
      <c r="K1038" s="26">
        <v>4808.3</v>
      </c>
      <c r="L1038" s="36">
        <v>217</v>
      </c>
      <c r="M1038" s="15">
        <f t="shared" si="197"/>
        <v>1012268.16</v>
      </c>
      <c r="N1038" s="110"/>
      <c r="O1038" s="110"/>
      <c r="P1038" s="110"/>
      <c r="Q1038" s="11">
        <f t="shared" si="196"/>
        <v>1012268.16</v>
      </c>
      <c r="R1038" s="110">
        <v>1012268.16</v>
      </c>
      <c r="S1038" s="111"/>
      <c r="T1038" s="110"/>
      <c r="U1038" s="110"/>
      <c r="V1038" s="110"/>
      <c r="W1038" s="110"/>
      <c r="X1038" s="110"/>
      <c r="Y1038" s="110"/>
      <c r="Z1038" s="110"/>
      <c r="AA1038" s="110"/>
      <c r="AB1038" s="110"/>
      <c r="AC1038" s="110"/>
      <c r="AD1038" s="110"/>
      <c r="AE1038" s="110"/>
      <c r="AF1038" s="198"/>
      <c r="AG1038" s="29" t="s">
        <v>217</v>
      </c>
      <c r="AH1038" s="176" t="s">
        <v>1788</v>
      </c>
      <c r="AI1038" s="168"/>
      <c r="AJ1038" s="176"/>
      <c r="AK1038" s="176"/>
      <c r="AL1038" s="71">
        <f>MAX(AL$24:AL1037)+1</f>
        <v>949</v>
      </c>
      <c r="AM1038" s="71" t="s">
        <v>157</v>
      </c>
      <c r="AN1038" s="71" t="str">
        <f t="shared" si="198"/>
        <v>949.</v>
      </c>
      <c r="AP1038" s="71"/>
      <c r="AS1038" s="114"/>
    </row>
    <row r="1039" spans="1:45" ht="22.5" customHeight="1" x14ac:dyDescent="0.25">
      <c r="A1039" s="94" t="str">
        <f t="shared" si="191"/>
        <v>950.</v>
      </c>
      <c r="B1039" s="94">
        <v>3495</v>
      </c>
      <c r="C1039" s="221" t="s">
        <v>1009</v>
      </c>
      <c r="D1039" s="109">
        <v>1971</v>
      </c>
      <c r="E1039" s="4" t="s">
        <v>28</v>
      </c>
      <c r="F1039" s="4" t="s">
        <v>29</v>
      </c>
      <c r="G1039" s="4">
        <v>5</v>
      </c>
      <c r="H1039" s="4">
        <v>4</v>
      </c>
      <c r="I1039" s="26">
        <v>3479.4</v>
      </c>
      <c r="J1039" s="11">
        <v>2500.5</v>
      </c>
      <c r="K1039" s="26">
        <v>2500.5</v>
      </c>
      <c r="L1039" s="36">
        <v>124</v>
      </c>
      <c r="M1039" s="15">
        <f t="shared" si="197"/>
        <v>3271152</v>
      </c>
      <c r="N1039" s="110"/>
      <c r="O1039" s="110"/>
      <c r="P1039" s="110"/>
      <c r="Q1039" s="11">
        <f t="shared" si="196"/>
        <v>3271152</v>
      </c>
      <c r="R1039" s="110">
        <f>450800+2820352</f>
        <v>3271152</v>
      </c>
      <c r="S1039" s="111"/>
      <c r="T1039" s="110"/>
      <c r="U1039" s="110"/>
      <c r="V1039" s="110"/>
      <c r="W1039" s="110"/>
      <c r="X1039" s="110"/>
      <c r="Y1039" s="110"/>
      <c r="Z1039" s="110"/>
      <c r="AA1039" s="110"/>
      <c r="AB1039" s="110"/>
      <c r="AC1039" s="110"/>
      <c r="AD1039" s="110"/>
      <c r="AE1039" s="110"/>
      <c r="AF1039" s="198"/>
      <c r="AG1039" s="29" t="s">
        <v>217</v>
      </c>
      <c r="AH1039" s="176" t="s">
        <v>1787</v>
      </c>
      <c r="AI1039" s="168"/>
      <c r="AJ1039" s="176"/>
      <c r="AK1039" s="176"/>
      <c r="AL1039" s="71">
        <f>MAX(AL$24:AL1038)+1</f>
        <v>950</v>
      </c>
      <c r="AM1039" s="71" t="s">
        <v>157</v>
      </c>
      <c r="AN1039" s="71" t="str">
        <f t="shared" si="198"/>
        <v>950.</v>
      </c>
      <c r="AP1039" s="71"/>
      <c r="AS1039" s="114"/>
    </row>
    <row r="1040" spans="1:45" ht="22.5" customHeight="1" x14ac:dyDescent="0.25">
      <c r="A1040" s="94" t="str">
        <f t="shared" si="191"/>
        <v>951.</v>
      </c>
      <c r="B1040" s="94">
        <v>3337</v>
      </c>
      <c r="C1040" s="221" t="s">
        <v>995</v>
      </c>
      <c r="D1040" s="109">
        <v>1973</v>
      </c>
      <c r="E1040" s="4" t="s">
        <v>28</v>
      </c>
      <c r="F1040" s="4" t="s">
        <v>29</v>
      </c>
      <c r="G1040" s="4">
        <v>5</v>
      </c>
      <c r="H1040" s="4">
        <v>4</v>
      </c>
      <c r="I1040" s="26">
        <v>3393.8</v>
      </c>
      <c r="J1040" s="11">
        <v>3215.8</v>
      </c>
      <c r="K1040" s="26">
        <v>3215.8</v>
      </c>
      <c r="L1040" s="36">
        <v>113</v>
      </c>
      <c r="M1040" s="15">
        <f t="shared" si="197"/>
        <v>2950640</v>
      </c>
      <c r="N1040" s="110"/>
      <c r="O1040" s="110"/>
      <c r="P1040" s="110"/>
      <c r="Q1040" s="11">
        <f t="shared" si="196"/>
        <v>2950640</v>
      </c>
      <c r="R1040" s="110">
        <v>2950640</v>
      </c>
      <c r="S1040" s="111"/>
      <c r="T1040" s="110"/>
      <c r="U1040" s="110"/>
      <c r="V1040" s="110"/>
      <c r="W1040" s="110"/>
      <c r="X1040" s="110"/>
      <c r="Y1040" s="110"/>
      <c r="Z1040" s="110"/>
      <c r="AA1040" s="110"/>
      <c r="AB1040" s="110"/>
      <c r="AC1040" s="110"/>
      <c r="AD1040" s="110"/>
      <c r="AE1040" s="110"/>
      <c r="AF1040" s="198"/>
      <c r="AG1040" s="29" t="s">
        <v>217</v>
      </c>
      <c r="AH1040" s="176" t="s">
        <v>1777</v>
      </c>
      <c r="AI1040" s="168"/>
      <c r="AJ1040" s="176"/>
      <c r="AK1040" s="176"/>
      <c r="AL1040" s="71">
        <f>MAX(AL$24:AL1039)+1</f>
        <v>951</v>
      </c>
      <c r="AM1040" s="71" t="s">
        <v>157</v>
      </c>
      <c r="AN1040" s="71" t="str">
        <f t="shared" si="198"/>
        <v>951.</v>
      </c>
      <c r="AP1040" s="71"/>
      <c r="AS1040" s="114"/>
    </row>
    <row r="1041" spans="1:45" ht="22.5" customHeight="1" x14ac:dyDescent="0.25">
      <c r="A1041" s="94" t="str">
        <f t="shared" si="191"/>
        <v>952.</v>
      </c>
      <c r="B1041" s="94">
        <v>3311</v>
      </c>
      <c r="C1041" s="221" t="s">
        <v>996</v>
      </c>
      <c r="D1041" s="109">
        <v>1972</v>
      </c>
      <c r="E1041" s="4" t="s">
        <v>28</v>
      </c>
      <c r="F1041" s="4" t="s">
        <v>29</v>
      </c>
      <c r="G1041" s="4">
        <v>2</v>
      </c>
      <c r="H1041" s="4">
        <v>2</v>
      </c>
      <c r="I1041" s="26">
        <v>559.4</v>
      </c>
      <c r="J1041" s="11">
        <v>510.9</v>
      </c>
      <c r="K1041" s="26">
        <v>510.9</v>
      </c>
      <c r="L1041" s="36">
        <v>27</v>
      </c>
      <c r="M1041" s="15">
        <f t="shared" si="197"/>
        <v>569746.56000000006</v>
      </c>
      <c r="N1041" s="110"/>
      <c r="O1041" s="110"/>
      <c r="P1041" s="110"/>
      <c r="Q1041" s="11">
        <f t="shared" si="196"/>
        <v>569746.56000000006</v>
      </c>
      <c r="R1041" s="110">
        <v>569746.56000000006</v>
      </c>
      <c r="S1041" s="111"/>
      <c r="T1041" s="110"/>
      <c r="U1041" s="110"/>
      <c r="V1041" s="110"/>
      <c r="W1041" s="110"/>
      <c r="X1041" s="110"/>
      <c r="Y1041" s="110"/>
      <c r="Z1041" s="110"/>
      <c r="AA1041" s="110"/>
      <c r="AB1041" s="110"/>
      <c r="AC1041" s="110"/>
      <c r="AD1041" s="110"/>
      <c r="AE1041" s="110"/>
      <c r="AF1041" s="198"/>
      <c r="AG1041" s="29" t="s">
        <v>217</v>
      </c>
      <c r="AH1041" s="176" t="s">
        <v>1788</v>
      </c>
      <c r="AI1041" s="168"/>
      <c r="AJ1041" s="176"/>
      <c r="AK1041" s="176"/>
      <c r="AL1041" s="71">
        <f>MAX(AL$24:AL1040)+1</f>
        <v>952</v>
      </c>
      <c r="AM1041" s="71" t="s">
        <v>157</v>
      </c>
      <c r="AN1041" s="71" t="str">
        <f t="shared" si="198"/>
        <v>952.</v>
      </c>
      <c r="AS1041" s="114"/>
    </row>
    <row r="1042" spans="1:45" ht="22.5" customHeight="1" x14ac:dyDescent="0.25">
      <c r="A1042" s="94" t="str">
        <f t="shared" si="191"/>
        <v>953.</v>
      </c>
      <c r="B1042" s="94">
        <v>3421</v>
      </c>
      <c r="C1042" s="221" t="s">
        <v>999</v>
      </c>
      <c r="D1042" s="109">
        <v>1976</v>
      </c>
      <c r="E1042" s="4" t="s">
        <v>28</v>
      </c>
      <c r="F1042" s="4" t="s">
        <v>29</v>
      </c>
      <c r="G1042" s="4">
        <v>5</v>
      </c>
      <c r="H1042" s="4">
        <v>4</v>
      </c>
      <c r="I1042" s="26">
        <v>3634.4</v>
      </c>
      <c r="J1042" s="11">
        <v>3317.8</v>
      </c>
      <c r="K1042" s="26">
        <v>3317.8</v>
      </c>
      <c r="L1042" s="36">
        <v>128</v>
      </c>
      <c r="M1042" s="15">
        <f t="shared" si="197"/>
        <v>478730</v>
      </c>
      <c r="N1042" s="110"/>
      <c r="O1042" s="110"/>
      <c r="P1042" s="110"/>
      <c r="Q1042" s="11">
        <f t="shared" si="196"/>
        <v>478730</v>
      </c>
      <c r="R1042" s="110">
        <v>478730</v>
      </c>
      <c r="S1042" s="111"/>
      <c r="T1042" s="110"/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0"/>
      <c r="AE1042" s="11"/>
      <c r="AF1042" s="198"/>
      <c r="AG1042" s="29" t="s">
        <v>217</v>
      </c>
      <c r="AH1042" s="176" t="s">
        <v>1774</v>
      </c>
      <c r="AI1042" s="168"/>
      <c r="AJ1042" s="176"/>
      <c r="AK1042" s="176"/>
      <c r="AL1042" s="71">
        <f>MAX(AL$24:AL1041)+1</f>
        <v>953</v>
      </c>
      <c r="AM1042" s="71" t="s">
        <v>157</v>
      </c>
      <c r="AN1042" s="71" t="str">
        <f t="shared" si="198"/>
        <v>953.</v>
      </c>
      <c r="AP1042" s="71"/>
      <c r="AS1042" s="114"/>
    </row>
    <row r="1043" spans="1:45" ht="22.5" customHeight="1" x14ac:dyDescent="0.25">
      <c r="A1043" s="94" t="str">
        <f t="shared" si="191"/>
        <v>954.</v>
      </c>
      <c r="B1043" s="94">
        <v>3269</v>
      </c>
      <c r="C1043" s="221" t="s">
        <v>880</v>
      </c>
      <c r="D1043" s="109">
        <v>1977</v>
      </c>
      <c r="E1043" s="4" t="s">
        <v>28</v>
      </c>
      <c r="F1043" s="4" t="s">
        <v>31</v>
      </c>
      <c r="G1043" s="4">
        <v>5</v>
      </c>
      <c r="H1043" s="4">
        <v>5</v>
      </c>
      <c r="I1043" s="26">
        <v>4052.9</v>
      </c>
      <c r="J1043" s="11">
        <v>3532.4</v>
      </c>
      <c r="K1043" s="26">
        <v>3532.4</v>
      </c>
      <c r="L1043" s="36">
        <v>137</v>
      </c>
      <c r="M1043" s="15">
        <f t="shared" si="197"/>
        <v>8861800</v>
      </c>
      <c r="N1043" s="110"/>
      <c r="O1043" s="110"/>
      <c r="P1043" s="110"/>
      <c r="Q1043" s="11">
        <f t="shared" si="196"/>
        <v>8861800</v>
      </c>
      <c r="R1043" s="110">
        <f>1964200+6897600</f>
        <v>8861800</v>
      </c>
      <c r="S1043" s="111"/>
      <c r="T1043" s="110"/>
      <c r="U1043" s="110"/>
      <c r="V1043" s="110"/>
      <c r="W1043" s="110"/>
      <c r="X1043" s="110"/>
      <c r="Y1043" s="110"/>
      <c r="Z1043" s="110"/>
      <c r="AA1043" s="110"/>
      <c r="AB1043" s="110"/>
      <c r="AC1043" s="110"/>
      <c r="AD1043" s="110"/>
      <c r="AE1043" s="110"/>
      <c r="AF1043" s="198"/>
      <c r="AG1043" s="29" t="s">
        <v>217</v>
      </c>
      <c r="AH1043" s="176" t="s">
        <v>1787</v>
      </c>
      <c r="AI1043" s="168"/>
      <c r="AJ1043" s="176"/>
      <c r="AK1043" s="176"/>
      <c r="AL1043" s="71">
        <f>MAX(AL$24:AL1042)+1</f>
        <v>954</v>
      </c>
      <c r="AM1043" s="71" t="s">
        <v>157</v>
      </c>
      <c r="AN1043" s="71" t="str">
        <f t="shared" si="198"/>
        <v>954.</v>
      </c>
      <c r="AP1043" s="71"/>
      <c r="AS1043" s="114"/>
    </row>
    <row r="1044" spans="1:45" ht="22.5" customHeight="1" x14ac:dyDescent="0.25">
      <c r="A1044" s="94" t="str">
        <f t="shared" si="191"/>
        <v>955.</v>
      </c>
      <c r="B1044" s="94">
        <v>3493</v>
      </c>
      <c r="C1044" s="221" t="s">
        <v>1008</v>
      </c>
      <c r="D1044" s="109">
        <v>1973</v>
      </c>
      <c r="E1044" s="4" t="s">
        <v>28</v>
      </c>
      <c r="F1044" s="4" t="s">
        <v>31</v>
      </c>
      <c r="G1044" s="4">
        <v>5</v>
      </c>
      <c r="H1044" s="4">
        <v>4</v>
      </c>
      <c r="I1044" s="26">
        <v>3627.9</v>
      </c>
      <c r="J1044" s="11">
        <v>3349.1</v>
      </c>
      <c r="K1044" s="26">
        <v>3349.1</v>
      </c>
      <c r="L1044" s="36">
        <v>142</v>
      </c>
      <c r="M1044" s="15">
        <f t="shared" si="197"/>
        <v>3203552</v>
      </c>
      <c r="N1044" s="110"/>
      <c r="O1044" s="110"/>
      <c r="P1044" s="110"/>
      <c r="Q1044" s="11">
        <f t="shared" si="196"/>
        <v>3203552</v>
      </c>
      <c r="R1044" s="110">
        <v>3203552</v>
      </c>
      <c r="S1044" s="111"/>
      <c r="T1044" s="110"/>
      <c r="U1044" s="110"/>
      <c r="V1044" s="110"/>
      <c r="W1044" s="110"/>
      <c r="X1044" s="110"/>
      <c r="Y1044" s="110"/>
      <c r="Z1044" s="110"/>
      <c r="AA1044" s="110"/>
      <c r="AB1044" s="110"/>
      <c r="AC1044" s="110"/>
      <c r="AD1044" s="110"/>
      <c r="AE1044" s="110"/>
      <c r="AF1044" s="198"/>
      <c r="AG1044" s="29" t="s">
        <v>217</v>
      </c>
      <c r="AH1044" s="176" t="s">
        <v>1777</v>
      </c>
      <c r="AI1044" s="168"/>
      <c r="AJ1044" s="176"/>
      <c r="AK1044" s="176"/>
      <c r="AL1044" s="71">
        <f>MAX(AL$24:AL1043)+1</f>
        <v>955</v>
      </c>
      <c r="AM1044" s="71" t="s">
        <v>157</v>
      </c>
      <c r="AN1044" s="71" t="str">
        <f t="shared" si="198"/>
        <v>955.</v>
      </c>
      <c r="AP1044" s="71"/>
      <c r="AS1044" s="114"/>
    </row>
    <row r="1045" spans="1:45" ht="22.5" customHeight="1" x14ac:dyDescent="0.25">
      <c r="A1045" s="94" t="str">
        <f t="shared" si="191"/>
        <v>956.</v>
      </c>
      <c r="B1045" s="94">
        <v>3423</v>
      </c>
      <c r="C1045" s="221" t="s">
        <v>1000</v>
      </c>
      <c r="D1045" s="109">
        <v>1985</v>
      </c>
      <c r="E1045" s="4" t="s">
        <v>28</v>
      </c>
      <c r="F1045" s="4" t="s">
        <v>29</v>
      </c>
      <c r="G1045" s="4">
        <v>5</v>
      </c>
      <c r="H1045" s="4">
        <v>9</v>
      </c>
      <c r="I1045" s="26">
        <v>6970.7</v>
      </c>
      <c r="J1045" s="11">
        <v>6237.7</v>
      </c>
      <c r="K1045" s="26">
        <v>6237.7</v>
      </c>
      <c r="L1045" s="36">
        <v>125</v>
      </c>
      <c r="M1045" s="15">
        <f t="shared" si="197"/>
        <v>1274008</v>
      </c>
      <c r="N1045" s="110"/>
      <c r="O1045" s="110"/>
      <c r="P1045" s="110"/>
      <c r="Q1045" s="11">
        <f t="shared" si="196"/>
        <v>1274008</v>
      </c>
      <c r="R1045" s="110">
        <v>1274008</v>
      </c>
      <c r="S1045" s="111"/>
      <c r="T1045" s="110"/>
      <c r="U1045" s="110"/>
      <c r="V1045" s="110"/>
      <c r="W1045" s="110"/>
      <c r="X1045" s="110"/>
      <c r="Y1045" s="110"/>
      <c r="Z1045" s="110"/>
      <c r="AA1045" s="110"/>
      <c r="AB1045" s="110"/>
      <c r="AC1045" s="110"/>
      <c r="AD1045" s="110"/>
      <c r="AE1045" s="11"/>
      <c r="AF1045" s="198"/>
      <c r="AG1045" s="29" t="s">
        <v>217</v>
      </c>
      <c r="AH1045" s="176" t="s">
        <v>1774</v>
      </c>
      <c r="AI1045" s="168"/>
      <c r="AJ1045" s="176"/>
      <c r="AK1045" s="176"/>
      <c r="AL1045" s="71">
        <f>MAX(AL$24:AL1044)+1</f>
        <v>956</v>
      </c>
      <c r="AM1045" s="71" t="s">
        <v>157</v>
      </c>
      <c r="AN1045" s="71" t="str">
        <f t="shared" si="198"/>
        <v>956.</v>
      </c>
      <c r="AP1045" s="71"/>
      <c r="AS1045" s="114"/>
    </row>
    <row r="1046" spans="1:45" ht="22.5" customHeight="1" x14ac:dyDescent="0.25">
      <c r="A1046" s="94" t="str">
        <f t="shared" ref="A1046:A1099" si="199">AN1046</f>
        <v>957.</v>
      </c>
      <c r="B1046" s="94">
        <v>3393</v>
      </c>
      <c r="C1046" s="221" t="s">
        <v>1001</v>
      </c>
      <c r="D1046" s="109">
        <v>1977</v>
      </c>
      <c r="E1046" s="4" t="s">
        <v>28</v>
      </c>
      <c r="F1046" s="4" t="s">
        <v>29</v>
      </c>
      <c r="G1046" s="4">
        <v>5</v>
      </c>
      <c r="H1046" s="4">
        <v>5</v>
      </c>
      <c r="I1046" s="26">
        <v>5866.7</v>
      </c>
      <c r="J1046" s="11">
        <v>5714</v>
      </c>
      <c r="K1046" s="26">
        <v>5714</v>
      </c>
      <c r="L1046" s="36">
        <v>163</v>
      </c>
      <c r="M1046" s="15">
        <f t="shared" si="197"/>
        <v>4441600</v>
      </c>
      <c r="N1046" s="110"/>
      <c r="O1046" s="110"/>
      <c r="P1046" s="110"/>
      <c r="Q1046" s="11">
        <f t="shared" si="196"/>
        <v>4441600</v>
      </c>
      <c r="R1046" s="110">
        <f>1376000+3065600</f>
        <v>4441600</v>
      </c>
      <c r="S1046" s="111"/>
      <c r="T1046" s="110"/>
      <c r="U1046" s="110"/>
      <c r="V1046" s="110"/>
      <c r="W1046" s="110"/>
      <c r="X1046" s="110"/>
      <c r="Y1046" s="110"/>
      <c r="Z1046" s="110"/>
      <c r="AA1046" s="110"/>
      <c r="AB1046" s="110"/>
      <c r="AC1046" s="110"/>
      <c r="AD1046" s="110"/>
      <c r="AE1046" s="11"/>
      <c r="AF1046" s="198"/>
      <c r="AG1046" s="29" t="s">
        <v>217</v>
      </c>
      <c r="AH1046" s="176" t="s">
        <v>1798</v>
      </c>
      <c r="AI1046" s="168"/>
      <c r="AJ1046" s="176"/>
      <c r="AK1046" s="176"/>
      <c r="AL1046" s="71">
        <f>MAX(AL$24:AL1045)+1</f>
        <v>957</v>
      </c>
      <c r="AM1046" s="71" t="s">
        <v>157</v>
      </c>
      <c r="AN1046" s="71" t="str">
        <f t="shared" si="198"/>
        <v>957.</v>
      </c>
      <c r="AP1046" s="71"/>
      <c r="AS1046" s="114"/>
    </row>
    <row r="1047" spans="1:45" ht="22.5" customHeight="1" x14ac:dyDescent="0.25">
      <c r="A1047" s="94" t="str">
        <f t="shared" si="199"/>
        <v>958.</v>
      </c>
      <c r="B1047" s="94">
        <v>3578</v>
      </c>
      <c r="C1047" s="221" t="s">
        <v>1013</v>
      </c>
      <c r="D1047" s="109">
        <v>1966</v>
      </c>
      <c r="E1047" s="4" t="s">
        <v>28</v>
      </c>
      <c r="F1047" s="4" t="s">
        <v>29</v>
      </c>
      <c r="G1047" s="4">
        <v>2</v>
      </c>
      <c r="H1047" s="4">
        <v>2</v>
      </c>
      <c r="I1047" s="26">
        <v>778.4</v>
      </c>
      <c r="J1047" s="11">
        <v>466.2</v>
      </c>
      <c r="K1047" s="26">
        <v>466.2</v>
      </c>
      <c r="L1047" s="36">
        <v>30</v>
      </c>
      <c r="M1047" s="15">
        <f t="shared" si="197"/>
        <v>106493</v>
      </c>
      <c r="N1047" s="110"/>
      <c r="O1047" s="110"/>
      <c r="P1047" s="110"/>
      <c r="Q1047" s="11">
        <f t="shared" si="196"/>
        <v>106493</v>
      </c>
      <c r="R1047" s="110">
        <v>106493</v>
      </c>
      <c r="S1047" s="111"/>
      <c r="T1047" s="110"/>
      <c r="U1047" s="110"/>
      <c r="V1047" s="110"/>
      <c r="W1047" s="110"/>
      <c r="X1047" s="110"/>
      <c r="Y1047" s="110"/>
      <c r="Z1047" s="110"/>
      <c r="AA1047" s="110"/>
      <c r="AB1047" s="110"/>
      <c r="AC1047" s="110"/>
      <c r="AD1047" s="110"/>
      <c r="AE1047" s="11"/>
      <c r="AF1047" s="198"/>
      <c r="AG1047" s="29" t="s">
        <v>217</v>
      </c>
      <c r="AH1047" s="176" t="s">
        <v>1774</v>
      </c>
      <c r="AI1047" s="168"/>
      <c r="AJ1047" s="176"/>
      <c r="AK1047" s="176"/>
      <c r="AL1047" s="71">
        <f>MAX(AL$24:AL1046)+1</f>
        <v>958</v>
      </c>
      <c r="AM1047" s="71" t="s">
        <v>157</v>
      </c>
      <c r="AN1047" s="71" t="str">
        <f t="shared" si="198"/>
        <v>958.</v>
      </c>
      <c r="AP1047" s="71"/>
      <c r="AS1047" s="114"/>
    </row>
    <row r="1048" spans="1:45" ht="22.5" customHeight="1" x14ac:dyDescent="0.25">
      <c r="A1048" s="94" t="str">
        <f t="shared" si="199"/>
        <v>959.</v>
      </c>
      <c r="B1048" s="94">
        <v>3341</v>
      </c>
      <c r="C1048" s="221" t="s">
        <v>1017</v>
      </c>
      <c r="D1048" s="109">
        <v>1974</v>
      </c>
      <c r="E1048" s="4" t="s">
        <v>28</v>
      </c>
      <c r="F1048" s="4" t="s">
        <v>29</v>
      </c>
      <c r="G1048" s="4">
        <v>5</v>
      </c>
      <c r="H1048" s="4">
        <v>4</v>
      </c>
      <c r="I1048" s="26">
        <v>2880.1</v>
      </c>
      <c r="J1048" s="11">
        <v>2613.6</v>
      </c>
      <c r="K1048" s="26">
        <v>2613.6</v>
      </c>
      <c r="L1048" s="36">
        <v>98</v>
      </c>
      <c r="M1048" s="15">
        <f t="shared" si="197"/>
        <v>2881664</v>
      </c>
      <c r="N1048" s="110"/>
      <c r="O1048" s="110"/>
      <c r="P1048" s="110"/>
      <c r="Q1048" s="11">
        <f t="shared" si="196"/>
        <v>2881664</v>
      </c>
      <c r="R1048" s="110">
        <v>2881664</v>
      </c>
      <c r="S1048" s="111"/>
      <c r="T1048" s="110"/>
      <c r="U1048" s="110"/>
      <c r="V1048" s="110"/>
      <c r="W1048" s="110"/>
      <c r="X1048" s="110"/>
      <c r="Y1048" s="110"/>
      <c r="Z1048" s="110"/>
      <c r="AA1048" s="110"/>
      <c r="AB1048" s="110"/>
      <c r="AC1048" s="110"/>
      <c r="AD1048" s="110"/>
      <c r="AE1048" s="110"/>
      <c r="AF1048" s="198"/>
      <c r="AG1048" s="29" t="s">
        <v>217</v>
      </c>
      <c r="AH1048" s="176" t="s">
        <v>1777</v>
      </c>
      <c r="AI1048" s="168"/>
      <c r="AJ1048" s="176"/>
      <c r="AK1048" s="176"/>
      <c r="AL1048" s="71">
        <f>MAX(AL$24:AL1047)+1</f>
        <v>959</v>
      </c>
      <c r="AM1048" s="71" t="s">
        <v>157</v>
      </c>
      <c r="AN1048" s="71" t="str">
        <f t="shared" si="198"/>
        <v>959.</v>
      </c>
      <c r="AP1048" s="71"/>
      <c r="AS1048" s="114"/>
    </row>
    <row r="1049" spans="1:45" ht="22.5" customHeight="1" x14ac:dyDescent="0.25">
      <c r="A1049" s="94" t="str">
        <f t="shared" si="199"/>
        <v>960.</v>
      </c>
      <c r="B1049" s="94">
        <v>3347</v>
      </c>
      <c r="C1049" s="221" t="s">
        <v>122</v>
      </c>
      <c r="D1049" s="109">
        <v>1978</v>
      </c>
      <c r="E1049" s="4" t="s">
        <v>28</v>
      </c>
      <c r="F1049" s="4" t="s">
        <v>29</v>
      </c>
      <c r="G1049" s="4">
        <v>5</v>
      </c>
      <c r="H1049" s="4">
        <v>4</v>
      </c>
      <c r="I1049" s="26">
        <v>3662.2</v>
      </c>
      <c r="J1049" s="11">
        <v>3387.2</v>
      </c>
      <c r="K1049" s="26">
        <v>3387.2</v>
      </c>
      <c r="L1049" s="36">
        <v>159</v>
      </c>
      <c r="M1049" s="15">
        <f>R1049+T1049+V1049+X1049+Z1049+AB1049+AE1049+AF1049</f>
        <v>1056520.32</v>
      </c>
      <c r="N1049" s="110"/>
      <c r="O1049" s="110"/>
      <c r="P1049" s="110"/>
      <c r="Q1049" s="11">
        <f t="shared" ref="Q1049:Q1099" si="200">M1049</f>
        <v>1056520.32</v>
      </c>
      <c r="R1049" s="110">
        <v>1056520.32</v>
      </c>
      <c r="S1049" s="111"/>
      <c r="T1049" s="110"/>
      <c r="U1049" s="110"/>
      <c r="V1049" s="110"/>
      <c r="W1049" s="110"/>
      <c r="X1049" s="110"/>
      <c r="Y1049" s="110"/>
      <c r="Z1049" s="110"/>
      <c r="AA1049" s="110"/>
      <c r="AB1049" s="110"/>
      <c r="AC1049" s="110"/>
      <c r="AD1049" s="110"/>
      <c r="AE1049" s="110"/>
      <c r="AF1049" s="198"/>
      <c r="AG1049" s="29" t="s">
        <v>217</v>
      </c>
      <c r="AH1049" s="176" t="s">
        <v>1788</v>
      </c>
      <c r="AI1049" s="168"/>
      <c r="AJ1049" s="176"/>
      <c r="AK1049" s="176"/>
      <c r="AL1049" s="71">
        <f>MAX(AL$24:AL1048)+1</f>
        <v>960</v>
      </c>
      <c r="AM1049" s="71" t="s">
        <v>157</v>
      </c>
      <c r="AN1049" s="71" t="str">
        <f t="shared" si="198"/>
        <v>960.</v>
      </c>
      <c r="AP1049" s="71"/>
      <c r="AS1049" s="114"/>
    </row>
    <row r="1050" spans="1:45" ht="22.5" customHeight="1" x14ac:dyDescent="0.25">
      <c r="A1050" s="94" t="str">
        <f t="shared" si="199"/>
        <v>961.</v>
      </c>
      <c r="B1050" s="94">
        <v>3445</v>
      </c>
      <c r="C1050" s="221" t="s">
        <v>124</v>
      </c>
      <c r="D1050" s="109">
        <v>1979</v>
      </c>
      <c r="E1050" s="4" t="s">
        <v>28</v>
      </c>
      <c r="F1050" s="4" t="s">
        <v>29</v>
      </c>
      <c r="G1050" s="4">
        <v>5</v>
      </c>
      <c r="H1050" s="4">
        <v>4</v>
      </c>
      <c r="I1050" s="26">
        <v>3068</v>
      </c>
      <c r="J1050" s="11">
        <v>2781.5</v>
      </c>
      <c r="K1050" s="26">
        <v>2781.5</v>
      </c>
      <c r="L1050" s="36">
        <v>109</v>
      </c>
      <c r="M1050" s="15">
        <f t="shared" si="197"/>
        <v>821100</v>
      </c>
      <c r="N1050" s="110"/>
      <c r="O1050" s="110"/>
      <c r="P1050" s="110"/>
      <c r="Q1050" s="11">
        <f t="shared" si="200"/>
        <v>821100</v>
      </c>
      <c r="R1050" s="110">
        <v>821100</v>
      </c>
      <c r="S1050" s="111"/>
      <c r="T1050" s="110"/>
      <c r="U1050" s="110"/>
      <c r="V1050" s="110"/>
      <c r="W1050" s="110"/>
      <c r="X1050" s="110"/>
      <c r="Y1050" s="110"/>
      <c r="Z1050" s="110"/>
      <c r="AA1050" s="110"/>
      <c r="AB1050" s="110"/>
      <c r="AC1050" s="110"/>
      <c r="AD1050" s="110"/>
      <c r="AE1050" s="110"/>
      <c r="AF1050" s="198"/>
      <c r="AG1050" s="29" t="s">
        <v>217</v>
      </c>
      <c r="AH1050" s="176" t="s">
        <v>1778</v>
      </c>
      <c r="AI1050" s="168"/>
      <c r="AJ1050" s="176"/>
      <c r="AK1050" s="176"/>
      <c r="AL1050" s="71">
        <f>MAX(AL$24:AL1049)+1</f>
        <v>961</v>
      </c>
      <c r="AM1050" s="71" t="s">
        <v>157</v>
      </c>
      <c r="AN1050" s="71" t="str">
        <f t="shared" si="198"/>
        <v>961.</v>
      </c>
      <c r="AP1050" s="71"/>
      <c r="AS1050" s="114"/>
    </row>
    <row r="1051" spans="1:45" ht="22.5" customHeight="1" x14ac:dyDescent="0.25">
      <c r="A1051" s="94" t="str">
        <f t="shared" si="199"/>
        <v>962.</v>
      </c>
      <c r="B1051" s="94">
        <v>3447</v>
      </c>
      <c r="C1051" s="221" t="s">
        <v>1003</v>
      </c>
      <c r="D1051" s="109">
        <v>1981</v>
      </c>
      <c r="E1051" s="4" t="s">
        <v>28</v>
      </c>
      <c r="F1051" s="4" t="s">
        <v>29</v>
      </c>
      <c r="G1051" s="4">
        <v>5</v>
      </c>
      <c r="H1051" s="4">
        <v>6</v>
      </c>
      <c r="I1051" s="26">
        <v>4452.5</v>
      </c>
      <c r="J1051" s="11">
        <v>3999.5</v>
      </c>
      <c r="K1051" s="26">
        <v>3999.5</v>
      </c>
      <c r="L1051" s="36">
        <v>162</v>
      </c>
      <c r="M1051" s="15">
        <f t="shared" si="197"/>
        <v>2101600</v>
      </c>
      <c r="N1051" s="110"/>
      <c r="O1051" s="110"/>
      <c r="P1051" s="110"/>
      <c r="Q1051" s="11">
        <f t="shared" si="200"/>
        <v>2101600</v>
      </c>
      <c r="R1051" s="110">
        <f>708400+1393200</f>
        <v>2101600</v>
      </c>
      <c r="S1051" s="111"/>
      <c r="T1051" s="110"/>
      <c r="U1051" s="110"/>
      <c r="V1051" s="110"/>
      <c r="W1051" s="110"/>
      <c r="X1051" s="110"/>
      <c r="Y1051" s="110"/>
      <c r="Z1051" s="110"/>
      <c r="AA1051" s="110"/>
      <c r="AB1051" s="110"/>
      <c r="AC1051" s="110"/>
      <c r="AD1051" s="110"/>
      <c r="AE1051" s="110"/>
      <c r="AF1051" s="198"/>
      <c r="AG1051" s="29" t="s">
        <v>217</v>
      </c>
      <c r="AH1051" s="176" t="s">
        <v>1784</v>
      </c>
      <c r="AI1051" s="168"/>
      <c r="AJ1051" s="176"/>
      <c r="AK1051" s="176"/>
      <c r="AL1051" s="71">
        <f>MAX(AL$24:AL1050)+1</f>
        <v>962</v>
      </c>
      <c r="AM1051" s="71" t="s">
        <v>157</v>
      </c>
      <c r="AN1051" s="71" t="str">
        <f t="shared" si="198"/>
        <v>962.</v>
      </c>
      <c r="AP1051" s="71"/>
      <c r="AS1051" s="114"/>
    </row>
    <row r="1052" spans="1:45" ht="22.5" customHeight="1" x14ac:dyDescent="0.25">
      <c r="A1052" s="94" t="str">
        <f t="shared" si="199"/>
        <v>963.</v>
      </c>
      <c r="B1052" s="94">
        <v>3452</v>
      </c>
      <c r="C1052" s="221" t="s">
        <v>1004</v>
      </c>
      <c r="D1052" s="109">
        <v>1982</v>
      </c>
      <c r="E1052" s="4" t="s">
        <v>28</v>
      </c>
      <c r="F1052" s="4" t="s">
        <v>29</v>
      </c>
      <c r="G1052" s="4">
        <v>5</v>
      </c>
      <c r="H1052" s="4">
        <v>4</v>
      </c>
      <c r="I1052" s="26">
        <v>3607.5</v>
      </c>
      <c r="J1052" s="11">
        <v>3323.6</v>
      </c>
      <c r="K1052" s="26">
        <v>3323.6</v>
      </c>
      <c r="L1052" s="36">
        <v>108</v>
      </c>
      <c r="M1052" s="15">
        <f t="shared" si="197"/>
        <v>2613244.1839999999</v>
      </c>
      <c r="N1052" s="110"/>
      <c r="O1052" s="110"/>
      <c r="P1052" s="110"/>
      <c r="Q1052" s="11">
        <f t="shared" si="200"/>
        <v>2613244.1839999999</v>
      </c>
      <c r="R1052" s="110">
        <v>450800</v>
      </c>
      <c r="S1052" s="111"/>
      <c r="T1052" s="110"/>
      <c r="U1052" s="110">
        <v>1170.8</v>
      </c>
      <c r="V1052" s="110">
        <f>U1052*1846.98</f>
        <v>2162444.1839999999</v>
      </c>
      <c r="W1052" s="110"/>
      <c r="X1052" s="110"/>
      <c r="Y1052" s="110"/>
      <c r="Z1052" s="110"/>
      <c r="AA1052" s="110"/>
      <c r="AB1052" s="110"/>
      <c r="AC1052" s="110"/>
      <c r="AD1052" s="110"/>
      <c r="AE1052" s="110"/>
      <c r="AF1052" s="198"/>
      <c r="AG1052" s="29" t="s">
        <v>217</v>
      </c>
      <c r="AH1052" s="176" t="s">
        <v>1778</v>
      </c>
      <c r="AI1052" s="168"/>
      <c r="AJ1052" s="176"/>
      <c r="AK1052" s="176"/>
      <c r="AL1052" s="71">
        <f>MAX(AL$24:AL1051)+1</f>
        <v>963</v>
      </c>
      <c r="AM1052" s="71" t="s">
        <v>157</v>
      </c>
      <c r="AN1052" s="71" t="str">
        <f t="shared" si="198"/>
        <v>963.</v>
      </c>
      <c r="AP1052" s="71"/>
      <c r="AS1052" s="114"/>
    </row>
    <row r="1053" spans="1:45" ht="22.5" customHeight="1" x14ac:dyDescent="0.25">
      <c r="A1053" s="94" t="str">
        <f t="shared" si="199"/>
        <v>964.</v>
      </c>
      <c r="B1053" s="94">
        <v>3395</v>
      </c>
      <c r="C1053" s="221" t="s">
        <v>1002</v>
      </c>
      <c r="D1053" s="109">
        <v>1984</v>
      </c>
      <c r="E1053" s="4" t="s">
        <v>28</v>
      </c>
      <c r="F1053" s="4" t="s">
        <v>29</v>
      </c>
      <c r="G1053" s="4">
        <v>5</v>
      </c>
      <c r="H1053" s="4">
        <v>8</v>
      </c>
      <c r="I1053" s="26">
        <v>6754.7</v>
      </c>
      <c r="J1053" s="11">
        <v>6061.5</v>
      </c>
      <c r="K1053" s="26">
        <v>6061.5</v>
      </c>
      <c r="L1053" s="36">
        <v>189</v>
      </c>
      <c r="M1053" s="15">
        <f t="shared" si="197"/>
        <v>4980307.2</v>
      </c>
      <c r="N1053" s="110"/>
      <c r="O1053" s="110"/>
      <c r="P1053" s="110"/>
      <c r="Q1053" s="11">
        <f t="shared" si="200"/>
        <v>4980307.2</v>
      </c>
      <c r="R1053" s="110">
        <f>2988960+1991347.2</f>
        <v>4980307.2</v>
      </c>
      <c r="S1053" s="111"/>
      <c r="T1053" s="110"/>
      <c r="U1053" s="110"/>
      <c r="V1053" s="110"/>
      <c r="W1053" s="110"/>
      <c r="X1053" s="110"/>
      <c r="Y1053" s="110"/>
      <c r="Z1053" s="110"/>
      <c r="AA1053" s="110"/>
      <c r="AB1053" s="110"/>
      <c r="AC1053" s="110"/>
      <c r="AD1053" s="110"/>
      <c r="AE1053" s="110"/>
      <c r="AF1053" s="198"/>
      <c r="AG1053" s="29" t="s">
        <v>217</v>
      </c>
      <c r="AH1053" s="176" t="s">
        <v>1783</v>
      </c>
      <c r="AI1053" s="168"/>
      <c r="AJ1053" s="176"/>
      <c r="AK1053" s="176"/>
      <c r="AL1053" s="71">
        <f>MAX(AL$24:AL1052)+1</f>
        <v>964</v>
      </c>
      <c r="AM1053" s="71" t="s">
        <v>157</v>
      </c>
      <c r="AN1053" s="71" t="str">
        <f t="shared" si="198"/>
        <v>964.</v>
      </c>
      <c r="AP1053" s="71"/>
      <c r="AS1053" s="114"/>
    </row>
    <row r="1054" spans="1:45" ht="22.5" customHeight="1" x14ac:dyDescent="0.25">
      <c r="A1054" s="94" t="str">
        <f t="shared" si="199"/>
        <v>965.</v>
      </c>
      <c r="B1054" s="94">
        <v>3567</v>
      </c>
      <c r="C1054" s="221" t="s">
        <v>1011</v>
      </c>
      <c r="D1054" s="109">
        <v>1987</v>
      </c>
      <c r="E1054" s="4" t="s">
        <v>28</v>
      </c>
      <c r="F1054" s="4" t="s">
        <v>29</v>
      </c>
      <c r="G1054" s="4">
        <v>3</v>
      </c>
      <c r="H1054" s="4">
        <v>3</v>
      </c>
      <c r="I1054" s="26">
        <v>1249.5999999999999</v>
      </c>
      <c r="J1054" s="11">
        <v>1159</v>
      </c>
      <c r="K1054" s="26">
        <v>1159</v>
      </c>
      <c r="L1054" s="36">
        <v>52</v>
      </c>
      <c r="M1054" s="15">
        <f t="shared" si="197"/>
        <v>499100</v>
      </c>
      <c r="N1054" s="110"/>
      <c r="O1054" s="110"/>
      <c r="P1054" s="110"/>
      <c r="Q1054" s="11">
        <f t="shared" si="200"/>
        <v>499100</v>
      </c>
      <c r="R1054" s="110">
        <v>499100</v>
      </c>
      <c r="S1054" s="111"/>
      <c r="T1054" s="110"/>
      <c r="U1054" s="110"/>
      <c r="V1054" s="110"/>
      <c r="W1054" s="110"/>
      <c r="X1054" s="110"/>
      <c r="Y1054" s="110"/>
      <c r="Z1054" s="110"/>
      <c r="AA1054" s="110"/>
      <c r="AB1054" s="110"/>
      <c r="AC1054" s="110"/>
      <c r="AD1054" s="110"/>
      <c r="AE1054" s="110"/>
      <c r="AF1054" s="198"/>
      <c r="AG1054" s="29" t="s">
        <v>217</v>
      </c>
      <c r="AH1054" s="176" t="s">
        <v>1778</v>
      </c>
      <c r="AI1054" s="168"/>
      <c r="AJ1054" s="176"/>
      <c r="AK1054" s="176"/>
      <c r="AL1054" s="71">
        <f>MAX(AL$24:AL1053)+1</f>
        <v>965</v>
      </c>
      <c r="AM1054" s="71" t="s">
        <v>157</v>
      </c>
      <c r="AN1054" s="71" t="str">
        <f t="shared" si="198"/>
        <v>965.</v>
      </c>
      <c r="AP1054" s="71"/>
      <c r="AS1054" s="114"/>
    </row>
    <row r="1055" spans="1:45" ht="22.5" customHeight="1" x14ac:dyDescent="0.25">
      <c r="A1055" s="94" t="str">
        <f t="shared" si="199"/>
        <v>966.</v>
      </c>
      <c r="B1055" s="94">
        <v>3570</v>
      </c>
      <c r="C1055" s="221" t="s">
        <v>1012</v>
      </c>
      <c r="D1055" s="109">
        <v>1987</v>
      </c>
      <c r="E1055" s="4" t="s">
        <v>28</v>
      </c>
      <c r="F1055" s="4" t="s">
        <v>29</v>
      </c>
      <c r="G1055" s="4">
        <v>5</v>
      </c>
      <c r="H1055" s="4">
        <v>6</v>
      </c>
      <c r="I1055" s="26">
        <v>4697.3</v>
      </c>
      <c r="J1055" s="11">
        <v>4006.8</v>
      </c>
      <c r="K1055" s="26">
        <v>4006.8</v>
      </c>
      <c r="L1055" s="36">
        <v>187</v>
      </c>
      <c r="M1055" s="15">
        <f t="shared" si="197"/>
        <v>1186800</v>
      </c>
      <c r="N1055" s="110"/>
      <c r="O1055" s="110"/>
      <c r="P1055" s="110"/>
      <c r="Q1055" s="11">
        <f t="shared" si="200"/>
        <v>1186800</v>
      </c>
      <c r="R1055" s="110">
        <v>1186800</v>
      </c>
      <c r="S1055" s="111"/>
      <c r="T1055" s="110"/>
      <c r="U1055" s="110"/>
      <c r="V1055" s="110"/>
      <c r="W1055" s="110"/>
      <c r="X1055" s="110"/>
      <c r="Y1055" s="110"/>
      <c r="Z1055" s="110"/>
      <c r="AA1055" s="110"/>
      <c r="AB1055" s="110"/>
      <c r="AC1055" s="110"/>
      <c r="AD1055" s="110"/>
      <c r="AE1055" s="11"/>
      <c r="AF1055" s="198"/>
      <c r="AG1055" s="29" t="s">
        <v>217</v>
      </c>
      <c r="AH1055" s="176" t="s">
        <v>1781</v>
      </c>
      <c r="AI1055" s="168"/>
      <c r="AJ1055" s="176"/>
      <c r="AK1055" s="176"/>
      <c r="AL1055" s="71">
        <f>MAX(AL$24:AL1054)+1</f>
        <v>966</v>
      </c>
      <c r="AM1055" s="71" t="s">
        <v>157</v>
      </c>
      <c r="AN1055" s="71" t="str">
        <f t="shared" si="198"/>
        <v>966.</v>
      </c>
      <c r="AP1055" s="71"/>
      <c r="AS1055" s="114"/>
    </row>
    <row r="1056" spans="1:45" ht="22.5" customHeight="1" x14ac:dyDescent="0.25">
      <c r="A1056" s="94" t="str">
        <f t="shared" si="199"/>
        <v>967.</v>
      </c>
      <c r="B1056" s="94">
        <v>3263</v>
      </c>
      <c r="C1056" s="221" t="s">
        <v>1014</v>
      </c>
      <c r="D1056" s="109">
        <v>1980</v>
      </c>
      <c r="E1056" s="4" t="s">
        <v>28</v>
      </c>
      <c r="F1056" s="4" t="s">
        <v>29</v>
      </c>
      <c r="G1056" s="4">
        <v>2</v>
      </c>
      <c r="H1056" s="4">
        <v>3</v>
      </c>
      <c r="I1056" s="26">
        <v>978.9</v>
      </c>
      <c r="J1056" s="11">
        <v>891.4</v>
      </c>
      <c r="K1056" s="26">
        <v>891.4</v>
      </c>
      <c r="L1056" s="36">
        <v>34</v>
      </c>
      <c r="M1056" s="15">
        <f t="shared" si="197"/>
        <v>143985.5</v>
      </c>
      <c r="N1056" s="110"/>
      <c r="O1056" s="110"/>
      <c r="P1056" s="110"/>
      <c r="Q1056" s="11">
        <f t="shared" si="200"/>
        <v>143985.5</v>
      </c>
      <c r="R1056" s="110">
        <v>143985.5</v>
      </c>
      <c r="S1056" s="111"/>
      <c r="T1056" s="110"/>
      <c r="U1056" s="110"/>
      <c r="V1056" s="110"/>
      <c r="W1056" s="110"/>
      <c r="X1056" s="110"/>
      <c r="Y1056" s="110"/>
      <c r="Z1056" s="110"/>
      <c r="AA1056" s="110"/>
      <c r="AB1056" s="110"/>
      <c r="AC1056" s="110"/>
      <c r="AD1056" s="110"/>
      <c r="AE1056" s="110"/>
      <c r="AF1056" s="198"/>
      <c r="AG1056" s="29" t="s">
        <v>217</v>
      </c>
      <c r="AH1056" s="176" t="s">
        <v>1790</v>
      </c>
      <c r="AI1056" s="168"/>
      <c r="AJ1056" s="176"/>
      <c r="AK1056" s="176"/>
      <c r="AL1056" s="71">
        <f>MAX(AL$24:AL1055)+1</f>
        <v>967</v>
      </c>
      <c r="AM1056" s="71" t="s">
        <v>157</v>
      </c>
      <c r="AN1056" s="71" t="str">
        <f t="shared" si="198"/>
        <v>967.</v>
      </c>
      <c r="AP1056" s="71"/>
      <c r="AS1056" s="114"/>
    </row>
    <row r="1057" spans="1:45" ht="22.5" customHeight="1" x14ac:dyDescent="0.25">
      <c r="A1057" s="94" t="str">
        <f t="shared" si="199"/>
        <v>968.</v>
      </c>
      <c r="B1057" s="94">
        <v>3305</v>
      </c>
      <c r="C1057" s="221" t="s">
        <v>882</v>
      </c>
      <c r="D1057" s="109">
        <v>1989</v>
      </c>
      <c r="E1057" s="4" t="s">
        <v>28</v>
      </c>
      <c r="F1057" s="4" t="s">
        <v>31</v>
      </c>
      <c r="G1057" s="4">
        <v>5</v>
      </c>
      <c r="H1057" s="4">
        <v>6</v>
      </c>
      <c r="I1057" s="26">
        <v>7230.9</v>
      </c>
      <c r="J1057" s="11">
        <v>6417.5</v>
      </c>
      <c r="K1057" s="26">
        <v>6417.5</v>
      </c>
      <c r="L1057" s="36">
        <v>261</v>
      </c>
      <c r="M1057" s="15">
        <f t="shared" si="197"/>
        <v>1444800</v>
      </c>
      <c r="N1057" s="110"/>
      <c r="O1057" s="110"/>
      <c r="P1057" s="110"/>
      <c r="Q1057" s="11">
        <f t="shared" si="200"/>
        <v>1444800</v>
      </c>
      <c r="R1057" s="110">
        <v>1444800</v>
      </c>
      <c r="S1057" s="111"/>
      <c r="T1057" s="110"/>
      <c r="U1057" s="110"/>
      <c r="V1057" s="110"/>
      <c r="W1057" s="110"/>
      <c r="X1057" s="110"/>
      <c r="Y1057" s="110"/>
      <c r="Z1057" s="110"/>
      <c r="AA1057" s="110"/>
      <c r="AB1057" s="110"/>
      <c r="AC1057" s="110"/>
      <c r="AD1057" s="110"/>
      <c r="AE1057" s="11"/>
      <c r="AF1057" s="198"/>
      <c r="AG1057" s="29" t="s">
        <v>217</v>
      </c>
      <c r="AH1057" s="176" t="s">
        <v>1781</v>
      </c>
      <c r="AI1057" s="168"/>
      <c r="AJ1057" s="176"/>
      <c r="AK1057" s="176"/>
      <c r="AL1057" s="71">
        <f>MAX(AL$24:AL1056)+1</f>
        <v>968</v>
      </c>
      <c r="AM1057" s="71" t="s">
        <v>157</v>
      </c>
      <c r="AN1057" s="71" t="str">
        <f t="shared" si="198"/>
        <v>968.</v>
      </c>
      <c r="AP1057" s="71"/>
      <c r="AS1057" s="114"/>
    </row>
    <row r="1058" spans="1:45" ht="22.5" customHeight="1" x14ac:dyDescent="0.25">
      <c r="A1058" s="94" t="str">
        <f t="shared" si="199"/>
        <v>969.</v>
      </c>
      <c r="B1058" s="94">
        <v>3572</v>
      </c>
      <c r="C1058" s="221" t="s">
        <v>873</v>
      </c>
      <c r="D1058" s="109">
        <v>1993</v>
      </c>
      <c r="E1058" s="4" t="s">
        <v>28</v>
      </c>
      <c r="F1058" s="4" t="s">
        <v>29</v>
      </c>
      <c r="G1058" s="4">
        <v>5</v>
      </c>
      <c r="H1058" s="4">
        <v>4</v>
      </c>
      <c r="I1058" s="26">
        <v>3354.8</v>
      </c>
      <c r="J1058" s="11">
        <v>3004.3</v>
      </c>
      <c r="K1058" s="26">
        <v>3004.3</v>
      </c>
      <c r="L1058" s="36">
        <v>135</v>
      </c>
      <c r="M1058" s="15">
        <f t="shared" si="197"/>
        <v>2567440</v>
      </c>
      <c r="N1058" s="110"/>
      <c r="O1058" s="110"/>
      <c r="P1058" s="110"/>
      <c r="Q1058" s="11">
        <f t="shared" si="200"/>
        <v>2567440</v>
      </c>
      <c r="R1058" s="110">
        <v>2567440</v>
      </c>
      <c r="S1058" s="111"/>
      <c r="T1058" s="110"/>
      <c r="U1058" s="110"/>
      <c r="V1058" s="110"/>
      <c r="W1058" s="110"/>
      <c r="X1058" s="110"/>
      <c r="Y1058" s="110"/>
      <c r="Z1058" s="110"/>
      <c r="AA1058" s="110"/>
      <c r="AB1058" s="110"/>
      <c r="AC1058" s="110"/>
      <c r="AD1058" s="110"/>
      <c r="AE1058" s="110"/>
      <c r="AF1058" s="198"/>
      <c r="AG1058" s="29" t="s">
        <v>217</v>
      </c>
      <c r="AH1058" s="176" t="s">
        <v>1777</v>
      </c>
      <c r="AI1058" s="168"/>
      <c r="AJ1058" s="176"/>
      <c r="AK1058" s="176"/>
      <c r="AL1058" s="71">
        <f>MAX(AL$24:AL1057)+1</f>
        <v>969</v>
      </c>
      <c r="AM1058" s="71" t="s">
        <v>157</v>
      </c>
      <c r="AN1058" s="71" t="str">
        <f t="shared" si="198"/>
        <v>969.</v>
      </c>
      <c r="AP1058" s="71"/>
      <c r="AS1058" s="114"/>
    </row>
    <row r="1059" spans="1:45" ht="22.5" customHeight="1" x14ac:dyDescent="0.25">
      <c r="A1059" s="94" t="str">
        <f t="shared" si="199"/>
        <v>970.</v>
      </c>
      <c r="B1059" s="94">
        <v>3491</v>
      </c>
      <c r="C1059" s="221" t="s">
        <v>1007</v>
      </c>
      <c r="D1059" s="109">
        <v>1973</v>
      </c>
      <c r="E1059" s="4" t="s">
        <v>28</v>
      </c>
      <c r="F1059" s="4" t="s">
        <v>31</v>
      </c>
      <c r="G1059" s="4">
        <v>5</v>
      </c>
      <c r="H1059" s="4">
        <v>4</v>
      </c>
      <c r="I1059" s="26">
        <v>3608.1</v>
      </c>
      <c r="J1059" s="11">
        <v>3335.1</v>
      </c>
      <c r="K1059" s="26">
        <v>3335.1</v>
      </c>
      <c r="L1059" s="36">
        <v>142</v>
      </c>
      <c r="M1059" s="15">
        <f t="shared" ref="M1059" si="201">R1059+T1059+V1059+X1059+Z1059+AB1059+AE1059+AF1059</f>
        <v>3199720</v>
      </c>
      <c r="N1059" s="110"/>
      <c r="O1059" s="110"/>
      <c r="P1059" s="110"/>
      <c r="Q1059" s="11">
        <f t="shared" si="200"/>
        <v>3199720</v>
      </c>
      <c r="R1059" s="110">
        <v>3199720</v>
      </c>
      <c r="S1059" s="111"/>
      <c r="T1059" s="110"/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0"/>
      <c r="AE1059" s="110"/>
      <c r="AF1059" s="198"/>
      <c r="AG1059" s="29" t="s">
        <v>217</v>
      </c>
      <c r="AH1059" s="176" t="s">
        <v>1777</v>
      </c>
      <c r="AI1059" s="168"/>
      <c r="AJ1059" s="176"/>
      <c r="AK1059" s="176"/>
      <c r="AL1059" s="71">
        <f>MAX(AL$24:AL1058)+1</f>
        <v>970</v>
      </c>
      <c r="AM1059" s="71" t="s">
        <v>157</v>
      </c>
      <c r="AN1059" s="71" t="str">
        <f t="shared" si="198"/>
        <v>970.</v>
      </c>
      <c r="AP1059" s="71"/>
      <c r="AS1059" s="114"/>
    </row>
    <row r="1060" spans="1:45" ht="22.5" customHeight="1" x14ac:dyDescent="0.25">
      <c r="A1060" s="94" t="str">
        <f t="shared" si="199"/>
        <v>971.</v>
      </c>
      <c r="B1060" s="94">
        <v>3413</v>
      </c>
      <c r="C1060" s="213" t="s">
        <v>1038</v>
      </c>
      <c r="D1060" s="109">
        <v>1989</v>
      </c>
      <c r="E1060" s="27" t="s">
        <v>28</v>
      </c>
      <c r="F1060" s="4" t="s">
        <v>31</v>
      </c>
      <c r="G1060" s="109">
        <v>5</v>
      </c>
      <c r="H1060" s="109">
        <v>3</v>
      </c>
      <c r="I1060" s="13">
        <v>3643.8</v>
      </c>
      <c r="J1060" s="11">
        <v>3241</v>
      </c>
      <c r="K1060" s="26">
        <v>3241</v>
      </c>
      <c r="L1060" s="36">
        <v>100</v>
      </c>
      <c r="M1060" s="15">
        <f>R1060+T1060+V1060+X1060+Z1060+AB1060+AE1060+AF1060</f>
        <v>1653047.1</v>
      </c>
      <c r="N1060" s="110"/>
      <c r="O1060" s="110"/>
      <c r="P1060" s="110"/>
      <c r="Q1060" s="11">
        <f t="shared" si="200"/>
        <v>1653047.1</v>
      </c>
      <c r="R1060" s="110"/>
      <c r="S1060" s="111"/>
      <c r="T1060" s="110"/>
      <c r="U1060" s="110">
        <v>895</v>
      </c>
      <c r="V1060" s="110">
        <f>U1060*1846.98</f>
        <v>1653047.1</v>
      </c>
      <c r="W1060" s="110"/>
      <c r="X1060" s="110"/>
      <c r="Y1060" s="110"/>
      <c r="Z1060" s="110"/>
      <c r="AA1060" s="110"/>
      <c r="AB1060" s="110"/>
      <c r="AC1060" s="110"/>
      <c r="AD1060" s="110"/>
      <c r="AE1060" s="110"/>
      <c r="AF1060" s="198"/>
      <c r="AG1060" s="29" t="s">
        <v>217</v>
      </c>
      <c r="AH1060" s="176"/>
      <c r="AI1060" s="168"/>
      <c r="AJ1060" s="176"/>
      <c r="AK1060" s="176"/>
      <c r="AL1060" s="71">
        <f>MAX(AL$24:AL1059)+1</f>
        <v>971</v>
      </c>
      <c r="AM1060" s="71" t="s">
        <v>157</v>
      </c>
      <c r="AN1060" s="71" t="str">
        <f t="shared" si="198"/>
        <v>971.</v>
      </c>
      <c r="AP1060" s="71"/>
      <c r="AS1060" s="114"/>
    </row>
    <row r="1061" spans="1:45" ht="22.5" customHeight="1" x14ac:dyDescent="0.25">
      <c r="A1061" s="94" t="str">
        <f t="shared" si="199"/>
        <v>972.</v>
      </c>
      <c r="B1061" s="94">
        <v>3359</v>
      </c>
      <c r="C1061" s="219" t="s">
        <v>862</v>
      </c>
      <c r="D1061" s="109">
        <v>1959</v>
      </c>
      <c r="E1061" s="27" t="s">
        <v>28</v>
      </c>
      <c r="F1061" s="4" t="s">
        <v>29</v>
      </c>
      <c r="G1061" s="109">
        <v>3</v>
      </c>
      <c r="H1061" s="109">
        <v>3</v>
      </c>
      <c r="I1061" s="13">
        <v>1926.3</v>
      </c>
      <c r="J1061" s="11">
        <v>1549.2</v>
      </c>
      <c r="K1061" s="26">
        <v>1549.2</v>
      </c>
      <c r="L1061" s="36">
        <v>26</v>
      </c>
      <c r="M1061" s="15">
        <f t="shared" ref="M1061:M1068" si="202">R1061+T1061+V1061+X1061+Z1061+AB1061+AE1061+AF1061</f>
        <v>1714820</v>
      </c>
      <c r="N1061" s="110"/>
      <c r="O1061" s="110"/>
      <c r="P1061" s="110"/>
      <c r="Q1061" s="11">
        <f t="shared" si="200"/>
        <v>1714820</v>
      </c>
      <c r="R1061" s="110">
        <v>1714820</v>
      </c>
      <c r="S1061" s="111"/>
      <c r="T1061" s="110"/>
      <c r="U1061" s="110"/>
      <c r="V1061" s="110"/>
      <c r="W1061" s="110"/>
      <c r="X1061" s="110"/>
      <c r="Y1061" s="110"/>
      <c r="Z1061" s="110"/>
      <c r="AA1061" s="110"/>
      <c r="AB1061" s="110"/>
      <c r="AC1061" s="110"/>
      <c r="AD1061" s="110"/>
      <c r="AE1061" s="110"/>
      <c r="AF1061" s="198"/>
      <c r="AG1061" s="29" t="s">
        <v>217</v>
      </c>
      <c r="AH1061" s="176" t="s">
        <v>1777</v>
      </c>
      <c r="AI1061" s="168"/>
      <c r="AJ1061" s="176"/>
      <c r="AK1061" s="176"/>
      <c r="AL1061" s="71">
        <f>MAX(AL$24:AL1060)+1</f>
        <v>972</v>
      </c>
      <c r="AM1061" s="71" t="s">
        <v>157</v>
      </c>
      <c r="AN1061" s="71" t="str">
        <f t="shared" si="198"/>
        <v>972.</v>
      </c>
      <c r="AS1061" s="114"/>
    </row>
    <row r="1062" spans="1:45" ht="22.5" customHeight="1" x14ac:dyDescent="0.25">
      <c r="A1062" s="94" t="str">
        <f t="shared" si="199"/>
        <v>973.</v>
      </c>
      <c r="B1062" s="94">
        <v>3334</v>
      </c>
      <c r="C1062" s="213" t="s">
        <v>121</v>
      </c>
      <c r="D1062" s="109">
        <v>1971</v>
      </c>
      <c r="E1062" s="27" t="s">
        <v>28</v>
      </c>
      <c r="F1062" s="4" t="s">
        <v>29</v>
      </c>
      <c r="G1062" s="109">
        <v>5</v>
      </c>
      <c r="H1062" s="109">
        <v>4</v>
      </c>
      <c r="I1062" s="13">
        <v>2869.8</v>
      </c>
      <c r="J1062" s="11">
        <v>2590.8000000000002</v>
      </c>
      <c r="K1062" s="26">
        <v>2590.8000000000002</v>
      </c>
      <c r="L1062" s="36">
        <v>94</v>
      </c>
      <c r="M1062" s="15">
        <f t="shared" si="202"/>
        <v>431480</v>
      </c>
      <c r="N1062" s="110"/>
      <c r="O1062" s="110"/>
      <c r="P1062" s="110"/>
      <c r="Q1062" s="11">
        <f t="shared" si="200"/>
        <v>431480</v>
      </c>
      <c r="R1062" s="110">
        <v>431480</v>
      </c>
      <c r="S1062" s="111"/>
      <c r="T1062" s="110"/>
      <c r="U1062" s="110"/>
      <c r="V1062" s="110"/>
      <c r="W1062" s="110"/>
      <c r="X1062" s="110"/>
      <c r="Y1062" s="110"/>
      <c r="Z1062" s="110"/>
      <c r="AA1062" s="110"/>
      <c r="AB1062" s="110"/>
      <c r="AC1062" s="110"/>
      <c r="AD1062" s="110"/>
      <c r="AE1062" s="110"/>
      <c r="AF1062" s="198"/>
      <c r="AG1062" s="29" t="s">
        <v>217</v>
      </c>
      <c r="AH1062" s="176" t="s">
        <v>1778</v>
      </c>
      <c r="AI1062" s="168"/>
      <c r="AJ1062" s="176"/>
      <c r="AK1062" s="176"/>
      <c r="AL1062" s="71">
        <f>MAX(AL$24:AL1061)+1</f>
        <v>973</v>
      </c>
      <c r="AM1062" s="71" t="s">
        <v>157</v>
      </c>
      <c r="AN1062" s="71" t="str">
        <f>CONCATENATE(AL1062,AM1062)</f>
        <v>973.</v>
      </c>
      <c r="AP1062" s="71"/>
      <c r="AS1062" s="114"/>
    </row>
    <row r="1063" spans="1:45" ht="22.5" customHeight="1" x14ac:dyDescent="0.25">
      <c r="A1063" s="94" t="str">
        <f t="shared" si="199"/>
        <v>974.</v>
      </c>
      <c r="B1063" s="94">
        <v>3333</v>
      </c>
      <c r="C1063" s="213" t="s">
        <v>1021</v>
      </c>
      <c r="D1063" s="109">
        <v>1970</v>
      </c>
      <c r="E1063" s="27" t="s">
        <v>28</v>
      </c>
      <c r="F1063" s="4" t="s">
        <v>29</v>
      </c>
      <c r="G1063" s="109">
        <v>5</v>
      </c>
      <c r="H1063" s="109">
        <v>4</v>
      </c>
      <c r="I1063" s="13">
        <v>3321.7</v>
      </c>
      <c r="J1063" s="11">
        <v>3053.7</v>
      </c>
      <c r="K1063" s="26">
        <v>3053.7</v>
      </c>
      <c r="L1063" s="36">
        <v>130</v>
      </c>
      <c r="M1063" s="15">
        <f t="shared" si="202"/>
        <v>2728384</v>
      </c>
      <c r="N1063" s="110"/>
      <c r="O1063" s="110"/>
      <c r="P1063" s="110"/>
      <c r="Q1063" s="11">
        <f t="shared" si="200"/>
        <v>2728384</v>
      </c>
      <c r="R1063" s="110">
        <v>2728384</v>
      </c>
      <c r="S1063" s="111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F1063" s="198"/>
      <c r="AG1063" s="29" t="s">
        <v>217</v>
      </c>
      <c r="AH1063" s="176" t="s">
        <v>1777</v>
      </c>
      <c r="AI1063" s="168"/>
      <c r="AJ1063" s="176"/>
      <c r="AK1063" s="176"/>
      <c r="AL1063" s="71">
        <f>MAX(AL$24:AL1062)+1</f>
        <v>974</v>
      </c>
      <c r="AM1063" s="71" t="s">
        <v>157</v>
      </c>
      <c r="AN1063" s="71" t="str">
        <f t="shared" si="198"/>
        <v>974.</v>
      </c>
      <c r="AP1063" s="71"/>
      <c r="AS1063" s="114"/>
    </row>
    <row r="1064" spans="1:45" ht="22.5" customHeight="1" x14ac:dyDescent="0.25">
      <c r="A1064" s="94" t="str">
        <f t="shared" si="199"/>
        <v>975.</v>
      </c>
      <c r="B1064" s="94">
        <v>3310</v>
      </c>
      <c r="C1064" s="213" t="s">
        <v>1025</v>
      </c>
      <c r="D1064" s="109">
        <v>1969</v>
      </c>
      <c r="E1064" s="27" t="s">
        <v>28</v>
      </c>
      <c r="F1064" s="4" t="s">
        <v>29</v>
      </c>
      <c r="G1064" s="109">
        <v>2</v>
      </c>
      <c r="H1064" s="109">
        <v>2</v>
      </c>
      <c r="I1064" s="13">
        <v>563.78</v>
      </c>
      <c r="J1064" s="11">
        <v>513.28</v>
      </c>
      <c r="K1064" s="26">
        <v>513.28</v>
      </c>
      <c r="L1064" s="36">
        <v>29</v>
      </c>
      <c r="M1064" s="15">
        <f t="shared" si="202"/>
        <v>655272</v>
      </c>
      <c r="N1064" s="110"/>
      <c r="O1064" s="110"/>
      <c r="P1064" s="110"/>
      <c r="Q1064" s="11">
        <f t="shared" si="200"/>
        <v>655272</v>
      </c>
      <c r="R1064" s="110">
        <v>655272</v>
      </c>
      <c r="S1064" s="111"/>
      <c r="T1064" s="110"/>
      <c r="U1064" s="110"/>
      <c r="V1064" s="110"/>
      <c r="W1064" s="110"/>
      <c r="X1064" s="110"/>
      <c r="Y1064" s="110"/>
      <c r="Z1064" s="110"/>
      <c r="AA1064" s="110"/>
      <c r="AB1064" s="110"/>
      <c r="AC1064" s="110"/>
      <c r="AD1064" s="110"/>
      <c r="AE1064" s="110"/>
      <c r="AF1064" s="198"/>
      <c r="AG1064" s="29" t="s">
        <v>217</v>
      </c>
      <c r="AH1064" s="176" t="s">
        <v>1777</v>
      </c>
      <c r="AI1064" s="168"/>
      <c r="AJ1064" s="176"/>
      <c r="AK1064" s="176"/>
      <c r="AL1064" s="71">
        <f>MAX(AL$24:AL1063)+1</f>
        <v>975</v>
      </c>
      <c r="AM1064" s="71" t="s">
        <v>157</v>
      </c>
      <c r="AN1064" s="71" t="str">
        <f t="shared" si="198"/>
        <v>975.</v>
      </c>
      <c r="AP1064" s="71"/>
      <c r="AS1064" s="114"/>
    </row>
    <row r="1065" spans="1:45" ht="22.5" customHeight="1" x14ac:dyDescent="0.25">
      <c r="A1065" s="94" t="str">
        <f t="shared" si="199"/>
        <v>976.</v>
      </c>
      <c r="B1065" s="94">
        <v>3340</v>
      </c>
      <c r="C1065" s="213" t="s">
        <v>1023</v>
      </c>
      <c r="D1065" s="109">
        <v>1976</v>
      </c>
      <c r="E1065" s="27" t="s">
        <v>28</v>
      </c>
      <c r="F1065" s="4" t="s">
        <v>31</v>
      </c>
      <c r="G1065" s="109">
        <v>5</v>
      </c>
      <c r="H1065" s="109">
        <v>6</v>
      </c>
      <c r="I1065" s="13">
        <v>5180.3</v>
      </c>
      <c r="J1065" s="11">
        <v>4733.8</v>
      </c>
      <c r="K1065" s="26">
        <v>4733.8</v>
      </c>
      <c r="L1065" s="36">
        <v>180</v>
      </c>
      <c r="M1065" s="15">
        <f t="shared" si="202"/>
        <v>1211240</v>
      </c>
      <c r="N1065" s="110"/>
      <c r="O1065" s="110"/>
      <c r="P1065" s="110"/>
      <c r="Q1065" s="11">
        <f t="shared" si="200"/>
        <v>1211240</v>
      </c>
      <c r="R1065" s="110">
        <f>647140.48+564099.52</f>
        <v>1211240</v>
      </c>
      <c r="S1065" s="111"/>
      <c r="T1065" s="110"/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F1065" s="198"/>
      <c r="AG1065" s="29" t="s">
        <v>217</v>
      </c>
      <c r="AH1065" s="176" t="s">
        <v>1776</v>
      </c>
      <c r="AI1065" s="168"/>
      <c r="AJ1065" s="176"/>
      <c r="AK1065" s="176"/>
      <c r="AL1065" s="71">
        <f>MAX(AL$24:AL1064)+1</f>
        <v>976</v>
      </c>
      <c r="AM1065" s="71" t="s">
        <v>157</v>
      </c>
      <c r="AN1065" s="71" t="str">
        <f t="shared" si="198"/>
        <v>976.</v>
      </c>
      <c r="AP1065" s="71"/>
      <c r="AS1065" s="114"/>
    </row>
    <row r="1066" spans="1:45" ht="22.5" customHeight="1" x14ac:dyDescent="0.25">
      <c r="A1066" s="94" t="str">
        <f t="shared" si="199"/>
        <v>977.</v>
      </c>
      <c r="B1066" s="94">
        <v>3444</v>
      </c>
      <c r="C1066" s="213" t="s">
        <v>1032</v>
      </c>
      <c r="D1066" s="109">
        <v>1981</v>
      </c>
      <c r="E1066" s="27" t="s">
        <v>28</v>
      </c>
      <c r="F1066" s="4" t="s">
        <v>29</v>
      </c>
      <c r="G1066" s="109">
        <v>5</v>
      </c>
      <c r="H1066" s="109">
        <v>4</v>
      </c>
      <c r="I1066" s="13">
        <v>2943.6</v>
      </c>
      <c r="J1066" s="11">
        <v>2841.3</v>
      </c>
      <c r="K1066" s="26">
        <v>2841.3</v>
      </c>
      <c r="L1066" s="36">
        <v>104</v>
      </c>
      <c r="M1066" s="15">
        <f t="shared" si="202"/>
        <v>527580</v>
      </c>
      <c r="N1066" s="110"/>
      <c r="O1066" s="110"/>
      <c r="P1066" s="110"/>
      <c r="Q1066" s="11">
        <f t="shared" si="200"/>
        <v>527580</v>
      </c>
      <c r="R1066" s="110">
        <v>527580</v>
      </c>
      <c r="S1066" s="111"/>
      <c r="T1066" s="110"/>
      <c r="U1066" s="110"/>
      <c r="V1066" s="110"/>
      <c r="W1066" s="110"/>
      <c r="X1066" s="110"/>
      <c r="Y1066" s="110"/>
      <c r="Z1066" s="110"/>
      <c r="AA1066" s="110"/>
      <c r="AB1066" s="110"/>
      <c r="AC1066" s="110"/>
      <c r="AD1066" s="110"/>
      <c r="AE1066" s="11"/>
      <c r="AF1066" s="198"/>
      <c r="AG1066" s="29" t="s">
        <v>217</v>
      </c>
      <c r="AH1066" s="176" t="s">
        <v>1774</v>
      </c>
      <c r="AI1066" s="168"/>
      <c r="AJ1066" s="176"/>
      <c r="AK1066" s="176"/>
      <c r="AL1066" s="71">
        <f>MAX(AL$24:AL1065)+1</f>
        <v>977</v>
      </c>
      <c r="AM1066" s="71" t="s">
        <v>157</v>
      </c>
      <c r="AN1066" s="71" t="str">
        <f t="shared" si="198"/>
        <v>977.</v>
      </c>
      <c r="AP1066" s="71"/>
      <c r="AS1066" s="114"/>
    </row>
    <row r="1067" spans="1:45" ht="22.5" customHeight="1" x14ac:dyDescent="0.25">
      <c r="A1067" s="94" t="str">
        <f t="shared" si="199"/>
        <v>978.</v>
      </c>
      <c r="B1067" s="94">
        <v>3273</v>
      </c>
      <c r="C1067" s="213" t="s">
        <v>1018</v>
      </c>
      <c r="D1067" s="109">
        <v>1985</v>
      </c>
      <c r="E1067" s="27" t="s">
        <v>28</v>
      </c>
      <c r="F1067" s="4" t="s">
        <v>31</v>
      </c>
      <c r="G1067" s="109">
        <v>5</v>
      </c>
      <c r="H1067" s="109">
        <v>4</v>
      </c>
      <c r="I1067" s="13">
        <v>4550.25</v>
      </c>
      <c r="J1067" s="11">
        <v>3894.1</v>
      </c>
      <c r="K1067" s="26">
        <v>3894.1</v>
      </c>
      <c r="L1067" s="36">
        <v>131</v>
      </c>
      <c r="M1067" s="15">
        <f t="shared" si="202"/>
        <v>672980</v>
      </c>
      <c r="N1067" s="110"/>
      <c r="O1067" s="110"/>
      <c r="P1067" s="110"/>
      <c r="Q1067" s="11">
        <f t="shared" si="200"/>
        <v>672980</v>
      </c>
      <c r="R1067" s="110">
        <v>672980</v>
      </c>
      <c r="S1067" s="111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0"/>
      <c r="AE1067" s="110"/>
      <c r="AF1067" s="198"/>
      <c r="AG1067" s="29" t="s">
        <v>217</v>
      </c>
      <c r="AH1067" s="176" t="s">
        <v>1778</v>
      </c>
      <c r="AI1067" s="168"/>
      <c r="AJ1067" s="176"/>
      <c r="AK1067" s="176"/>
      <c r="AL1067" s="71">
        <f>MAX(AL$24:AL1066)+1</f>
        <v>978</v>
      </c>
      <c r="AM1067" s="71" t="s">
        <v>157</v>
      </c>
      <c r="AN1067" s="71" t="str">
        <f t="shared" si="198"/>
        <v>978.</v>
      </c>
      <c r="AP1067" s="71"/>
      <c r="AS1067" s="114"/>
    </row>
    <row r="1068" spans="1:45" ht="22.5" customHeight="1" x14ac:dyDescent="0.25">
      <c r="A1068" s="94" t="str">
        <f t="shared" si="199"/>
        <v>979.</v>
      </c>
      <c r="B1068" s="94">
        <v>3335</v>
      </c>
      <c r="C1068" s="213" t="s">
        <v>1022</v>
      </c>
      <c r="D1068" s="109">
        <v>1987</v>
      </c>
      <c r="E1068" s="27" t="s">
        <v>28</v>
      </c>
      <c r="F1068" s="4" t="s">
        <v>31</v>
      </c>
      <c r="G1068" s="109">
        <v>5</v>
      </c>
      <c r="H1068" s="109">
        <v>4</v>
      </c>
      <c r="I1068" s="13">
        <v>4968.8999999999996</v>
      </c>
      <c r="J1068" s="11">
        <v>4428.8</v>
      </c>
      <c r="K1068" s="26">
        <v>4428.8</v>
      </c>
      <c r="L1068" s="36">
        <v>94</v>
      </c>
      <c r="M1068" s="15">
        <f t="shared" si="202"/>
        <v>672980</v>
      </c>
      <c r="N1068" s="110"/>
      <c r="O1068" s="110"/>
      <c r="P1068" s="110"/>
      <c r="Q1068" s="11">
        <f t="shared" si="200"/>
        <v>672980</v>
      </c>
      <c r="R1068" s="110">
        <v>672980</v>
      </c>
      <c r="S1068" s="111"/>
      <c r="T1068" s="110"/>
      <c r="U1068" s="110"/>
      <c r="V1068" s="110"/>
      <c r="W1068" s="110"/>
      <c r="X1068" s="110"/>
      <c r="Y1068" s="110"/>
      <c r="Z1068" s="110"/>
      <c r="AA1068" s="110"/>
      <c r="AB1068" s="110"/>
      <c r="AC1068" s="110"/>
      <c r="AD1068" s="110"/>
      <c r="AE1068" s="110"/>
      <c r="AF1068" s="198"/>
      <c r="AG1068" s="29" t="s">
        <v>217</v>
      </c>
      <c r="AH1068" s="176" t="s">
        <v>1778</v>
      </c>
      <c r="AI1068" s="168"/>
      <c r="AJ1068" s="176"/>
      <c r="AK1068" s="176"/>
      <c r="AL1068" s="71">
        <f>MAX(AL$24:AL1067)+1</f>
        <v>979</v>
      </c>
      <c r="AM1068" s="71" t="s">
        <v>157</v>
      </c>
      <c r="AN1068" s="71" t="str">
        <f t="shared" si="198"/>
        <v>979.</v>
      </c>
      <c r="AP1068" s="71"/>
      <c r="AS1068" s="114"/>
    </row>
    <row r="1069" spans="1:45" ht="22.5" customHeight="1" x14ac:dyDescent="0.25">
      <c r="A1069" s="94" t="str">
        <f t="shared" si="199"/>
        <v>980.</v>
      </c>
      <c r="B1069" s="94">
        <v>3464</v>
      </c>
      <c r="C1069" s="213" t="s">
        <v>1034</v>
      </c>
      <c r="D1069" s="109">
        <v>1986</v>
      </c>
      <c r="E1069" s="27" t="s">
        <v>28</v>
      </c>
      <c r="F1069" s="4" t="s">
        <v>29</v>
      </c>
      <c r="G1069" s="109">
        <v>5</v>
      </c>
      <c r="H1069" s="109">
        <v>4</v>
      </c>
      <c r="I1069" s="13">
        <v>3240.1</v>
      </c>
      <c r="J1069" s="11">
        <v>2544.1</v>
      </c>
      <c r="K1069" s="26">
        <v>2544.1</v>
      </c>
      <c r="L1069" s="36">
        <v>101</v>
      </c>
      <c r="M1069" s="15">
        <f>R1069+T1069+V1069+X1069+Z1069+AB1069+AE1069+AF1069</f>
        <v>2162444.1839999999</v>
      </c>
      <c r="N1069" s="110"/>
      <c r="O1069" s="110"/>
      <c r="P1069" s="110"/>
      <c r="Q1069" s="11">
        <f t="shared" si="200"/>
        <v>2162444.1839999999</v>
      </c>
      <c r="R1069" s="110"/>
      <c r="S1069" s="111"/>
      <c r="T1069" s="110"/>
      <c r="U1069" s="110">
        <v>1170.8</v>
      </c>
      <c r="V1069" s="110">
        <f>U1069*1846.98</f>
        <v>2162444.1839999999</v>
      </c>
      <c r="W1069" s="110"/>
      <c r="X1069" s="110"/>
      <c r="Y1069" s="110"/>
      <c r="Z1069" s="110"/>
      <c r="AA1069" s="110"/>
      <c r="AB1069" s="110"/>
      <c r="AC1069" s="110"/>
      <c r="AD1069" s="110"/>
      <c r="AE1069" s="110"/>
      <c r="AF1069" s="198"/>
      <c r="AG1069" s="29" t="s">
        <v>217</v>
      </c>
      <c r="AH1069" s="176"/>
      <c r="AI1069" s="168"/>
      <c r="AJ1069" s="176"/>
      <c r="AK1069" s="176"/>
      <c r="AL1069" s="71">
        <f>MAX(AL$24:AL1068)+1</f>
        <v>980</v>
      </c>
      <c r="AM1069" s="71" t="s">
        <v>157</v>
      </c>
      <c r="AN1069" s="71" t="str">
        <f t="shared" si="198"/>
        <v>980.</v>
      </c>
      <c r="AP1069" s="71"/>
      <c r="AS1069" s="114"/>
    </row>
    <row r="1070" spans="1:45" ht="22.5" customHeight="1" x14ac:dyDescent="0.25">
      <c r="A1070" s="94" t="str">
        <f t="shared" si="199"/>
        <v>981.</v>
      </c>
      <c r="B1070" s="94">
        <v>3300</v>
      </c>
      <c r="C1070" s="213" t="s">
        <v>1020</v>
      </c>
      <c r="D1070" s="109">
        <v>1989</v>
      </c>
      <c r="E1070" s="27" t="s">
        <v>28</v>
      </c>
      <c r="F1070" s="4" t="s">
        <v>29</v>
      </c>
      <c r="G1070" s="109">
        <v>5</v>
      </c>
      <c r="H1070" s="109">
        <v>6</v>
      </c>
      <c r="I1070" s="13">
        <v>4007.3</v>
      </c>
      <c r="J1070" s="11">
        <v>3576.7</v>
      </c>
      <c r="K1070" s="26">
        <v>3434.1</v>
      </c>
      <c r="L1070" s="36">
        <v>143</v>
      </c>
      <c r="M1070" s="15">
        <f t="shared" ref="M1070:M1079" si="203">R1070+T1070+V1070+X1070+Z1070+AB1070+AE1070+AF1070</f>
        <v>1272800</v>
      </c>
      <c r="N1070" s="110"/>
      <c r="O1070" s="110"/>
      <c r="P1070" s="110"/>
      <c r="Q1070" s="11">
        <f t="shared" si="200"/>
        <v>1272800</v>
      </c>
      <c r="R1070" s="110">
        <v>1272800</v>
      </c>
      <c r="S1070" s="111"/>
      <c r="T1070" s="110"/>
      <c r="U1070" s="110"/>
      <c r="V1070" s="110"/>
      <c r="W1070" s="110"/>
      <c r="X1070" s="110"/>
      <c r="Y1070" s="110"/>
      <c r="Z1070" s="110"/>
      <c r="AA1070" s="110"/>
      <c r="AB1070" s="110"/>
      <c r="AC1070" s="110"/>
      <c r="AD1070" s="110"/>
      <c r="AE1070" s="11"/>
      <c r="AF1070" s="198"/>
      <c r="AG1070" s="29" t="s">
        <v>217</v>
      </c>
      <c r="AH1070" s="176" t="s">
        <v>1781</v>
      </c>
      <c r="AI1070" s="168"/>
      <c r="AJ1070" s="176"/>
      <c r="AK1070" s="176"/>
      <c r="AL1070" s="71">
        <f>MAX(AL$24:AL1069)+1</f>
        <v>981</v>
      </c>
      <c r="AM1070" s="71" t="s">
        <v>157</v>
      </c>
      <c r="AN1070" s="71" t="str">
        <f t="shared" si="198"/>
        <v>981.</v>
      </c>
      <c r="AP1070" s="71"/>
      <c r="AS1070" s="114"/>
    </row>
    <row r="1071" spans="1:45" ht="22.5" customHeight="1" x14ac:dyDescent="0.25">
      <c r="A1071" s="94" t="str">
        <f t="shared" si="199"/>
        <v>982.</v>
      </c>
      <c r="B1071" s="94">
        <v>3405</v>
      </c>
      <c r="C1071" s="213" t="s">
        <v>1037</v>
      </c>
      <c r="D1071" s="109">
        <v>1989</v>
      </c>
      <c r="E1071" s="27" t="s">
        <v>28</v>
      </c>
      <c r="F1071" s="4" t="s">
        <v>29</v>
      </c>
      <c r="G1071" s="109">
        <v>5</v>
      </c>
      <c r="H1071" s="109">
        <v>1</v>
      </c>
      <c r="I1071" s="13">
        <v>2503.8000000000002</v>
      </c>
      <c r="J1071" s="11">
        <v>2347</v>
      </c>
      <c r="K1071" s="26">
        <v>2347</v>
      </c>
      <c r="L1071" s="36">
        <v>114</v>
      </c>
      <c r="M1071" s="15">
        <f t="shared" si="203"/>
        <v>1388559.564</v>
      </c>
      <c r="N1071" s="110"/>
      <c r="O1071" s="110"/>
      <c r="P1071" s="110"/>
      <c r="Q1071" s="11">
        <f t="shared" si="200"/>
        <v>1388559.564</v>
      </c>
      <c r="R1071" s="110"/>
      <c r="S1071" s="111"/>
      <c r="T1071" s="110"/>
      <c r="U1071" s="110">
        <v>751.8</v>
      </c>
      <c r="V1071" s="110">
        <f>U1071*1846.98</f>
        <v>1388559.564</v>
      </c>
      <c r="W1071" s="110"/>
      <c r="X1071" s="110"/>
      <c r="Y1071" s="110"/>
      <c r="Z1071" s="110"/>
      <c r="AA1071" s="110"/>
      <c r="AB1071" s="110"/>
      <c r="AC1071" s="110"/>
      <c r="AD1071" s="110"/>
      <c r="AE1071" s="110"/>
      <c r="AF1071" s="198"/>
      <c r="AG1071" s="29" t="s">
        <v>217</v>
      </c>
      <c r="AH1071" s="176"/>
      <c r="AI1071" s="168"/>
      <c r="AJ1071" s="176"/>
      <c r="AK1071" s="176"/>
      <c r="AL1071" s="71">
        <f>MAX(AL$24:AL1070)+1</f>
        <v>982</v>
      </c>
      <c r="AM1071" s="71" t="s">
        <v>157</v>
      </c>
      <c r="AN1071" s="71" t="str">
        <f t="shared" si="198"/>
        <v>982.</v>
      </c>
      <c r="AP1071" s="71"/>
      <c r="AS1071" s="114"/>
    </row>
    <row r="1072" spans="1:45" ht="22.5" customHeight="1" x14ac:dyDescent="0.25">
      <c r="A1072" s="94" t="str">
        <f t="shared" si="199"/>
        <v>983.</v>
      </c>
      <c r="B1072" s="94">
        <v>3415</v>
      </c>
      <c r="C1072" s="213" t="s">
        <v>1039</v>
      </c>
      <c r="D1072" s="109">
        <v>1989</v>
      </c>
      <c r="E1072" s="27" t="s">
        <v>28</v>
      </c>
      <c r="F1072" s="4" t="s">
        <v>29</v>
      </c>
      <c r="G1072" s="109">
        <v>5</v>
      </c>
      <c r="H1072" s="109">
        <v>6</v>
      </c>
      <c r="I1072" s="13">
        <v>5464.8</v>
      </c>
      <c r="J1072" s="11">
        <v>4821.1000000000004</v>
      </c>
      <c r="K1072" s="26">
        <v>4821.1000000000004</v>
      </c>
      <c r="L1072" s="36">
        <v>215</v>
      </c>
      <c r="M1072" s="15">
        <f t="shared" si="203"/>
        <v>1159200</v>
      </c>
      <c r="N1072" s="110"/>
      <c r="O1072" s="110"/>
      <c r="P1072" s="110"/>
      <c r="Q1072" s="11">
        <f t="shared" si="200"/>
        <v>1159200</v>
      </c>
      <c r="R1072" s="110">
        <v>1159200</v>
      </c>
      <c r="S1072" s="111"/>
      <c r="T1072" s="110"/>
      <c r="U1072" s="110"/>
      <c r="V1072" s="110"/>
      <c r="W1072" s="110"/>
      <c r="X1072" s="110"/>
      <c r="Y1072" s="110"/>
      <c r="Z1072" s="110"/>
      <c r="AA1072" s="110"/>
      <c r="AB1072" s="110"/>
      <c r="AC1072" s="110"/>
      <c r="AD1072" s="110"/>
      <c r="AE1072" s="110"/>
      <c r="AF1072" s="198"/>
      <c r="AG1072" s="29" t="s">
        <v>217</v>
      </c>
      <c r="AH1072" s="176" t="s">
        <v>1778</v>
      </c>
      <c r="AI1072" s="168"/>
      <c r="AJ1072" s="176"/>
      <c r="AK1072" s="176"/>
      <c r="AL1072" s="71">
        <f>MAX(AL$24:AL1071)+1</f>
        <v>983</v>
      </c>
      <c r="AM1072" s="71" t="s">
        <v>157</v>
      </c>
      <c r="AN1072" s="71" t="str">
        <f t="shared" si="198"/>
        <v>983.</v>
      </c>
      <c r="AP1072" s="71"/>
      <c r="AS1072" s="114"/>
    </row>
    <row r="1073" spans="1:45" ht="22.5" customHeight="1" x14ac:dyDescent="0.25">
      <c r="A1073" s="94" t="str">
        <f t="shared" si="199"/>
        <v>984.</v>
      </c>
      <c r="B1073" s="94">
        <v>3506</v>
      </c>
      <c r="C1073" s="221" t="s">
        <v>1042</v>
      </c>
      <c r="D1073" s="109">
        <v>1989</v>
      </c>
      <c r="E1073" s="27" t="s">
        <v>28</v>
      </c>
      <c r="F1073" s="4" t="s">
        <v>29</v>
      </c>
      <c r="G1073" s="109">
        <v>3</v>
      </c>
      <c r="H1073" s="109">
        <v>2</v>
      </c>
      <c r="I1073" s="13">
        <v>1418.3</v>
      </c>
      <c r="J1073" s="11">
        <v>1306</v>
      </c>
      <c r="K1073" s="26">
        <v>1306</v>
      </c>
      <c r="L1073" s="36">
        <v>52</v>
      </c>
      <c r="M1073" s="15">
        <f t="shared" si="203"/>
        <v>310730</v>
      </c>
      <c r="N1073" s="110"/>
      <c r="O1073" s="110"/>
      <c r="P1073" s="110"/>
      <c r="Q1073" s="11">
        <f t="shared" si="200"/>
        <v>310730</v>
      </c>
      <c r="R1073" s="110">
        <v>310730</v>
      </c>
      <c r="S1073" s="111"/>
      <c r="T1073" s="110"/>
      <c r="U1073" s="110"/>
      <c r="V1073" s="110"/>
      <c r="W1073" s="110"/>
      <c r="X1073" s="110"/>
      <c r="Y1073" s="110"/>
      <c r="Z1073" s="110"/>
      <c r="AA1073" s="110"/>
      <c r="AB1073" s="110"/>
      <c r="AC1073" s="110"/>
      <c r="AD1073" s="110"/>
      <c r="AE1073" s="110"/>
      <c r="AF1073" s="198"/>
      <c r="AG1073" s="29" t="s">
        <v>217</v>
      </c>
      <c r="AH1073" s="176" t="s">
        <v>1778</v>
      </c>
      <c r="AI1073" s="168"/>
      <c r="AJ1073" s="176"/>
      <c r="AK1073" s="176"/>
      <c r="AL1073" s="71">
        <f>MAX(AL$24:AL1072)+1</f>
        <v>984</v>
      </c>
      <c r="AM1073" s="71" t="s">
        <v>157</v>
      </c>
      <c r="AN1073" s="71" t="str">
        <f t="shared" si="198"/>
        <v>984.</v>
      </c>
      <c r="AS1073" s="114"/>
    </row>
    <row r="1074" spans="1:45" ht="22.5" customHeight="1" x14ac:dyDescent="0.25">
      <c r="A1074" s="94" t="str">
        <f t="shared" si="199"/>
        <v>985.</v>
      </c>
      <c r="B1074" s="94">
        <v>3276</v>
      </c>
      <c r="C1074" s="219" t="s">
        <v>1019</v>
      </c>
      <c r="D1074" s="109">
        <v>1993</v>
      </c>
      <c r="E1074" s="27" t="s">
        <v>28</v>
      </c>
      <c r="F1074" s="4" t="s">
        <v>31</v>
      </c>
      <c r="G1074" s="109">
        <v>5</v>
      </c>
      <c r="H1074" s="109">
        <v>5</v>
      </c>
      <c r="I1074" s="13">
        <v>6215.6</v>
      </c>
      <c r="J1074" s="11">
        <v>5619.6</v>
      </c>
      <c r="K1074" s="26">
        <v>5619.6</v>
      </c>
      <c r="L1074" s="36">
        <v>214</v>
      </c>
      <c r="M1074" s="15">
        <f t="shared" si="203"/>
        <v>1969221.12</v>
      </c>
      <c r="N1074" s="110"/>
      <c r="O1074" s="110"/>
      <c r="P1074" s="110"/>
      <c r="Q1074" s="11">
        <f t="shared" si="200"/>
        <v>1969221.12</v>
      </c>
      <c r="R1074" s="110">
        <v>1969221.12</v>
      </c>
      <c r="S1074" s="111"/>
      <c r="T1074" s="110"/>
      <c r="U1074" s="110"/>
      <c r="V1074" s="110"/>
      <c r="W1074" s="110"/>
      <c r="X1074" s="110"/>
      <c r="Y1074" s="110"/>
      <c r="Z1074" s="110"/>
      <c r="AA1074" s="110"/>
      <c r="AB1074" s="110"/>
      <c r="AC1074" s="110"/>
      <c r="AD1074" s="110"/>
      <c r="AE1074" s="110"/>
      <c r="AF1074" s="198"/>
      <c r="AG1074" s="29" t="s">
        <v>217</v>
      </c>
      <c r="AH1074" s="176" t="s">
        <v>1788</v>
      </c>
      <c r="AI1074" s="168"/>
      <c r="AJ1074" s="176"/>
      <c r="AK1074" s="176"/>
      <c r="AL1074" s="71">
        <f>MAX(AL$24:AL1073)+1</f>
        <v>985</v>
      </c>
      <c r="AM1074" s="71" t="s">
        <v>157</v>
      </c>
      <c r="AN1074" s="71" t="str">
        <f t="shared" si="198"/>
        <v>985.</v>
      </c>
      <c r="AP1074" s="71"/>
      <c r="AS1074" s="114"/>
    </row>
    <row r="1075" spans="1:45" ht="22.5" customHeight="1" x14ac:dyDescent="0.25">
      <c r="A1075" s="94" t="str">
        <f t="shared" si="199"/>
        <v>986.</v>
      </c>
      <c r="B1075" s="94">
        <v>3543</v>
      </c>
      <c r="C1075" s="213" t="s">
        <v>1027</v>
      </c>
      <c r="D1075" s="109">
        <v>1992</v>
      </c>
      <c r="E1075" s="27" t="s">
        <v>28</v>
      </c>
      <c r="F1075" s="4" t="s">
        <v>29</v>
      </c>
      <c r="G1075" s="109">
        <v>5</v>
      </c>
      <c r="H1075" s="109">
        <v>8</v>
      </c>
      <c r="I1075" s="13">
        <v>5484.2</v>
      </c>
      <c r="J1075" s="11">
        <v>5331.1</v>
      </c>
      <c r="K1075" s="26">
        <v>5331.1</v>
      </c>
      <c r="L1075" s="36">
        <v>217</v>
      </c>
      <c r="M1075" s="15">
        <f t="shared" si="203"/>
        <v>268580.39999999997</v>
      </c>
      <c r="N1075" s="110"/>
      <c r="O1075" s="110"/>
      <c r="P1075" s="110"/>
      <c r="Q1075" s="11">
        <f t="shared" si="200"/>
        <v>268580.39999999997</v>
      </c>
      <c r="R1075" s="110"/>
      <c r="S1075" s="111"/>
      <c r="T1075" s="110"/>
      <c r="U1075" s="110"/>
      <c r="V1075" s="110"/>
      <c r="W1075" s="110"/>
      <c r="X1075" s="110"/>
      <c r="Y1075" s="110"/>
      <c r="Z1075" s="110"/>
      <c r="AA1075" s="110">
        <v>220</v>
      </c>
      <c r="AB1075" s="110">
        <f>AA1075*1220.82</f>
        <v>268580.39999999997</v>
      </c>
      <c r="AC1075" s="110"/>
      <c r="AD1075" s="110"/>
      <c r="AE1075" s="110"/>
      <c r="AF1075" s="198"/>
      <c r="AG1075" s="29" t="s">
        <v>217</v>
      </c>
      <c r="AH1075" s="176"/>
      <c r="AI1075" s="168"/>
      <c r="AJ1075" s="176"/>
      <c r="AK1075" s="176"/>
      <c r="AL1075" s="71">
        <f>MAX(AL$24:AL1074)+1</f>
        <v>986</v>
      </c>
      <c r="AM1075" s="71" t="s">
        <v>157</v>
      </c>
      <c r="AN1075" s="71" t="str">
        <f t="shared" si="198"/>
        <v>986.</v>
      </c>
      <c r="AP1075" s="71"/>
      <c r="AS1075" s="114"/>
    </row>
    <row r="1076" spans="1:45" ht="22.5" customHeight="1" x14ac:dyDescent="0.25">
      <c r="A1076" s="94" t="str">
        <f t="shared" si="199"/>
        <v>987.</v>
      </c>
      <c r="B1076" s="94">
        <v>3571</v>
      </c>
      <c r="C1076" s="219" t="s">
        <v>1049</v>
      </c>
      <c r="D1076" s="109">
        <v>1991</v>
      </c>
      <c r="E1076" s="27" t="s">
        <v>28</v>
      </c>
      <c r="F1076" s="4" t="s">
        <v>31</v>
      </c>
      <c r="G1076" s="109">
        <v>5</v>
      </c>
      <c r="H1076" s="109">
        <v>3</v>
      </c>
      <c r="I1076" s="13">
        <v>3658.7</v>
      </c>
      <c r="J1076" s="11">
        <v>3233.1</v>
      </c>
      <c r="K1076" s="26">
        <v>3233.1</v>
      </c>
      <c r="L1076" s="36">
        <v>147</v>
      </c>
      <c r="M1076" s="15">
        <f t="shared" si="203"/>
        <v>1637347.77</v>
      </c>
      <c r="N1076" s="110"/>
      <c r="O1076" s="110"/>
      <c r="P1076" s="110"/>
      <c r="Q1076" s="11">
        <f t="shared" si="200"/>
        <v>1637347.77</v>
      </c>
      <c r="R1076" s="110"/>
      <c r="S1076" s="111"/>
      <c r="T1076" s="110"/>
      <c r="U1076" s="110">
        <v>886.5</v>
      </c>
      <c r="V1076" s="110">
        <f>U1076*1846.98</f>
        <v>1637347.77</v>
      </c>
      <c r="W1076" s="110"/>
      <c r="X1076" s="110"/>
      <c r="Y1076" s="110"/>
      <c r="Z1076" s="110"/>
      <c r="AA1076" s="110"/>
      <c r="AB1076" s="110"/>
      <c r="AC1076" s="110"/>
      <c r="AD1076" s="110"/>
      <c r="AE1076" s="110"/>
      <c r="AF1076" s="198"/>
      <c r="AG1076" s="29" t="s">
        <v>217</v>
      </c>
      <c r="AH1076" s="176"/>
      <c r="AI1076" s="168"/>
      <c r="AJ1076" s="176"/>
      <c r="AK1076" s="176"/>
      <c r="AL1076" s="71">
        <f>MAX(AL$24:AL1075)+1</f>
        <v>987</v>
      </c>
      <c r="AM1076" s="71" t="s">
        <v>157</v>
      </c>
      <c r="AN1076" s="71" t="str">
        <f t="shared" si="198"/>
        <v>987.</v>
      </c>
      <c r="AP1076" s="71"/>
      <c r="AS1076" s="114"/>
    </row>
    <row r="1077" spans="1:45" ht="22.5" customHeight="1" x14ac:dyDescent="0.25">
      <c r="A1077" s="94" t="str">
        <f t="shared" si="199"/>
        <v>988.</v>
      </c>
      <c r="B1077" s="94">
        <v>3404</v>
      </c>
      <c r="C1077" s="213" t="s">
        <v>1036</v>
      </c>
      <c r="D1077" s="109">
        <v>1991</v>
      </c>
      <c r="E1077" s="27" t="s">
        <v>28</v>
      </c>
      <c r="F1077" s="4" t="s">
        <v>31</v>
      </c>
      <c r="G1077" s="109">
        <v>5</v>
      </c>
      <c r="H1077" s="109">
        <v>4</v>
      </c>
      <c r="I1077" s="13">
        <v>4968.6000000000004</v>
      </c>
      <c r="J1077" s="11">
        <v>4401.6000000000004</v>
      </c>
      <c r="K1077" s="26">
        <v>4401.6000000000004</v>
      </c>
      <c r="L1077" s="36">
        <v>152</v>
      </c>
      <c r="M1077" s="15">
        <f t="shared" si="203"/>
        <v>1341600</v>
      </c>
      <c r="N1077" s="110"/>
      <c r="O1077" s="110"/>
      <c r="P1077" s="110"/>
      <c r="Q1077" s="11">
        <f t="shared" si="200"/>
        <v>1341600</v>
      </c>
      <c r="R1077" s="110">
        <v>1341600</v>
      </c>
      <c r="S1077" s="111"/>
      <c r="T1077" s="110"/>
      <c r="U1077" s="110"/>
      <c r="V1077" s="110"/>
      <c r="W1077" s="110"/>
      <c r="X1077" s="110"/>
      <c r="Y1077" s="110"/>
      <c r="Z1077" s="110"/>
      <c r="AA1077" s="110"/>
      <c r="AB1077" s="110"/>
      <c r="AC1077" s="110"/>
      <c r="AD1077" s="110"/>
      <c r="AE1077" s="11"/>
      <c r="AF1077" s="198"/>
      <c r="AG1077" s="29" t="s">
        <v>217</v>
      </c>
      <c r="AH1077" s="176" t="s">
        <v>1781</v>
      </c>
      <c r="AI1077" s="168"/>
      <c r="AJ1077" s="176"/>
      <c r="AK1077" s="176"/>
      <c r="AL1077" s="71">
        <f>MAX(AL$24:AL1076)+1</f>
        <v>988</v>
      </c>
      <c r="AM1077" s="71" t="s">
        <v>157</v>
      </c>
      <c r="AN1077" s="71" t="str">
        <f t="shared" si="198"/>
        <v>988.</v>
      </c>
      <c r="AP1077" s="71"/>
      <c r="AS1077" s="114"/>
    </row>
    <row r="1078" spans="1:45" ht="22.5" customHeight="1" x14ac:dyDescent="0.25">
      <c r="A1078" s="94" t="str">
        <f t="shared" si="199"/>
        <v>989.</v>
      </c>
      <c r="B1078" s="94">
        <v>3573</v>
      </c>
      <c r="C1078" s="219" t="s">
        <v>1050</v>
      </c>
      <c r="D1078" s="109">
        <v>1993</v>
      </c>
      <c r="E1078" s="27" t="s">
        <v>28</v>
      </c>
      <c r="F1078" s="4" t="s">
        <v>29</v>
      </c>
      <c r="G1078" s="109">
        <v>5</v>
      </c>
      <c r="H1078" s="109">
        <v>5</v>
      </c>
      <c r="I1078" s="13">
        <v>4407.3999999999996</v>
      </c>
      <c r="J1078" s="11">
        <v>3953.3</v>
      </c>
      <c r="K1078" s="26">
        <v>3953.3</v>
      </c>
      <c r="L1078" s="36">
        <v>164</v>
      </c>
      <c r="M1078" s="15">
        <f t="shared" si="203"/>
        <v>1661172</v>
      </c>
      <c r="N1078" s="110"/>
      <c r="O1078" s="110"/>
      <c r="P1078" s="110"/>
      <c r="Q1078" s="11">
        <f t="shared" si="200"/>
        <v>1661172</v>
      </c>
      <c r="R1078" s="110">
        <v>1661172</v>
      </c>
      <c r="S1078" s="111"/>
      <c r="T1078" s="110"/>
      <c r="U1078" s="110"/>
      <c r="V1078" s="110"/>
      <c r="W1078" s="110"/>
      <c r="X1078" s="110"/>
      <c r="Y1078" s="110"/>
      <c r="Z1078" s="110"/>
      <c r="AA1078" s="110"/>
      <c r="AB1078" s="110"/>
      <c r="AC1078" s="110"/>
      <c r="AD1078" s="110"/>
      <c r="AE1078" s="110"/>
      <c r="AF1078" s="198"/>
      <c r="AG1078" s="29" t="s">
        <v>217</v>
      </c>
      <c r="AH1078" s="176" t="s">
        <v>1777</v>
      </c>
      <c r="AI1078" s="168"/>
      <c r="AJ1078" s="176"/>
      <c r="AK1078" s="176"/>
      <c r="AL1078" s="71">
        <f>MAX(AL$24:AL1077)+1</f>
        <v>989</v>
      </c>
      <c r="AM1078" s="71" t="s">
        <v>157</v>
      </c>
      <c r="AN1078" s="71" t="str">
        <f t="shared" si="198"/>
        <v>989.</v>
      </c>
      <c r="AP1078" s="71"/>
      <c r="AS1078" s="114"/>
    </row>
    <row r="1079" spans="1:45" ht="22.5" customHeight="1" x14ac:dyDescent="0.25">
      <c r="A1079" s="94" t="str">
        <f t="shared" si="199"/>
        <v>990.</v>
      </c>
      <c r="B1079" s="94">
        <v>3344</v>
      </c>
      <c r="C1079" s="213" t="s">
        <v>1024</v>
      </c>
      <c r="D1079" s="109">
        <v>1993</v>
      </c>
      <c r="E1079" s="27" t="s">
        <v>28</v>
      </c>
      <c r="F1079" s="4" t="s">
        <v>29</v>
      </c>
      <c r="G1079" s="109">
        <v>3</v>
      </c>
      <c r="H1079" s="109">
        <v>3</v>
      </c>
      <c r="I1079" s="13">
        <v>1945.3</v>
      </c>
      <c r="J1079" s="11">
        <v>1795.2</v>
      </c>
      <c r="K1079" s="26">
        <v>1795.2</v>
      </c>
      <c r="L1079" s="36">
        <v>33</v>
      </c>
      <c r="M1079" s="15">
        <f t="shared" si="203"/>
        <v>1534840.3800000001</v>
      </c>
      <c r="N1079" s="110"/>
      <c r="O1079" s="110"/>
      <c r="P1079" s="110"/>
      <c r="Q1079" s="11">
        <f t="shared" si="200"/>
        <v>1534840.3800000001</v>
      </c>
      <c r="R1079" s="110"/>
      <c r="S1079" s="111"/>
      <c r="T1079" s="110"/>
      <c r="U1079" s="110">
        <v>831</v>
      </c>
      <c r="V1079" s="110">
        <f>U1079*1846.98</f>
        <v>1534840.3800000001</v>
      </c>
      <c r="W1079" s="110"/>
      <c r="X1079" s="110"/>
      <c r="Y1079" s="110"/>
      <c r="Z1079" s="110"/>
      <c r="AA1079" s="110"/>
      <c r="AB1079" s="110"/>
      <c r="AC1079" s="110"/>
      <c r="AD1079" s="110"/>
      <c r="AE1079" s="110"/>
      <c r="AF1079" s="198"/>
      <c r="AG1079" s="29" t="s">
        <v>217</v>
      </c>
      <c r="AH1079" s="176"/>
      <c r="AI1079" s="168"/>
      <c r="AJ1079" s="176"/>
      <c r="AK1079" s="176"/>
      <c r="AL1079" s="71">
        <f>MAX(AL$24:AL1078)+1</f>
        <v>990</v>
      </c>
      <c r="AM1079" s="71" t="s">
        <v>157</v>
      </c>
      <c r="AN1079" s="71" t="str">
        <f t="shared" si="198"/>
        <v>990.</v>
      </c>
      <c r="AP1079" s="71"/>
      <c r="AS1079" s="114"/>
    </row>
    <row r="1080" spans="1:45" ht="22.5" customHeight="1" x14ac:dyDescent="0.25">
      <c r="A1080" s="94" t="str">
        <f t="shared" si="199"/>
        <v>991.</v>
      </c>
      <c r="B1080" s="94">
        <v>3434</v>
      </c>
      <c r="C1080" s="213" t="s">
        <v>1028</v>
      </c>
      <c r="D1080" s="109">
        <v>1997</v>
      </c>
      <c r="E1080" s="27" t="s">
        <v>28</v>
      </c>
      <c r="F1080" s="4" t="s">
        <v>30</v>
      </c>
      <c r="G1080" s="109">
        <v>2</v>
      </c>
      <c r="H1080" s="109">
        <v>1</v>
      </c>
      <c r="I1080" s="13">
        <v>642.70000000000005</v>
      </c>
      <c r="J1080" s="11">
        <v>549.4</v>
      </c>
      <c r="K1080" s="26">
        <v>549.4</v>
      </c>
      <c r="L1080" s="36">
        <v>22</v>
      </c>
      <c r="M1080" s="15">
        <f>R1080+T1080+V1080+X1080+Z1080+AB1080+AE1080+AF1080</f>
        <v>1790960</v>
      </c>
      <c r="N1080" s="110"/>
      <c r="O1080" s="110"/>
      <c r="P1080" s="110"/>
      <c r="Q1080" s="11">
        <f t="shared" si="200"/>
        <v>1790960</v>
      </c>
      <c r="R1080" s="110"/>
      <c r="S1080" s="111"/>
      <c r="T1080" s="110"/>
      <c r="U1080" s="110">
        <v>488</v>
      </c>
      <c r="V1080" s="110">
        <f>U1080*3670</f>
        <v>1790960</v>
      </c>
      <c r="W1080" s="110"/>
      <c r="X1080" s="110"/>
      <c r="Y1080" s="110"/>
      <c r="Z1080" s="110"/>
      <c r="AA1080" s="110"/>
      <c r="AB1080" s="110"/>
      <c r="AC1080" s="110"/>
      <c r="AD1080" s="110"/>
      <c r="AE1080" s="110"/>
      <c r="AF1080" s="198"/>
      <c r="AG1080" s="29" t="s">
        <v>217</v>
      </c>
      <c r="AH1080" s="176"/>
      <c r="AI1080" s="168"/>
      <c r="AJ1080" s="176"/>
      <c r="AK1080" s="176"/>
      <c r="AL1080" s="71">
        <f>MAX(AL$24:AL1079)+1</f>
        <v>991</v>
      </c>
      <c r="AM1080" s="71" t="s">
        <v>157</v>
      </c>
      <c r="AN1080" s="71" t="str">
        <f t="shared" si="198"/>
        <v>991.</v>
      </c>
      <c r="AP1080" s="71"/>
      <c r="AS1080" s="114"/>
    </row>
    <row r="1081" spans="1:45" ht="22.5" customHeight="1" x14ac:dyDescent="0.25">
      <c r="A1081" s="94" t="str">
        <f t="shared" si="199"/>
        <v>992.</v>
      </c>
      <c r="B1081" s="94">
        <v>3436</v>
      </c>
      <c r="C1081" s="213" t="s">
        <v>1029</v>
      </c>
      <c r="D1081" s="109">
        <v>1997</v>
      </c>
      <c r="E1081" s="27" t="s">
        <v>28</v>
      </c>
      <c r="F1081" s="4" t="s">
        <v>30</v>
      </c>
      <c r="G1081" s="109">
        <v>2</v>
      </c>
      <c r="H1081" s="109">
        <v>1</v>
      </c>
      <c r="I1081" s="13">
        <v>638.9</v>
      </c>
      <c r="J1081" s="11">
        <v>546.20000000000005</v>
      </c>
      <c r="K1081" s="26">
        <v>546.20000000000005</v>
      </c>
      <c r="L1081" s="36">
        <v>18</v>
      </c>
      <c r="M1081" s="15">
        <f t="shared" ref="M1081:M1091" si="204">R1081+T1081+V1081+X1081+Z1081+AB1081+AE1081+AF1081</f>
        <v>1790960</v>
      </c>
      <c r="N1081" s="110"/>
      <c r="O1081" s="110"/>
      <c r="P1081" s="110"/>
      <c r="Q1081" s="11">
        <f t="shared" si="200"/>
        <v>1790960</v>
      </c>
      <c r="R1081" s="110"/>
      <c r="S1081" s="111"/>
      <c r="T1081" s="110"/>
      <c r="U1081" s="110">
        <v>488</v>
      </c>
      <c r="V1081" s="110">
        <f>U1081*3670</f>
        <v>1790960</v>
      </c>
      <c r="W1081" s="110"/>
      <c r="X1081" s="110"/>
      <c r="Y1081" s="110"/>
      <c r="Z1081" s="110"/>
      <c r="AA1081" s="110"/>
      <c r="AB1081" s="110"/>
      <c r="AC1081" s="110"/>
      <c r="AD1081" s="110"/>
      <c r="AE1081" s="110"/>
      <c r="AF1081" s="198"/>
      <c r="AG1081" s="29" t="s">
        <v>217</v>
      </c>
      <c r="AH1081" s="176"/>
      <c r="AI1081" s="168"/>
      <c r="AJ1081" s="176"/>
      <c r="AK1081" s="176"/>
      <c r="AL1081" s="71">
        <f>MAX(AL$24:AL1080)+1</f>
        <v>992</v>
      </c>
      <c r="AM1081" s="71" t="s">
        <v>157</v>
      </c>
      <c r="AN1081" s="71" t="str">
        <f t="shared" si="198"/>
        <v>992.</v>
      </c>
      <c r="AP1081" s="71"/>
      <c r="AS1081" s="114"/>
    </row>
    <row r="1082" spans="1:45" ht="22.5" customHeight="1" x14ac:dyDescent="0.25">
      <c r="A1082" s="94" t="str">
        <f t="shared" si="199"/>
        <v>993.</v>
      </c>
      <c r="B1082" s="94">
        <v>3400</v>
      </c>
      <c r="C1082" s="213" t="s">
        <v>1031</v>
      </c>
      <c r="D1082" s="109">
        <v>1995</v>
      </c>
      <c r="E1082" s="27" t="s">
        <v>28</v>
      </c>
      <c r="F1082" s="4" t="s">
        <v>29</v>
      </c>
      <c r="G1082" s="109">
        <v>3</v>
      </c>
      <c r="H1082" s="109">
        <v>1</v>
      </c>
      <c r="I1082" s="13">
        <v>787.8</v>
      </c>
      <c r="J1082" s="11">
        <v>723</v>
      </c>
      <c r="K1082" s="26">
        <v>723</v>
      </c>
      <c r="L1082" s="36">
        <v>23</v>
      </c>
      <c r="M1082" s="15">
        <f t="shared" si="204"/>
        <v>93380</v>
      </c>
      <c r="N1082" s="110"/>
      <c r="O1082" s="110"/>
      <c r="P1082" s="110"/>
      <c r="Q1082" s="11">
        <f t="shared" si="200"/>
        <v>93380</v>
      </c>
      <c r="R1082" s="110">
        <v>93380</v>
      </c>
      <c r="S1082" s="111"/>
      <c r="T1082" s="110"/>
      <c r="U1082" s="110"/>
      <c r="V1082" s="110"/>
      <c r="W1082" s="110"/>
      <c r="X1082" s="110"/>
      <c r="Y1082" s="110"/>
      <c r="Z1082" s="110"/>
      <c r="AA1082" s="110"/>
      <c r="AB1082" s="110"/>
      <c r="AC1082" s="110"/>
      <c r="AD1082" s="110"/>
      <c r="AE1082" s="110"/>
      <c r="AF1082" s="198"/>
      <c r="AG1082" s="29" t="s">
        <v>217</v>
      </c>
      <c r="AH1082" s="176" t="s">
        <v>1778</v>
      </c>
      <c r="AI1082" s="168"/>
      <c r="AJ1082" s="176"/>
      <c r="AK1082" s="176"/>
      <c r="AL1082" s="71">
        <f>MAX(AL$24:AL1081)+1</f>
        <v>993</v>
      </c>
      <c r="AM1082" s="71" t="s">
        <v>157</v>
      </c>
      <c r="AN1082" s="71" t="str">
        <f t="shared" si="198"/>
        <v>993.</v>
      </c>
      <c r="AP1082" s="71"/>
      <c r="AS1082" s="114"/>
    </row>
    <row r="1083" spans="1:45" ht="22.5" customHeight="1" x14ac:dyDescent="0.25">
      <c r="A1083" s="94" t="str">
        <f t="shared" si="199"/>
        <v>994.</v>
      </c>
      <c r="B1083" s="94">
        <v>3463</v>
      </c>
      <c r="C1083" s="213" t="s">
        <v>1033</v>
      </c>
      <c r="D1083" s="109">
        <v>1994</v>
      </c>
      <c r="E1083" s="27" t="s">
        <v>28</v>
      </c>
      <c r="F1083" s="4" t="s">
        <v>29</v>
      </c>
      <c r="G1083" s="109">
        <v>5</v>
      </c>
      <c r="H1083" s="109">
        <v>5</v>
      </c>
      <c r="I1083" s="13">
        <v>4784.7</v>
      </c>
      <c r="J1083" s="11">
        <v>4286.1000000000004</v>
      </c>
      <c r="K1083" s="26">
        <v>4286.1000000000004</v>
      </c>
      <c r="L1083" s="36">
        <v>165</v>
      </c>
      <c r="M1083" s="15">
        <f t="shared" si="204"/>
        <v>1263952.32</v>
      </c>
      <c r="N1083" s="110"/>
      <c r="O1083" s="110"/>
      <c r="P1083" s="110"/>
      <c r="Q1083" s="11">
        <f t="shared" si="200"/>
        <v>1263952.32</v>
      </c>
      <c r="R1083" s="110">
        <v>1263952.32</v>
      </c>
      <c r="S1083" s="111"/>
      <c r="T1083" s="110"/>
      <c r="U1083" s="110"/>
      <c r="V1083" s="110"/>
      <c r="W1083" s="110"/>
      <c r="X1083" s="110"/>
      <c r="Y1083" s="110"/>
      <c r="Z1083" s="110"/>
      <c r="AA1083" s="110"/>
      <c r="AB1083" s="110"/>
      <c r="AC1083" s="110"/>
      <c r="AD1083" s="110"/>
      <c r="AE1083" s="110"/>
      <c r="AF1083" s="198"/>
      <c r="AG1083" s="29" t="s">
        <v>217</v>
      </c>
      <c r="AH1083" s="176" t="s">
        <v>1788</v>
      </c>
      <c r="AI1083" s="168"/>
      <c r="AJ1083" s="176"/>
      <c r="AK1083" s="176"/>
      <c r="AL1083" s="71">
        <f>MAX(AL$24:AL1082)+1</f>
        <v>994</v>
      </c>
      <c r="AM1083" s="71" t="s">
        <v>157</v>
      </c>
      <c r="AN1083" s="71" t="str">
        <f t="shared" si="198"/>
        <v>994.</v>
      </c>
      <c r="AP1083" s="71"/>
      <c r="AS1083" s="114"/>
    </row>
    <row r="1084" spans="1:45" ht="22.5" customHeight="1" x14ac:dyDescent="0.25">
      <c r="A1084" s="94" t="str">
        <f t="shared" si="199"/>
        <v>995.</v>
      </c>
      <c r="B1084" s="94">
        <v>3482</v>
      </c>
      <c r="C1084" s="213" t="s">
        <v>1035</v>
      </c>
      <c r="D1084" s="109">
        <v>1995</v>
      </c>
      <c r="E1084" s="27" t="s">
        <v>28</v>
      </c>
      <c r="F1084" s="4" t="s">
        <v>31</v>
      </c>
      <c r="G1084" s="109">
        <v>5</v>
      </c>
      <c r="H1084" s="109">
        <v>5</v>
      </c>
      <c r="I1084" s="13">
        <v>5947.7</v>
      </c>
      <c r="J1084" s="11">
        <v>5283.8</v>
      </c>
      <c r="K1084" s="26">
        <v>5283.8</v>
      </c>
      <c r="L1084" s="36">
        <v>201</v>
      </c>
      <c r="M1084" s="15">
        <f t="shared" si="204"/>
        <v>911260</v>
      </c>
      <c r="N1084" s="110"/>
      <c r="O1084" s="110"/>
      <c r="P1084" s="110"/>
      <c r="Q1084" s="11">
        <f t="shared" si="200"/>
        <v>911260</v>
      </c>
      <c r="R1084" s="110">
        <v>911260</v>
      </c>
      <c r="S1084" s="111"/>
      <c r="T1084" s="110"/>
      <c r="U1084" s="110"/>
      <c r="V1084" s="110"/>
      <c r="W1084" s="110"/>
      <c r="X1084" s="110"/>
      <c r="Y1084" s="110"/>
      <c r="Z1084" s="110"/>
      <c r="AA1084" s="110"/>
      <c r="AB1084" s="110"/>
      <c r="AC1084" s="110"/>
      <c r="AD1084" s="110"/>
      <c r="AE1084" s="110"/>
      <c r="AF1084" s="198"/>
      <c r="AG1084" s="29" t="s">
        <v>217</v>
      </c>
      <c r="AH1084" s="176" t="s">
        <v>1778</v>
      </c>
      <c r="AI1084" s="168"/>
      <c r="AJ1084" s="176"/>
      <c r="AK1084" s="176"/>
      <c r="AL1084" s="71">
        <f>MAX(AL$24:AL1083)+1</f>
        <v>995</v>
      </c>
      <c r="AM1084" s="71" t="s">
        <v>157</v>
      </c>
      <c r="AN1084" s="71" t="str">
        <f t="shared" si="198"/>
        <v>995.</v>
      </c>
      <c r="AP1084" s="71"/>
      <c r="AS1084" s="114"/>
    </row>
    <row r="1085" spans="1:45" ht="22.5" customHeight="1" x14ac:dyDescent="0.25">
      <c r="A1085" s="94" t="str">
        <f t="shared" si="199"/>
        <v>996.</v>
      </c>
      <c r="B1085" s="94">
        <v>3514</v>
      </c>
      <c r="C1085" s="221" t="s">
        <v>1044</v>
      </c>
      <c r="D1085" s="109">
        <v>1993</v>
      </c>
      <c r="E1085" s="27" t="s">
        <v>28</v>
      </c>
      <c r="F1085" s="4" t="s">
        <v>29</v>
      </c>
      <c r="G1085" s="109">
        <v>5</v>
      </c>
      <c r="H1085" s="109">
        <v>1</v>
      </c>
      <c r="I1085" s="13">
        <v>7298.4</v>
      </c>
      <c r="J1085" s="11">
        <v>6589.7</v>
      </c>
      <c r="K1085" s="26">
        <v>6589.7</v>
      </c>
      <c r="L1085" s="36">
        <v>300</v>
      </c>
      <c r="M1085" s="15">
        <f t="shared" si="204"/>
        <v>4659712</v>
      </c>
      <c r="N1085" s="110"/>
      <c r="O1085" s="110"/>
      <c r="P1085" s="110"/>
      <c r="Q1085" s="11">
        <f t="shared" si="200"/>
        <v>4659712</v>
      </c>
      <c r="R1085" s="110">
        <v>4659712</v>
      </c>
      <c r="S1085" s="111"/>
      <c r="T1085" s="110"/>
      <c r="U1085" s="110"/>
      <c r="V1085" s="110"/>
      <c r="W1085" s="110"/>
      <c r="X1085" s="110"/>
      <c r="Y1085" s="110"/>
      <c r="Z1085" s="110"/>
      <c r="AA1085" s="110"/>
      <c r="AB1085" s="110"/>
      <c r="AC1085" s="110"/>
      <c r="AD1085" s="110"/>
      <c r="AE1085" s="110"/>
      <c r="AF1085" s="198"/>
      <c r="AG1085" s="29" t="s">
        <v>217</v>
      </c>
      <c r="AH1085" s="176" t="s">
        <v>1777</v>
      </c>
      <c r="AI1085" s="168"/>
      <c r="AJ1085" s="176"/>
      <c r="AK1085" s="176"/>
      <c r="AL1085" s="71">
        <f>MAX(AL$24:AL1084)+1</f>
        <v>996</v>
      </c>
      <c r="AM1085" s="71" t="s">
        <v>157</v>
      </c>
      <c r="AN1085" s="71" t="str">
        <f t="shared" si="198"/>
        <v>996.</v>
      </c>
      <c r="AS1085" s="114"/>
    </row>
    <row r="1086" spans="1:45" ht="22.5" customHeight="1" x14ac:dyDescent="0.25">
      <c r="A1086" s="94" t="str">
        <f t="shared" si="199"/>
        <v>997.</v>
      </c>
      <c r="B1086" s="94">
        <v>3515</v>
      </c>
      <c r="C1086" s="217" t="s">
        <v>1045</v>
      </c>
      <c r="D1086" s="109">
        <v>1994</v>
      </c>
      <c r="E1086" s="27" t="s">
        <v>28</v>
      </c>
      <c r="F1086" s="4" t="s">
        <v>31</v>
      </c>
      <c r="G1086" s="109">
        <v>5</v>
      </c>
      <c r="H1086" s="109">
        <v>3</v>
      </c>
      <c r="I1086" s="13">
        <v>3647.5</v>
      </c>
      <c r="J1086" s="11">
        <v>3274.7</v>
      </c>
      <c r="K1086" s="26">
        <v>3274.7</v>
      </c>
      <c r="L1086" s="36">
        <v>129</v>
      </c>
      <c r="M1086" s="15">
        <f t="shared" si="204"/>
        <v>455630</v>
      </c>
      <c r="N1086" s="110"/>
      <c r="O1086" s="110"/>
      <c r="P1086" s="110"/>
      <c r="Q1086" s="11">
        <f t="shared" si="200"/>
        <v>455630</v>
      </c>
      <c r="R1086" s="110">
        <v>455630</v>
      </c>
      <c r="S1086" s="111"/>
      <c r="T1086" s="110"/>
      <c r="U1086" s="110"/>
      <c r="V1086" s="110"/>
      <c r="W1086" s="110"/>
      <c r="X1086" s="110"/>
      <c r="Y1086" s="110"/>
      <c r="Z1086" s="110"/>
      <c r="AA1086" s="110"/>
      <c r="AB1086" s="110"/>
      <c r="AC1086" s="110"/>
      <c r="AD1086" s="110"/>
      <c r="AE1086" s="110"/>
      <c r="AF1086" s="198"/>
      <c r="AG1086" s="29" t="s">
        <v>217</v>
      </c>
      <c r="AH1086" s="176" t="s">
        <v>1778</v>
      </c>
      <c r="AI1086" s="168"/>
      <c r="AJ1086" s="176"/>
      <c r="AK1086" s="176"/>
      <c r="AL1086" s="71">
        <f>MAX(AL$24:AL1085)+1</f>
        <v>997</v>
      </c>
      <c r="AM1086" s="71" t="s">
        <v>157</v>
      </c>
      <c r="AN1086" s="71" t="str">
        <f t="shared" si="198"/>
        <v>997.</v>
      </c>
      <c r="AS1086" s="114"/>
    </row>
    <row r="1087" spans="1:45" ht="22.5" customHeight="1" x14ac:dyDescent="0.25">
      <c r="A1087" s="94" t="str">
        <f t="shared" si="199"/>
        <v>998.</v>
      </c>
      <c r="B1087" s="94">
        <v>3521</v>
      </c>
      <c r="C1087" s="219" t="s">
        <v>1046</v>
      </c>
      <c r="D1087" s="109">
        <v>1996</v>
      </c>
      <c r="E1087" s="27" t="s">
        <v>28</v>
      </c>
      <c r="F1087" s="4" t="s">
        <v>29</v>
      </c>
      <c r="G1087" s="109">
        <v>3</v>
      </c>
      <c r="H1087" s="109">
        <v>2</v>
      </c>
      <c r="I1087" s="13">
        <v>1002.1</v>
      </c>
      <c r="J1087" s="11">
        <v>952.7</v>
      </c>
      <c r="K1087" s="26">
        <v>952.7</v>
      </c>
      <c r="L1087" s="36">
        <v>24</v>
      </c>
      <c r="M1087" s="15">
        <f t="shared" si="204"/>
        <v>200752.5</v>
      </c>
      <c r="N1087" s="110"/>
      <c r="O1087" s="110"/>
      <c r="P1087" s="110"/>
      <c r="Q1087" s="11">
        <f t="shared" si="200"/>
        <v>200752.5</v>
      </c>
      <c r="R1087" s="110"/>
      <c r="S1087" s="111"/>
      <c r="T1087" s="110"/>
      <c r="U1087" s="110"/>
      <c r="V1087" s="110"/>
      <c r="W1087" s="110"/>
      <c r="X1087" s="110"/>
      <c r="Y1087" s="110"/>
      <c r="Z1087" s="110"/>
      <c r="AA1087" s="110">
        <v>75</v>
      </c>
      <c r="AB1087" s="110">
        <v>200752.5</v>
      </c>
      <c r="AC1087" s="110"/>
      <c r="AD1087" s="110"/>
      <c r="AE1087" s="110"/>
      <c r="AF1087" s="198"/>
      <c r="AG1087" s="29" t="s">
        <v>217</v>
      </c>
      <c r="AH1087" s="176"/>
      <c r="AI1087" s="168"/>
      <c r="AJ1087" s="176"/>
      <c r="AK1087" s="176"/>
      <c r="AL1087" s="71">
        <f>MAX(AL$24:AL1086)+1</f>
        <v>998</v>
      </c>
      <c r="AM1087" s="71" t="s">
        <v>157</v>
      </c>
      <c r="AN1087" s="71" t="str">
        <f t="shared" si="198"/>
        <v>998.</v>
      </c>
      <c r="AS1087" s="114"/>
    </row>
    <row r="1088" spans="1:45" ht="22.5" customHeight="1" x14ac:dyDescent="0.25">
      <c r="A1088" s="94" t="str">
        <f t="shared" si="199"/>
        <v>999.</v>
      </c>
      <c r="B1088" s="94">
        <v>3566</v>
      </c>
      <c r="C1088" s="219" t="s">
        <v>1048</v>
      </c>
      <c r="D1088" s="109">
        <v>1995</v>
      </c>
      <c r="E1088" s="27" t="s">
        <v>28</v>
      </c>
      <c r="F1088" s="4" t="s">
        <v>29</v>
      </c>
      <c r="G1088" s="109">
        <v>3</v>
      </c>
      <c r="H1088" s="109">
        <v>5</v>
      </c>
      <c r="I1088" s="13">
        <v>3534.4</v>
      </c>
      <c r="J1088" s="11">
        <v>3265.5</v>
      </c>
      <c r="K1088" s="26">
        <v>3265.5</v>
      </c>
      <c r="L1088" s="36">
        <v>126</v>
      </c>
      <c r="M1088" s="15">
        <f t="shared" si="204"/>
        <v>455630</v>
      </c>
      <c r="N1088" s="110"/>
      <c r="O1088" s="110"/>
      <c r="P1088" s="110"/>
      <c r="Q1088" s="11">
        <f t="shared" si="200"/>
        <v>455630</v>
      </c>
      <c r="R1088" s="110">
        <v>455630</v>
      </c>
      <c r="S1088" s="111"/>
      <c r="T1088" s="110"/>
      <c r="U1088" s="110"/>
      <c r="V1088" s="110"/>
      <c r="W1088" s="110"/>
      <c r="X1088" s="110"/>
      <c r="Y1088" s="110"/>
      <c r="Z1088" s="110"/>
      <c r="AA1088" s="110"/>
      <c r="AB1088" s="110"/>
      <c r="AC1088" s="110"/>
      <c r="AD1088" s="110"/>
      <c r="AE1088" s="110"/>
      <c r="AF1088" s="198"/>
      <c r="AG1088" s="29" t="s">
        <v>217</v>
      </c>
      <c r="AH1088" s="176" t="s">
        <v>1778</v>
      </c>
      <c r="AI1088" s="168"/>
      <c r="AJ1088" s="176"/>
      <c r="AK1088" s="176"/>
      <c r="AL1088" s="71">
        <f>MAX(AL$24:AL1087)+1</f>
        <v>999</v>
      </c>
      <c r="AM1088" s="71" t="s">
        <v>157</v>
      </c>
      <c r="AN1088" s="71" t="str">
        <f t="shared" si="198"/>
        <v>999.</v>
      </c>
      <c r="AS1088" s="114"/>
    </row>
    <row r="1089" spans="1:45" ht="22.5" customHeight="1" x14ac:dyDescent="0.25">
      <c r="A1089" s="94" t="str">
        <f t="shared" si="199"/>
        <v>1000.</v>
      </c>
      <c r="B1089" s="94">
        <v>3575</v>
      </c>
      <c r="C1089" s="213" t="s">
        <v>127</v>
      </c>
      <c r="D1089" s="109">
        <v>1995</v>
      </c>
      <c r="E1089" s="27" t="s">
        <v>28</v>
      </c>
      <c r="F1089" s="4" t="s">
        <v>29</v>
      </c>
      <c r="G1089" s="109">
        <v>5</v>
      </c>
      <c r="H1089" s="109">
        <v>6</v>
      </c>
      <c r="I1089" s="13">
        <v>4028.4</v>
      </c>
      <c r="J1089" s="11">
        <v>2590.8000000000002</v>
      </c>
      <c r="K1089" s="26">
        <v>2590.8000000000002</v>
      </c>
      <c r="L1089" s="36">
        <v>177</v>
      </c>
      <c r="M1089" s="15">
        <f t="shared" si="204"/>
        <v>4977844.8</v>
      </c>
      <c r="N1089" s="110"/>
      <c r="O1089" s="110"/>
      <c r="P1089" s="110"/>
      <c r="Q1089" s="11">
        <f t="shared" si="200"/>
        <v>4977844.8</v>
      </c>
      <c r="R1089" s="110">
        <v>4977844.8</v>
      </c>
      <c r="S1089" s="111"/>
      <c r="T1089" s="110"/>
      <c r="U1089" s="110"/>
      <c r="V1089" s="110"/>
      <c r="W1089" s="110"/>
      <c r="X1089" s="110"/>
      <c r="Y1089" s="110"/>
      <c r="Z1089" s="110"/>
      <c r="AA1089" s="110"/>
      <c r="AB1089" s="110"/>
      <c r="AC1089" s="110"/>
      <c r="AD1089" s="110"/>
      <c r="AE1089" s="110"/>
      <c r="AF1089" s="198"/>
      <c r="AG1089" s="29" t="s">
        <v>217</v>
      </c>
      <c r="AH1089" s="176" t="s">
        <v>1777</v>
      </c>
      <c r="AI1089" s="168"/>
      <c r="AJ1089" s="176"/>
      <c r="AK1089" s="176"/>
      <c r="AL1089" s="71">
        <f>MAX(AL$24:AL1088)+1</f>
        <v>1000</v>
      </c>
      <c r="AM1089" s="71" t="s">
        <v>157</v>
      </c>
      <c r="AN1089" s="71" t="str">
        <f t="shared" si="198"/>
        <v>1000.</v>
      </c>
      <c r="AS1089" s="114"/>
    </row>
    <row r="1090" spans="1:45" ht="22.5" customHeight="1" x14ac:dyDescent="0.25">
      <c r="A1090" s="94" t="str">
        <f t="shared" si="199"/>
        <v>1001.</v>
      </c>
      <c r="B1090" s="94">
        <v>3577</v>
      </c>
      <c r="C1090" s="221" t="s">
        <v>1051</v>
      </c>
      <c r="D1090" s="109">
        <v>1994</v>
      </c>
      <c r="E1090" s="27" t="s">
        <v>28</v>
      </c>
      <c r="F1090" s="4" t="s">
        <v>31</v>
      </c>
      <c r="G1090" s="109">
        <v>5</v>
      </c>
      <c r="H1090" s="109">
        <v>6</v>
      </c>
      <c r="I1090" s="13">
        <v>6207.3</v>
      </c>
      <c r="J1090" s="11">
        <v>5573.1</v>
      </c>
      <c r="K1090" s="26">
        <v>5573.1</v>
      </c>
      <c r="L1090" s="36">
        <v>214</v>
      </c>
      <c r="M1090" s="15">
        <f t="shared" si="204"/>
        <v>1143100</v>
      </c>
      <c r="N1090" s="110"/>
      <c r="O1090" s="110"/>
      <c r="P1090" s="110"/>
      <c r="Q1090" s="11">
        <f t="shared" si="200"/>
        <v>1143100</v>
      </c>
      <c r="R1090" s="110">
        <v>1143100</v>
      </c>
      <c r="S1090" s="111"/>
      <c r="T1090" s="110"/>
      <c r="U1090" s="110"/>
      <c r="V1090" s="110"/>
      <c r="W1090" s="110"/>
      <c r="X1090" s="110"/>
      <c r="Y1090" s="110"/>
      <c r="Z1090" s="110"/>
      <c r="AA1090" s="110"/>
      <c r="AB1090" s="110"/>
      <c r="AC1090" s="110"/>
      <c r="AD1090" s="110"/>
      <c r="AE1090" s="110"/>
      <c r="AF1090" s="198"/>
      <c r="AG1090" s="29" t="s">
        <v>217</v>
      </c>
      <c r="AH1090" s="176" t="s">
        <v>1778</v>
      </c>
      <c r="AI1090" s="168"/>
      <c r="AJ1090" s="176"/>
      <c r="AK1090" s="176"/>
      <c r="AL1090" s="71">
        <f>MAX(AL$24:AL1089)+1</f>
        <v>1001</v>
      </c>
      <c r="AM1090" s="71" t="s">
        <v>157</v>
      </c>
      <c r="AN1090" s="71" t="str">
        <f t="shared" si="198"/>
        <v>1001.</v>
      </c>
      <c r="AP1090" s="71"/>
      <c r="AS1090" s="114"/>
    </row>
    <row r="1091" spans="1:45" ht="22.5" customHeight="1" x14ac:dyDescent="0.25">
      <c r="A1091" s="94" t="str">
        <f t="shared" si="199"/>
        <v>1002.</v>
      </c>
      <c r="B1091" s="94">
        <v>3282</v>
      </c>
      <c r="C1091" s="221" t="s">
        <v>837</v>
      </c>
      <c r="D1091" s="109">
        <v>1953</v>
      </c>
      <c r="E1091" s="27" t="s">
        <v>28</v>
      </c>
      <c r="F1091" s="4" t="s">
        <v>29</v>
      </c>
      <c r="G1091" s="109">
        <v>4</v>
      </c>
      <c r="H1091" s="109">
        <v>3</v>
      </c>
      <c r="I1091" s="13">
        <v>2562.1</v>
      </c>
      <c r="J1091" s="11">
        <v>2264.3000000000002</v>
      </c>
      <c r="K1091" s="26">
        <v>2264.3000000000002</v>
      </c>
      <c r="L1091" s="36">
        <v>77</v>
      </c>
      <c r="M1091" s="15">
        <f t="shared" si="204"/>
        <v>355464</v>
      </c>
      <c r="N1091" s="110"/>
      <c r="O1091" s="110"/>
      <c r="P1091" s="110"/>
      <c r="Q1091" s="11">
        <f t="shared" si="200"/>
        <v>355464</v>
      </c>
      <c r="R1091" s="110"/>
      <c r="S1091" s="111"/>
      <c r="T1091" s="110"/>
      <c r="U1091" s="110"/>
      <c r="V1091" s="110"/>
      <c r="W1091" s="110"/>
      <c r="X1091" s="110"/>
      <c r="Y1091" s="110">
        <v>298</v>
      </c>
      <c r="Z1091" s="110">
        <v>355464</v>
      </c>
      <c r="AA1091" s="110"/>
      <c r="AB1091" s="110"/>
      <c r="AC1091" s="110"/>
      <c r="AD1091" s="110"/>
      <c r="AE1091" s="110"/>
      <c r="AF1091" s="198"/>
      <c r="AG1091" s="29" t="s">
        <v>217</v>
      </c>
      <c r="AH1091" s="176"/>
      <c r="AI1091" s="168"/>
      <c r="AJ1091" s="176"/>
      <c r="AK1091" s="176"/>
      <c r="AL1091" s="71">
        <f>MAX(AL$24:AL1090)+1</f>
        <v>1002</v>
      </c>
      <c r="AM1091" s="71" t="s">
        <v>157</v>
      </c>
      <c r="AN1091" s="71" t="str">
        <f t="shared" si="198"/>
        <v>1002.</v>
      </c>
      <c r="AP1091" s="71"/>
      <c r="AS1091" s="114"/>
    </row>
    <row r="1092" spans="1:45" ht="22.5" customHeight="1" x14ac:dyDescent="0.25">
      <c r="A1092" s="94" t="str">
        <f t="shared" si="199"/>
        <v>1003.</v>
      </c>
      <c r="B1092" s="94">
        <v>3492</v>
      </c>
      <c r="C1092" s="220" t="s">
        <v>116</v>
      </c>
      <c r="D1092" s="4">
        <v>1967</v>
      </c>
      <c r="E1092" s="4" t="s">
        <v>28</v>
      </c>
      <c r="F1092" s="4" t="s">
        <v>29</v>
      </c>
      <c r="G1092" s="10">
        <v>5</v>
      </c>
      <c r="H1092" s="10">
        <v>4</v>
      </c>
      <c r="I1092" s="15">
        <v>3420.8</v>
      </c>
      <c r="J1092" s="11">
        <v>2520.3000000000002</v>
      </c>
      <c r="K1092" s="19">
        <v>2520.3000000000002</v>
      </c>
      <c r="L1092" s="36">
        <v>100</v>
      </c>
      <c r="M1092" s="15">
        <f>R1092+T1092+V1092+X1092+Z1092+AB1092+AE1092+AF1092</f>
        <v>2789696</v>
      </c>
      <c r="N1092" s="15"/>
      <c r="O1092" s="15"/>
      <c r="P1092" s="15"/>
      <c r="Q1092" s="11">
        <f t="shared" si="200"/>
        <v>2789696</v>
      </c>
      <c r="R1092" s="15">
        <v>2789696</v>
      </c>
      <c r="S1092" s="99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97"/>
      <c r="AG1092" s="29" t="s">
        <v>217</v>
      </c>
      <c r="AH1092" s="176" t="s">
        <v>1777</v>
      </c>
      <c r="AI1092" s="168"/>
      <c r="AJ1092" s="176"/>
      <c r="AK1092" s="176"/>
      <c r="AL1092" s="71">
        <f>MAX(AL$24:AL1091)+1</f>
        <v>1003</v>
      </c>
      <c r="AM1092" s="71" t="s">
        <v>157</v>
      </c>
      <c r="AN1092" s="71" t="str">
        <f t="shared" si="198"/>
        <v>1003.</v>
      </c>
      <c r="AP1092" s="71"/>
      <c r="AS1092" s="114"/>
    </row>
    <row r="1093" spans="1:45" ht="22.5" customHeight="1" x14ac:dyDescent="0.25">
      <c r="A1093" s="94" t="str">
        <f t="shared" si="199"/>
        <v>1004.</v>
      </c>
      <c r="B1093" s="94">
        <v>3523</v>
      </c>
      <c r="C1093" s="221" t="s">
        <v>126</v>
      </c>
      <c r="D1093" s="109">
        <v>1970</v>
      </c>
      <c r="E1093" s="4" t="s">
        <v>28</v>
      </c>
      <c r="F1093" s="4" t="s">
        <v>31</v>
      </c>
      <c r="G1093" s="4">
        <v>5</v>
      </c>
      <c r="H1093" s="4">
        <v>5</v>
      </c>
      <c r="I1093" s="26">
        <v>2928.2</v>
      </c>
      <c r="J1093" s="11">
        <v>2626.6</v>
      </c>
      <c r="K1093" s="26">
        <v>2626.6</v>
      </c>
      <c r="L1093" s="36">
        <v>99</v>
      </c>
      <c r="M1093" s="15">
        <f t="shared" ref="M1093:M1099" si="205">R1093+T1093+V1093+X1093+Z1093+AB1093+AE1093+AF1093</f>
        <v>422786</v>
      </c>
      <c r="N1093" s="110"/>
      <c r="O1093" s="110"/>
      <c r="P1093" s="110"/>
      <c r="Q1093" s="11">
        <f t="shared" si="200"/>
        <v>422786</v>
      </c>
      <c r="R1093" s="110">
        <v>422786</v>
      </c>
      <c r="S1093" s="111"/>
      <c r="T1093" s="110"/>
      <c r="U1093" s="110"/>
      <c r="V1093" s="110"/>
      <c r="W1093" s="110"/>
      <c r="X1093" s="110"/>
      <c r="Y1093" s="110"/>
      <c r="Z1093" s="110"/>
      <c r="AA1093" s="110"/>
      <c r="AB1093" s="110"/>
      <c r="AC1093" s="110"/>
      <c r="AD1093" s="110"/>
      <c r="AE1093" s="110"/>
      <c r="AF1093" s="198"/>
      <c r="AG1093" s="29" t="s">
        <v>217</v>
      </c>
      <c r="AH1093" s="176" t="s">
        <v>1778</v>
      </c>
      <c r="AI1093" s="168"/>
      <c r="AJ1093" s="176"/>
      <c r="AK1093" s="176"/>
      <c r="AL1093" s="71">
        <f>MAX(AL$24:AL1092)+1</f>
        <v>1004</v>
      </c>
      <c r="AM1093" s="71" t="s">
        <v>157</v>
      </c>
      <c r="AN1093" s="71" t="str">
        <f t="shared" ref="AN1093:AN1099" si="206">CONCATENATE(AL1093,AM1093)</f>
        <v>1004.</v>
      </c>
      <c r="AP1093" s="71"/>
      <c r="AS1093" s="114"/>
    </row>
    <row r="1094" spans="1:45" ht="22.5" customHeight="1" x14ac:dyDescent="0.25">
      <c r="A1094" s="94" t="str">
        <f t="shared" si="199"/>
        <v>1005.</v>
      </c>
      <c r="B1094" s="94">
        <v>3272</v>
      </c>
      <c r="C1094" s="221" t="s">
        <v>119</v>
      </c>
      <c r="D1094" s="109">
        <v>1983</v>
      </c>
      <c r="E1094" s="4" t="s">
        <v>28</v>
      </c>
      <c r="F1094" s="4" t="s">
        <v>31</v>
      </c>
      <c r="G1094" s="4">
        <v>5</v>
      </c>
      <c r="H1094" s="4">
        <v>5</v>
      </c>
      <c r="I1094" s="26">
        <v>4016.5</v>
      </c>
      <c r="J1094" s="11">
        <v>3512.5</v>
      </c>
      <c r="K1094" s="26">
        <v>3512.5</v>
      </c>
      <c r="L1094" s="36">
        <v>140</v>
      </c>
      <c r="M1094" s="15">
        <f t="shared" si="205"/>
        <v>1964200</v>
      </c>
      <c r="N1094" s="110"/>
      <c r="O1094" s="110"/>
      <c r="P1094" s="110"/>
      <c r="Q1094" s="11">
        <f t="shared" si="200"/>
        <v>1964200</v>
      </c>
      <c r="R1094" s="110">
        <v>1964200</v>
      </c>
      <c r="S1094" s="111"/>
      <c r="T1094" s="110"/>
      <c r="U1094" s="110"/>
      <c r="V1094" s="110"/>
      <c r="W1094" s="110"/>
      <c r="X1094" s="110"/>
      <c r="Y1094" s="110"/>
      <c r="Z1094" s="110"/>
      <c r="AA1094" s="110"/>
      <c r="AB1094" s="110"/>
      <c r="AC1094" s="110"/>
      <c r="AD1094" s="110"/>
      <c r="AE1094" s="110"/>
      <c r="AF1094" s="198"/>
      <c r="AG1094" s="29" t="s">
        <v>217</v>
      </c>
      <c r="AH1094" s="176" t="s">
        <v>1778</v>
      </c>
      <c r="AI1094" s="168"/>
      <c r="AJ1094" s="176"/>
      <c r="AK1094" s="176"/>
      <c r="AL1094" s="71">
        <f>MAX(AL$24:AL1093)+1</f>
        <v>1005</v>
      </c>
      <c r="AM1094" s="71" t="s">
        <v>157</v>
      </c>
      <c r="AN1094" s="71" t="str">
        <f t="shared" si="206"/>
        <v>1005.</v>
      </c>
      <c r="AP1094" s="71"/>
      <c r="AS1094" s="114"/>
    </row>
    <row r="1095" spans="1:45" ht="22.5" customHeight="1" x14ac:dyDescent="0.25">
      <c r="A1095" s="94" t="str">
        <f t="shared" si="199"/>
        <v>1006.</v>
      </c>
      <c r="B1095" s="94">
        <v>3513</v>
      </c>
      <c r="C1095" s="221" t="s">
        <v>1010</v>
      </c>
      <c r="D1095" s="109">
        <v>1989</v>
      </c>
      <c r="E1095" s="4" t="s">
        <v>28</v>
      </c>
      <c r="F1095" s="4" t="s">
        <v>31</v>
      </c>
      <c r="G1095" s="4">
        <v>5</v>
      </c>
      <c r="H1095" s="4">
        <v>5</v>
      </c>
      <c r="I1095" s="26">
        <v>5830.6</v>
      </c>
      <c r="J1095" s="11">
        <v>5418.3</v>
      </c>
      <c r="K1095" s="26">
        <v>5358.1</v>
      </c>
      <c r="L1095" s="36">
        <v>223</v>
      </c>
      <c r="M1095" s="15">
        <f t="shared" si="205"/>
        <v>911260</v>
      </c>
      <c r="N1095" s="110"/>
      <c r="O1095" s="110"/>
      <c r="P1095" s="110"/>
      <c r="Q1095" s="11">
        <f t="shared" si="200"/>
        <v>911260</v>
      </c>
      <c r="R1095" s="110">
        <v>911260</v>
      </c>
      <c r="S1095" s="111"/>
      <c r="T1095" s="110"/>
      <c r="U1095" s="110"/>
      <c r="V1095" s="110"/>
      <c r="W1095" s="110"/>
      <c r="X1095" s="110"/>
      <c r="Y1095" s="110"/>
      <c r="Z1095" s="110"/>
      <c r="AA1095" s="110"/>
      <c r="AB1095" s="110"/>
      <c r="AC1095" s="110"/>
      <c r="AD1095" s="110"/>
      <c r="AE1095" s="110"/>
      <c r="AF1095" s="198"/>
      <c r="AG1095" s="29" t="s">
        <v>217</v>
      </c>
      <c r="AH1095" s="176" t="s">
        <v>1778</v>
      </c>
      <c r="AI1095" s="168"/>
      <c r="AJ1095" s="176"/>
      <c r="AK1095" s="176"/>
      <c r="AL1095" s="71">
        <f>MAX(AL$24:AL1094)+1</f>
        <v>1006</v>
      </c>
      <c r="AM1095" s="71" t="s">
        <v>157</v>
      </c>
      <c r="AN1095" s="71" t="str">
        <f t="shared" si="206"/>
        <v>1006.</v>
      </c>
      <c r="AP1095" s="71"/>
      <c r="AS1095" s="114"/>
    </row>
    <row r="1096" spans="1:45" ht="22.5" customHeight="1" x14ac:dyDescent="0.25">
      <c r="A1096" s="94" t="str">
        <f t="shared" si="199"/>
        <v>1007.</v>
      </c>
      <c r="B1096" s="94">
        <v>3551</v>
      </c>
      <c r="C1096" s="219" t="s">
        <v>1047</v>
      </c>
      <c r="D1096" s="109">
        <v>1990</v>
      </c>
      <c r="E1096" s="27" t="s">
        <v>28</v>
      </c>
      <c r="F1096" s="4" t="s">
        <v>31</v>
      </c>
      <c r="G1096" s="109">
        <v>5</v>
      </c>
      <c r="H1096" s="109">
        <v>3</v>
      </c>
      <c r="I1096" s="13">
        <v>3718.1</v>
      </c>
      <c r="J1096" s="11">
        <v>3327.6</v>
      </c>
      <c r="K1096" s="26">
        <v>3327.6</v>
      </c>
      <c r="L1096" s="36">
        <v>144</v>
      </c>
      <c r="M1096" s="15">
        <f t="shared" si="205"/>
        <v>584800</v>
      </c>
      <c r="N1096" s="110"/>
      <c r="O1096" s="110"/>
      <c r="P1096" s="110"/>
      <c r="Q1096" s="11">
        <f t="shared" si="200"/>
        <v>584800</v>
      </c>
      <c r="R1096" s="110">
        <v>584800</v>
      </c>
      <c r="S1096" s="111"/>
      <c r="T1096" s="110"/>
      <c r="U1096" s="110"/>
      <c r="V1096" s="110"/>
      <c r="W1096" s="110"/>
      <c r="X1096" s="110"/>
      <c r="Y1096" s="110"/>
      <c r="Z1096" s="110"/>
      <c r="AA1096" s="110"/>
      <c r="AB1096" s="110"/>
      <c r="AC1096" s="110"/>
      <c r="AD1096" s="110"/>
      <c r="AE1096" s="11"/>
      <c r="AF1096" s="198"/>
      <c r="AG1096" s="29" t="s">
        <v>217</v>
      </c>
      <c r="AH1096" s="176" t="s">
        <v>1781</v>
      </c>
      <c r="AI1096" s="168"/>
      <c r="AJ1096" s="176"/>
      <c r="AK1096" s="176"/>
      <c r="AL1096" s="71">
        <f>MAX(AL$24:AL1095)+1</f>
        <v>1007</v>
      </c>
      <c r="AM1096" s="71" t="s">
        <v>157</v>
      </c>
      <c r="AN1096" s="71" t="str">
        <f t="shared" si="206"/>
        <v>1007.</v>
      </c>
      <c r="AP1096" s="71"/>
      <c r="AS1096" s="114"/>
    </row>
    <row r="1097" spans="1:45" ht="22.5" customHeight="1" x14ac:dyDescent="0.25">
      <c r="A1097" s="94" t="str">
        <f t="shared" si="199"/>
        <v>1008.</v>
      </c>
      <c r="B1097" s="94">
        <v>3306</v>
      </c>
      <c r="C1097" s="219" t="s">
        <v>1726</v>
      </c>
      <c r="D1097" s="109">
        <v>1964</v>
      </c>
      <c r="E1097" s="27" t="s">
        <v>28</v>
      </c>
      <c r="F1097" s="4" t="s">
        <v>29</v>
      </c>
      <c r="G1097" s="109">
        <v>4</v>
      </c>
      <c r="H1097" s="109">
        <v>2</v>
      </c>
      <c r="I1097" s="13">
        <v>1408.3</v>
      </c>
      <c r="J1097" s="11">
        <v>1306.4000000000001</v>
      </c>
      <c r="K1097" s="26">
        <v>1306.4000000000001</v>
      </c>
      <c r="L1097" s="36">
        <v>44</v>
      </c>
      <c r="M1097" s="15">
        <f t="shared" si="205"/>
        <v>419440.13</v>
      </c>
      <c r="N1097" s="110"/>
      <c r="O1097" s="110"/>
      <c r="P1097" s="110"/>
      <c r="Q1097" s="11">
        <f t="shared" si="200"/>
        <v>419440.13</v>
      </c>
      <c r="R1097" s="110">
        <v>419440.13</v>
      </c>
      <c r="S1097" s="111"/>
      <c r="T1097" s="110"/>
      <c r="U1097" s="110"/>
      <c r="V1097" s="110"/>
      <c r="W1097" s="110"/>
      <c r="X1097" s="110"/>
      <c r="Y1097" s="110"/>
      <c r="Z1097" s="110"/>
      <c r="AA1097" s="110"/>
      <c r="AB1097" s="110"/>
      <c r="AC1097" s="110"/>
      <c r="AD1097" s="110"/>
      <c r="AE1097" s="11"/>
      <c r="AF1097" s="198"/>
      <c r="AG1097" s="29" t="s">
        <v>217</v>
      </c>
      <c r="AH1097" s="176" t="s">
        <v>1790</v>
      </c>
      <c r="AI1097" s="168"/>
      <c r="AJ1097" s="176"/>
      <c r="AK1097" s="176"/>
      <c r="AL1097" s="71">
        <f>MAX(AL$24:AL1096)+1</f>
        <v>1008</v>
      </c>
      <c r="AM1097" s="71" t="s">
        <v>157</v>
      </c>
      <c r="AN1097" s="71" t="str">
        <f t="shared" si="206"/>
        <v>1008.</v>
      </c>
      <c r="AP1097" s="71"/>
      <c r="AS1097" s="114"/>
    </row>
    <row r="1098" spans="1:45" ht="22.5" customHeight="1" x14ac:dyDescent="0.25">
      <c r="A1098" s="94" t="str">
        <f t="shared" si="199"/>
        <v>1009.</v>
      </c>
      <c r="B1098" s="94">
        <v>3369</v>
      </c>
      <c r="C1098" s="219" t="s">
        <v>864</v>
      </c>
      <c r="D1098" s="109">
        <v>1959</v>
      </c>
      <c r="E1098" s="27" t="s">
        <v>28</v>
      </c>
      <c r="F1098" s="4" t="s">
        <v>29</v>
      </c>
      <c r="G1098" s="109">
        <v>2</v>
      </c>
      <c r="H1098" s="109">
        <v>1</v>
      </c>
      <c r="I1098" s="13">
        <v>296.8</v>
      </c>
      <c r="J1098" s="11">
        <v>237</v>
      </c>
      <c r="K1098" s="26">
        <v>237</v>
      </c>
      <c r="L1098" s="36">
        <v>8</v>
      </c>
      <c r="M1098" s="15">
        <f t="shared" si="205"/>
        <v>471232.37</v>
      </c>
      <c r="N1098" s="110"/>
      <c r="O1098" s="110"/>
      <c r="P1098" s="110"/>
      <c r="Q1098" s="11">
        <f t="shared" si="200"/>
        <v>471232.37</v>
      </c>
      <c r="R1098" s="110">
        <v>423667.15</v>
      </c>
      <c r="S1098" s="111"/>
      <c r="T1098" s="110"/>
      <c r="U1098" s="110"/>
      <c r="V1098" s="110"/>
      <c r="W1098" s="110"/>
      <c r="X1098" s="110"/>
      <c r="Y1098" s="110"/>
      <c r="Z1098" s="110"/>
      <c r="AA1098" s="110"/>
      <c r="AB1098" s="110"/>
      <c r="AC1098" s="110"/>
      <c r="AD1098" s="110"/>
      <c r="AE1098" s="11"/>
      <c r="AF1098" s="198">
        <v>47565.22</v>
      </c>
      <c r="AG1098" s="29" t="s">
        <v>217</v>
      </c>
      <c r="AH1098" s="176" t="s">
        <v>1777</v>
      </c>
      <c r="AI1098" s="168"/>
      <c r="AJ1098" s="176"/>
      <c r="AK1098" s="176"/>
      <c r="AL1098" s="71">
        <f>MAX(AL$24:AL1097)+1</f>
        <v>1009</v>
      </c>
      <c r="AM1098" s="71" t="s">
        <v>157</v>
      </c>
      <c r="AN1098" s="71" t="str">
        <f t="shared" si="206"/>
        <v>1009.</v>
      </c>
      <c r="AP1098" s="71"/>
      <c r="AS1098" s="114"/>
    </row>
    <row r="1099" spans="1:45" ht="22.5" customHeight="1" x14ac:dyDescent="0.25">
      <c r="A1099" s="94" t="str">
        <f t="shared" si="199"/>
        <v>1010.</v>
      </c>
      <c r="B1099" s="94">
        <v>3379</v>
      </c>
      <c r="C1099" s="219" t="s">
        <v>1030</v>
      </c>
      <c r="D1099" s="109">
        <v>1958</v>
      </c>
      <c r="E1099" s="27"/>
      <c r="F1099" s="4" t="s">
        <v>29</v>
      </c>
      <c r="G1099" s="109">
        <v>3</v>
      </c>
      <c r="H1099" s="109">
        <v>2</v>
      </c>
      <c r="I1099" s="13">
        <v>1239</v>
      </c>
      <c r="J1099" s="11">
        <v>1127.2</v>
      </c>
      <c r="K1099" s="26">
        <v>1127.2</v>
      </c>
      <c r="L1099" s="36">
        <v>43</v>
      </c>
      <c r="M1099" s="15">
        <f t="shared" si="205"/>
        <v>563401.06000000006</v>
      </c>
      <c r="N1099" s="110"/>
      <c r="O1099" s="110"/>
      <c r="P1099" s="110"/>
      <c r="Q1099" s="11">
        <f t="shared" si="200"/>
        <v>563401.06000000006</v>
      </c>
      <c r="R1099" s="110">
        <v>563401.06000000006</v>
      </c>
      <c r="S1099" s="111"/>
      <c r="T1099" s="110"/>
      <c r="U1099" s="110"/>
      <c r="V1099" s="110"/>
      <c r="W1099" s="110"/>
      <c r="X1099" s="110"/>
      <c r="Y1099" s="110"/>
      <c r="Z1099" s="110"/>
      <c r="AA1099" s="110"/>
      <c r="AB1099" s="110"/>
      <c r="AC1099" s="110"/>
      <c r="AD1099" s="110"/>
      <c r="AE1099" s="11"/>
      <c r="AF1099" s="198"/>
      <c r="AG1099" s="29" t="s">
        <v>217</v>
      </c>
      <c r="AH1099" s="176" t="s">
        <v>1777</v>
      </c>
      <c r="AI1099" s="168"/>
      <c r="AJ1099" s="176"/>
      <c r="AK1099" s="176"/>
      <c r="AL1099" s="71">
        <f>MAX(AL$24:AL1098)+1</f>
        <v>1010</v>
      </c>
      <c r="AM1099" s="71" t="s">
        <v>157</v>
      </c>
      <c r="AN1099" s="71" t="str">
        <f t="shared" si="206"/>
        <v>1010.</v>
      </c>
      <c r="AP1099" s="71"/>
      <c r="AS1099" s="114"/>
    </row>
    <row r="1100" spans="1:45" ht="23.25" customHeight="1" x14ac:dyDescent="0.25">
      <c r="A1100" s="94" t="str">
        <f t="shared" ref="A1100:A1107" si="207">AN1100</f>
        <v/>
      </c>
      <c r="B1100" s="94"/>
      <c r="C1100" s="233" t="s">
        <v>1689</v>
      </c>
      <c r="D1100" s="8"/>
      <c r="E1100" s="8"/>
      <c r="F1100" s="8"/>
      <c r="G1100" s="14"/>
      <c r="H1100" s="14"/>
      <c r="I1100" s="6">
        <f>I1101+I1106+I1112</f>
        <v>19893.400000000001</v>
      </c>
      <c r="J1100" s="6">
        <f>J1101+J1106+J1112</f>
        <v>13138.13</v>
      </c>
      <c r="K1100" s="6">
        <f>K1101+K1106+K1112</f>
        <v>13138.13</v>
      </c>
      <c r="L1100" s="34">
        <f>L1101+L1106+L1112</f>
        <v>559</v>
      </c>
      <c r="M1100" s="6">
        <f>M1101+M1106+M1112</f>
        <v>25578467.810000002</v>
      </c>
      <c r="N1100" s="6"/>
      <c r="O1100" s="6"/>
      <c r="P1100" s="6"/>
      <c r="Q1100" s="6">
        <f>Q1101+Q1106+Q1112</f>
        <v>25578467.810000002</v>
      </c>
      <c r="R1100" s="6">
        <f t="shared" ref="R1100:AF1100" si="208">R1101+R1106+R1112</f>
        <v>3843964.52</v>
      </c>
      <c r="S1100" s="6"/>
      <c r="T1100" s="6"/>
      <c r="U1100" s="6">
        <f t="shared" si="208"/>
        <v>5543.3</v>
      </c>
      <c r="V1100" s="6">
        <f t="shared" si="208"/>
        <v>20823329.219999999</v>
      </c>
      <c r="W1100" s="6"/>
      <c r="X1100" s="6"/>
      <c r="Y1100" s="6"/>
      <c r="Z1100" s="6"/>
      <c r="AA1100" s="6">
        <f t="shared" si="208"/>
        <v>80</v>
      </c>
      <c r="AB1100" s="6">
        <f t="shared" si="208"/>
        <v>809602.11</v>
      </c>
      <c r="AC1100" s="6"/>
      <c r="AD1100" s="6"/>
      <c r="AE1100" s="6"/>
      <c r="AF1100" s="195">
        <f t="shared" si="208"/>
        <v>101571.96</v>
      </c>
      <c r="AG1100" s="30"/>
      <c r="AH1100" s="176"/>
      <c r="AI1100" s="168"/>
      <c r="AJ1100" s="176"/>
      <c r="AK1100" s="176"/>
      <c r="AN1100" s="71" t="str">
        <f t="shared" ref="AN1100:AN1157" si="209">CONCATENATE(AL1100,AM1100)</f>
        <v/>
      </c>
      <c r="AO1100" s="71"/>
      <c r="AP1100" s="71"/>
      <c r="AS1100" s="114"/>
    </row>
    <row r="1101" spans="1:45" ht="22.5" customHeight="1" x14ac:dyDescent="0.25">
      <c r="A1101" s="94" t="str">
        <f t="shared" si="207"/>
        <v/>
      </c>
      <c r="B1101" s="94"/>
      <c r="C1101" s="233" t="s">
        <v>208</v>
      </c>
      <c r="D1101" s="8"/>
      <c r="E1101" s="8"/>
      <c r="F1101" s="8"/>
      <c r="G1101" s="14"/>
      <c r="H1101" s="14"/>
      <c r="I1101" s="6">
        <f>SUM(I1102:I1105)</f>
        <v>1989.8999999999999</v>
      </c>
      <c r="J1101" s="6">
        <f>SUM(J1102:J1105)</f>
        <v>1451.5</v>
      </c>
      <c r="K1101" s="6">
        <f>SUM(K1102:K1105)</f>
        <v>1451.5</v>
      </c>
      <c r="L1101" s="34">
        <f>SUM(L1102:L1105)</f>
        <v>64</v>
      </c>
      <c r="M1101" s="6">
        <f>SUM(M1102:M1105)</f>
        <v>1626493.04</v>
      </c>
      <c r="N1101" s="6"/>
      <c r="O1101" s="6"/>
      <c r="P1101" s="6"/>
      <c r="Q1101" s="6">
        <f>SUM(Q1102:Q1105)</f>
        <v>1626493.04</v>
      </c>
      <c r="R1101" s="6">
        <f>SUM(R1102:R1105)</f>
        <v>432914.92</v>
      </c>
      <c r="S1101" s="6"/>
      <c r="T1101" s="6"/>
      <c r="U1101" s="6">
        <f>SUM(U1102:U1105)</f>
        <v>381.4</v>
      </c>
      <c r="V1101" s="6">
        <f>SUM(V1102:V1105)</f>
        <v>1193578.1200000001</v>
      </c>
      <c r="W1101" s="6"/>
      <c r="X1101" s="6"/>
      <c r="Y1101" s="6"/>
      <c r="Z1101" s="6"/>
      <c r="AA1101" s="6"/>
      <c r="AB1101" s="6"/>
      <c r="AC1101" s="6"/>
      <c r="AD1101" s="6"/>
      <c r="AE1101" s="6"/>
      <c r="AF1101" s="195"/>
      <c r="AG1101" s="30"/>
      <c r="AH1101" s="176"/>
      <c r="AI1101" s="168"/>
      <c r="AJ1101" s="176"/>
      <c r="AK1101" s="176"/>
      <c r="AN1101" s="71" t="str">
        <f t="shared" si="209"/>
        <v/>
      </c>
      <c r="AO1101" s="71"/>
      <c r="AP1101" s="71"/>
      <c r="AS1101" s="114"/>
    </row>
    <row r="1102" spans="1:45" ht="22.5" customHeight="1" x14ac:dyDescent="0.25">
      <c r="A1102" s="94" t="str">
        <f t="shared" si="207"/>
        <v>1011.</v>
      </c>
      <c r="B1102" s="94">
        <v>3633</v>
      </c>
      <c r="C1102" s="213" t="s">
        <v>883</v>
      </c>
      <c r="D1102" s="8">
        <v>1964</v>
      </c>
      <c r="E1102" s="8" t="s">
        <v>28</v>
      </c>
      <c r="F1102" s="8" t="s">
        <v>31</v>
      </c>
      <c r="G1102" s="14">
        <v>2</v>
      </c>
      <c r="H1102" s="14">
        <v>1</v>
      </c>
      <c r="I1102" s="13">
        <v>342.2</v>
      </c>
      <c r="J1102" s="11">
        <v>210.7</v>
      </c>
      <c r="K1102" s="13">
        <v>210.7</v>
      </c>
      <c r="L1102" s="36">
        <v>6</v>
      </c>
      <c r="M1102" s="15">
        <f>R1102+T1102+V1102+X1102+Z1102+AB1102+AE1102+AF1102</f>
        <v>127083.73</v>
      </c>
      <c r="N1102" s="15"/>
      <c r="O1102" s="15"/>
      <c r="P1102" s="15"/>
      <c r="Q1102" s="11">
        <f>M1102</f>
        <v>127083.73</v>
      </c>
      <c r="R1102" s="15">
        <v>127083.73</v>
      </c>
      <c r="S1102" s="99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1"/>
      <c r="AF1102" s="197"/>
      <c r="AG1102" s="29" t="s">
        <v>217</v>
      </c>
      <c r="AH1102" s="176" t="s">
        <v>1774</v>
      </c>
      <c r="AI1102" s="168"/>
      <c r="AJ1102" s="176"/>
      <c r="AK1102" s="176"/>
      <c r="AL1102" s="71">
        <f>MAX(AL$24:AL1101)+1</f>
        <v>1011</v>
      </c>
      <c r="AM1102" s="71" t="s">
        <v>157</v>
      </c>
      <c r="AN1102" s="71" t="str">
        <f t="shared" si="209"/>
        <v>1011.</v>
      </c>
      <c r="AP1102" s="71"/>
      <c r="AS1102" s="114"/>
    </row>
    <row r="1103" spans="1:45" ht="22.5" customHeight="1" x14ac:dyDescent="0.25">
      <c r="A1103" s="94" t="str">
        <f t="shared" si="207"/>
        <v>1012.</v>
      </c>
      <c r="B1103" s="94">
        <v>3634</v>
      </c>
      <c r="C1103" s="213" t="s">
        <v>884</v>
      </c>
      <c r="D1103" s="8">
        <v>1974</v>
      </c>
      <c r="E1103" s="8" t="s">
        <v>28</v>
      </c>
      <c r="F1103" s="8" t="s">
        <v>29</v>
      </c>
      <c r="G1103" s="14">
        <v>2</v>
      </c>
      <c r="H1103" s="14">
        <v>2</v>
      </c>
      <c r="I1103" s="13">
        <v>771.6</v>
      </c>
      <c r="J1103" s="11">
        <v>453.9</v>
      </c>
      <c r="K1103" s="13">
        <v>453.9</v>
      </c>
      <c r="L1103" s="36">
        <v>31</v>
      </c>
      <c r="M1103" s="15">
        <f>R1103+T1103+V1103+X1103+Z1103+AB1103+AE1103+AF1103</f>
        <v>255821.89</v>
      </c>
      <c r="N1103" s="103"/>
      <c r="O1103" s="6"/>
      <c r="P1103" s="6"/>
      <c r="Q1103" s="11">
        <f>M1103</f>
        <v>255821.89</v>
      </c>
      <c r="R1103" s="15">
        <v>255821.89</v>
      </c>
      <c r="S1103" s="99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1"/>
      <c r="AD1103" s="11"/>
      <c r="AE1103" s="11"/>
      <c r="AF1103" s="197"/>
      <c r="AG1103" s="29" t="s">
        <v>217</v>
      </c>
      <c r="AH1103" s="176" t="s">
        <v>1774</v>
      </c>
      <c r="AI1103" s="168"/>
      <c r="AJ1103" s="176"/>
      <c r="AK1103" s="176"/>
      <c r="AL1103" s="71">
        <f>MAX(AL$24:AL1102)+1</f>
        <v>1012</v>
      </c>
      <c r="AM1103" s="71" t="s">
        <v>157</v>
      </c>
      <c r="AN1103" s="71" t="str">
        <f t="shared" si="209"/>
        <v>1012.</v>
      </c>
      <c r="AP1103" s="71"/>
      <c r="AS1103" s="114"/>
    </row>
    <row r="1104" spans="1:45" ht="22.5" customHeight="1" x14ac:dyDescent="0.25">
      <c r="A1104" s="94" t="str">
        <f t="shared" si="207"/>
        <v>1013.</v>
      </c>
      <c r="B1104" s="94">
        <v>3694</v>
      </c>
      <c r="C1104" s="213" t="s">
        <v>128</v>
      </c>
      <c r="D1104" s="8">
        <v>1974</v>
      </c>
      <c r="E1104" s="8" t="s">
        <v>28</v>
      </c>
      <c r="F1104" s="8" t="s">
        <v>29</v>
      </c>
      <c r="G1104" s="14">
        <v>2</v>
      </c>
      <c r="H1104" s="14">
        <v>1</v>
      </c>
      <c r="I1104" s="13">
        <v>464.3</v>
      </c>
      <c r="J1104" s="11">
        <v>421.9</v>
      </c>
      <c r="K1104" s="13">
        <v>421.9</v>
      </c>
      <c r="L1104" s="36">
        <v>12</v>
      </c>
      <c r="M1104" s="15">
        <f>R1104+T1104+V1104+X1104+Z1104+AB1104+AE1104+AF1104</f>
        <v>50009.3</v>
      </c>
      <c r="N1104" s="103"/>
      <c r="O1104" s="6"/>
      <c r="P1104" s="6"/>
      <c r="Q1104" s="11">
        <f>M1104</f>
        <v>50009.3</v>
      </c>
      <c r="R1104" s="15">
        <v>50009.3</v>
      </c>
      <c r="S1104" s="99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1"/>
      <c r="AD1104" s="11"/>
      <c r="AE1104" s="15"/>
      <c r="AF1104" s="197"/>
      <c r="AG1104" s="29" t="s">
        <v>217</v>
      </c>
      <c r="AH1104" s="176" t="s">
        <v>1788</v>
      </c>
      <c r="AI1104" s="168"/>
      <c r="AJ1104" s="176"/>
      <c r="AK1104" s="176"/>
      <c r="AL1104" s="71">
        <f>MAX(AL$24:AL1103)+1</f>
        <v>1013</v>
      </c>
      <c r="AM1104" s="71" t="s">
        <v>157</v>
      </c>
      <c r="AN1104" s="71" t="str">
        <f t="shared" si="209"/>
        <v>1013.</v>
      </c>
      <c r="AP1104" s="71"/>
      <c r="AS1104" s="114"/>
    </row>
    <row r="1105" spans="1:45" ht="22.5" customHeight="1" x14ac:dyDescent="0.25">
      <c r="A1105" s="94" t="str">
        <f t="shared" si="207"/>
        <v>1014.</v>
      </c>
      <c r="B1105" s="94">
        <v>5529</v>
      </c>
      <c r="C1105" s="213" t="s">
        <v>1552</v>
      </c>
      <c r="D1105" s="8">
        <v>1968</v>
      </c>
      <c r="E1105" s="8" t="s">
        <v>28</v>
      </c>
      <c r="F1105" s="8" t="s">
        <v>29</v>
      </c>
      <c r="G1105" s="14">
        <v>2</v>
      </c>
      <c r="H1105" s="14">
        <v>1</v>
      </c>
      <c r="I1105" s="13">
        <v>411.8</v>
      </c>
      <c r="J1105" s="11">
        <v>365</v>
      </c>
      <c r="K1105" s="13">
        <v>365</v>
      </c>
      <c r="L1105" s="36">
        <v>15</v>
      </c>
      <c r="M1105" s="15">
        <f>R1105+T1105+V1105+X1105+Z1105+AB1105+AE1105+AF1105</f>
        <v>1193578.1200000001</v>
      </c>
      <c r="N1105" s="103"/>
      <c r="O1105" s="6"/>
      <c r="P1105" s="6"/>
      <c r="Q1105" s="11">
        <f>M1105</f>
        <v>1193578.1200000001</v>
      </c>
      <c r="R1105" s="15"/>
      <c r="S1105" s="99"/>
      <c r="T1105" s="15"/>
      <c r="U1105" s="15">
        <v>381.4</v>
      </c>
      <c r="V1105" s="15">
        <v>1193578.1200000001</v>
      </c>
      <c r="W1105" s="15"/>
      <c r="X1105" s="15"/>
      <c r="Y1105" s="15"/>
      <c r="Z1105" s="15"/>
      <c r="AA1105" s="15"/>
      <c r="AB1105" s="15"/>
      <c r="AC1105" s="11"/>
      <c r="AD1105" s="11"/>
      <c r="AE1105" s="15"/>
      <c r="AF1105" s="197"/>
      <c r="AG1105" s="29" t="s">
        <v>217</v>
      </c>
      <c r="AH1105" s="176"/>
      <c r="AI1105" s="168"/>
      <c r="AJ1105" s="176"/>
      <c r="AK1105" s="176"/>
      <c r="AL1105" s="71">
        <f>MAX(AL$24:AL1104)+1</f>
        <v>1014</v>
      </c>
      <c r="AM1105" s="71" t="s">
        <v>157</v>
      </c>
      <c r="AN1105" s="71" t="str">
        <f t="shared" si="209"/>
        <v>1014.</v>
      </c>
      <c r="AP1105" s="71"/>
      <c r="AS1105" s="114"/>
    </row>
    <row r="1106" spans="1:45" ht="22.5" customHeight="1" x14ac:dyDescent="0.25">
      <c r="A1106" s="94" t="str">
        <f t="shared" si="207"/>
        <v/>
      </c>
      <c r="B1106" s="94"/>
      <c r="C1106" s="233" t="s">
        <v>209</v>
      </c>
      <c r="D1106" s="8"/>
      <c r="E1106" s="8"/>
      <c r="F1106" s="8"/>
      <c r="G1106" s="14"/>
      <c r="H1106" s="14"/>
      <c r="I1106" s="6">
        <f>SUM(I1107:I1111)</f>
        <v>2069.4299999999998</v>
      </c>
      <c r="J1106" s="6">
        <f>SUM(J1107:J1111)</f>
        <v>1338.83</v>
      </c>
      <c r="K1106" s="6">
        <f>SUM(K1107:K1111)</f>
        <v>1338.83</v>
      </c>
      <c r="L1106" s="34">
        <f>SUM(L1107:L1111)</f>
        <v>46</v>
      </c>
      <c r="M1106" s="6">
        <f>SUM(M1107:M1111)</f>
        <v>6793105.1699999999</v>
      </c>
      <c r="N1106" s="6"/>
      <c r="O1106" s="6"/>
      <c r="P1106" s="6"/>
      <c r="Q1106" s="6">
        <f t="shared" ref="Q1106:AF1106" si="210">SUM(Q1107:Q1111)</f>
        <v>6793105.1699999999</v>
      </c>
      <c r="R1106" s="6"/>
      <c r="S1106" s="6"/>
      <c r="T1106" s="6"/>
      <c r="U1106" s="6">
        <f t="shared" si="210"/>
        <v>1415.9</v>
      </c>
      <c r="V1106" s="6">
        <f t="shared" si="210"/>
        <v>5881931.0999999996</v>
      </c>
      <c r="W1106" s="6"/>
      <c r="X1106" s="6"/>
      <c r="Y1106" s="6"/>
      <c r="Z1106" s="6"/>
      <c r="AA1106" s="6">
        <f t="shared" si="210"/>
        <v>80</v>
      </c>
      <c r="AB1106" s="6">
        <f t="shared" si="210"/>
        <v>809602.11</v>
      </c>
      <c r="AC1106" s="6"/>
      <c r="AD1106" s="6"/>
      <c r="AE1106" s="6"/>
      <c r="AF1106" s="195">
        <f t="shared" si="210"/>
        <v>101571.96</v>
      </c>
      <c r="AG1106" s="30"/>
      <c r="AH1106" s="176"/>
      <c r="AI1106" s="168"/>
      <c r="AJ1106" s="176"/>
      <c r="AK1106" s="176"/>
      <c r="AN1106" s="71" t="str">
        <f t="shared" si="209"/>
        <v/>
      </c>
      <c r="AO1106" s="71"/>
      <c r="AP1106" s="71"/>
      <c r="AS1106" s="114"/>
    </row>
    <row r="1107" spans="1:45" ht="22.5" customHeight="1" x14ac:dyDescent="0.25">
      <c r="A1107" s="94" t="str">
        <f t="shared" si="207"/>
        <v>1015.</v>
      </c>
      <c r="B1107" s="94">
        <v>5521</v>
      </c>
      <c r="C1107" s="213" t="s">
        <v>1553</v>
      </c>
      <c r="D1107" s="8">
        <v>1977</v>
      </c>
      <c r="E1107" s="8" t="s">
        <v>28</v>
      </c>
      <c r="F1107" s="8" t="s">
        <v>29</v>
      </c>
      <c r="G1107" s="14">
        <v>2</v>
      </c>
      <c r="H1107" s="14">
        <v>1</v>
      </c>
      <c r="I1107" s="13">
        <v>349.13</v>
      </c>
      <c r="J1107" s="11">
        <v>312.02999999999997</v>
      </c>
      <c r="K1107" s="13">
        <v>312.02999999999997</v>
      </c>
      <c r="L1107" s="36">
        <v>3</v>
      </c>
      <c r="M1107" s="15">
        <f>R1107+T1107+V1107+X1107+Z1107+AB1107+AE1107+AF1107</f>
        <v>1337414.04</v>
      </c>
      <c r="N1107" s="103"/>
      <c r="O1107" s="6"/>
      <c r="P1107" s="6"/>
      <c r="Q1107" s="11">
        <f>M1107</f>
        <v>1337414.04</v>
      </c>
      <c r="R1107" s="15"/>
      <c r="S1107" s="99"/>
      <c r="T1107" s="15"/>
      <c r="U1107" s="15">
        <v>312.60000000000002</v>
      </c>
      <c r="V1107" s="15">
        <v>1337414.04</v>
      </c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97"/>
      <c r="AG1107" s="29" t="s">
        <v>217</v>
      </c>
      <c r="AH1107" s="176"/>
      <c r="AI1107" s="168"/>
      <c r="AJ1107" s="176"/>
      <c r="AK1107" s="176"/>
      <c r="AL1107" s="71">
        <f>MAX(AL$24:AL1106)+1</f>
        <v>1015</v>
      </c>
      <c r="AM1107" s="71" t="s">
        <v>157</v>
      </c>
      <c r="AN1107" s="71" t="str">
        <f t="shared" si="209"/>
        <v>1015.</v>
      </c>
      <c r="AP1107" s="71"/>
      <c r="AS1107" s="114"/>
    </row>
    <row r="1108" spans="1:45" ht="22.5" customHeight="1" x14ac:dyDescent="0.25">
      <c r="A1108" s="94" t="str">
        <f t="shared" ref="A1108:A1171" si="211">AN1108</f>
        <v>1016.</v>
      </c>
      <c r="B1108" s="94">
        <v>3645</v>
      </c>
      <c r="C1108" s="213" t="s">
        <v>890</v>
      </c>
      <c r="D1108" s="8">
        <v>1973</v>
      </c>
      <c r="E1108" s="8" t="s">
        <v>28</v>
      </c>
      <c r="F1108" s="8" t="s">
        <v>29</v>
      </c>
      <c r="G1108" s="14">
        <v>2</v>
      </c>
      <c r="H1108" s="14">
        <v>2</v>
      </c>
      <c r="I1108" s="13">
        <v>548.20000000000005</v>
      </c>
      <c r="J1108" s="11">
        <v>289.7</v>
      </c>
      <c r="K1108" s="13">
        <v>289.7</v>
      </c>
      <c r="L1108" s="36">
        <v>8</v>
      </c>
      <c r="M1108" s="15">
        <f>R1108+T1108+V1108+X1108+Z1108+AB1108+AE1108+AF1108</f>
        <v>1755416.06</v>
      </c>
      <c r="N1108" s="103"/>
      <c r="O1108" s="6"/>
      <c r="P1108" s="6"/>
      <c r="Q1108" s="11">
        <f>M1108</f>
        <v>1755416.06</v>
      </c>
      <c r="R1108" s="15"/>
      <c r="S1108" s="99"/>
      <c r="T1108" s="15"/>
      <c r="U1108" s="15">
        <v>356.3</v>
      </c>
      <c r="V1108" s="15">
        <v>1755416.06</v>
      </c>
      <c r="W1108" s="15"/>
      <c r="X1108" s="15"/>
      <c r="Y1108" s="15"/>
      <c r="Z1108" s="15"/>
      <c r="AA1108" s="15"/>
      <c r="AB1108" s="15"/>
      <c r="AC1108" s="11"/>
      <c r="AD1108" s="11"/>
      <c r="AE1108" s="15"/>
      <c r="AF1108" s="197"/>
      <c r="AG1108" s="29" t="s">
        <v>217</v>
      </c>
      <c r="AH1108" s="176"/>
      <c r="AI1108" s="168"/>
      <c r="AJ1108" s="176"/>
      <c r="AK1108" s="176"/>
      <c r="AL1108" s="71">
        <f>MAX(AL$24:AL1107)+1</f>
        <v>1016</v>
      </c>
      <c r="AM1108" s="71" t="s">
        <v>157</v>
      </c>
      <c r="AN1108" s="71" t="str">
        <f t="shared" si="209"/>
        <v>1016.</v>
      </c>
      <c r="AP1108" s="71"/>
      <c r="AS1108" s="114"/>
    </row>
    <row r="1109" spans="1:45" ht="22.5" customHeight="1" x14ac:dyDescent="0.25">
      <c r="A1109" s="94" t="str">
        <f t="shared" si="211"/>
        <v>1017.</v>
      </c>
      <c r="B1109" s="94">
        <v>3660</v>
      </c>
      <c r="C1109" s="217" t="s">
        <v>891</v>
      </c>
      <c r="D1109" s="8">
        <v>1975</v>
      </c>
      <c r="E1109" s="8" t="s">
        <v>28</v>
      </c>
      <c r="F1109" s="8" t="s">
        <v>30</v>
      </c>
      <c r="G1109" s="14">
        <v>2</v>
      </c>
      <c r="H1109" s="14">
        <v>1</v>
      </c>
      <c r="I1109" s="13">
        <v>354</v>
      </c>
      <c r="J1109" s="11">
        <v>216.6</v>
      </c>
      <c r="K1109" s="13">
        <v>216.6</v>
      </c>
      <c r="L1109" s="36">
        <v>10</v>
      </c>
      <c r="M1109" s="15">
        <f>R1109+T1109+V1109+X1109+Z1109+AB1109+AE1109+AF1109</f>
        <v>1091305.3600000001</v>
      </c>
      <c r="N1109" s="6"/>
      <c r="O1109" s="6"/>
      <c r="P1109" s="6"/>
      <c r="Q1109" s="11">
        <f>M1109</f>
        <v>1091305.3600000001</v>
      </c>
      <c r="R1109" s="15"/>
      <c r="S1109" s="99"/>
      <c r="T1109" s="15"/>
      <c r="U1109" s="15">
        <v>274</v>
      </c>
      <c r="V1109" s="15">
        <v>1091305.3600000001</v>
      </c>
      <c r="W1109" s="15"/>
      <c r="X1109" s="15"/>
      <c r="Y1109" s="15"/>
      <c r="Z1109" s="15"/>
      <c r="AA1109" s="15"/>
      <c r="AB1109" s="15"/>
      <c r="AC1109" s="11"/>
      <c r="AD1109" s="11"/>
      <c r="AE1109" s="15"/>
      <c r="AF1109" s="197"/>
      <c r="AG1109" s="29" t="s">
        <v>217</v>
      </c>
      <c r="AH1109" s="176"/>
      <c r="AI1109" s="168"/>
      <c r="AJ1109" s="176"/>
      <c r="AK1109" s="176"/>
      <c r="AL1109" s="71">
        <f>MAX(AL$24:AL1108)+1</f>
        <v>1017</v>
      </c>
      <c r="AM1109" s="71" t="s">
        <v>157</v>
      </c>
      <c r="AN1109" s="71" t="str">
        <f t="shared" si="209"/>
        <v>1017.</v>
      </c>
      <c r="AP1109" s="71"/>
      <c r="AS1109" s="114"/>
    </row>
    <row r="1110" spans="1:45" ht="22.5" customHeight="1" x14ac:dyDescent="0.25">
      <c r="A1110" s="94" t="str">
        <f t="shared" si="211"/>
        <v>1018.</v>
      </c>
      <c r="B1110" s="94">
        <v>3661</v>
      </c>
      <c r="C1110" s="213" t="s">
        <v>892</v>
      </c>
      <c r="D1110" s="8">
        <v>1975</v>
      </c>
      <c r="E1110" s="8" t="s">
        <v>28</v>
      </c>
      <c r="F1110" s="8" t="s">
        <v>29</v>
      </c>
      <c r="G1110" s="14">
        <v>2</v>
      </c>
      <c r="H1110" s="14">
        <v>2</v>
      </c>
      <c r="I1110" s="13">
        <v>557.29999999999995</v>
      </c>
      <c r="J1110" s="11">
        <v>283.7</v>
      </c>
      <c r="K1110" s="13">
        <v>283.7</v>
      </c>
      <c r="L1110" s="36">
        <v>16</v>
      </c>
      <c r="M1110" s="15">
        <f>R1110+T1110+V1110+X1110+Z1110+AB1110+AE1110+AF1110</f>
        <v>1697795.64</v>
      </c>
      <c r="N1110" s="6"/>
      <c r="O1110" s="6"/>
      <c r="P1110" s="6"/>
      <c r="Q1110" s="11">
        <f>M1110</f>
        <v>1697795.64</v>
      </c>
      <c r="R1110" s="15"/>
      <c r="S1110" s="99"/>
      <c r="T1110" s="15"/>
      <c r="U1110" s="15">
        <v>473</v>
      </c>
      <c r="V1110" s="15">
        <v>1697795.64</v>
      </c>
      <c r="W1110" s="15"/>
      <c r="X1110" s="15"/>
      <c r="Y1110" s="15"/>
      <c r="Z1110" s="15"/>
      <c r="AA1110" s="15"/>
      <c r="AB1110" s="15"/>
      <c r="AC1110" s="11"/>
      <c r="AD1110" s="11"/>
      <c r="AE1110" s="15"/>
      <c r="AF1110" s="197"/>
      <c r="AG1110" s="29" t="s">
        <v>217</v>
      </c>
      <c r="AH1110" s="176"/>
      <c r="AI1110" s="168"/>
      <c r="AJ1110" s="176"/>
      <c r="AK1110" s="176"/>
      <c r="AL1110" s="71">
        <f>MAX(AL$24:AL1109)+1</f>
        <v>1018</v>
      </c>
      <c r="AM1110" s="71" t="s">
        <v>157</v>
      </c>
      <c r="AN1110" s="71" t="str">
        <f t="shared" si="209"/>
        <v>1018.</v>
      </c>
      <c r="AP1110" s="71"/>
      <c r="AS1110" s="114"/>
    </row>
    <row r="1111" spans="1:45" ht="22.5" customHeight="1" x14ac:dyDescent="0.25">
      <c r="A1111" s="94" t="str">
        <f t="shared" si="211"/>
        <v>1019.</v>
      </c>
      <c r="B1111" s="94">
        <v>3672</v>
      </c>
      <c r="C1111" s="210" t="s">
        <v>1690</v>
      </c>
      <c r="D1111" s="229">
        <v>1934</v>
      </c>
      <c r="E1111" s="132" t="s">
        <v>28</v>
      </c>
      <c r="F1111" s="229" t="s">
        <v>30</v>
      </c>
      <c r="G1111" s="56">
        <v>2</v>
      </c>
      <c r="H1111" s="56">
        <v>1</v>
      </c>
      <c r="I1111" s="152">
        <v>260.8</v>
      </c>
      <c r="J1111" s="152">
        <v>236.8</v>
      </c>
      <c r="K1111" s="152">
        <v>236.8</v>
      </c>
      <c r="L1111" s="120">
        <v>9</v>
      </c>
      <c r="M1111" s="15">
        <f>R1111+T1111+V1111+X1111+Z1111+AB1111+AE1111+AF1111</f>
        <v>911174.07</v>
      </c>
      <c r="N1111" s="6"/>
      <c r="O1111" s="6"/>
      <c r="P1111" s="6"/>
      <c r="Q1111" s="11">
        <f>M1111</f>
        <v>911174.07</v>
      </c>
      <c r="R1111" s="15"/>
      <c r="S1111" s="99"/>
      <c r="T1111" s="15"/>
      <c r="U1111" s="15"/>
      <c r="V1111" s="15"/>
      <c r="W1111" s="15"/>
      <c r="X1111" s="15"/>
      <c r="Y1111" s="15"/>
      <c r="Z1111" s="15"/>
      <c r="AA1111" s="152">
        <v>80</v>
      </c>
      <c r="AB1111" s="152">
        <v>809602.11</v>
      </c>
      <c r="AC1111" s="11"/>
      <c r="AD1111" s="11"/>
      <c r="AE1111" s="15"/>
      <c r="AF1111" s="197">
        <v>101571.96</v>
      </c>
      <c r="AG1111" s="29" t="s">
        <v>217</v>
      </c>
      <c r="AH1111" s="176"/>
      <c r="AI1111" s="168"/>
      <c r="AJ1111" s="176"/>
      <c r="AK1111" s="176"/>
      <c r="AL1111" s="71">
        <f>MAX(AL$24:AL1110)+1</f>
        <v>1019</v>
      </c>
      <c r="AM1111" s="71" t="s">
        <v>157</v>
      </c>
      <c r="AN1111" s="71" t="str">
        <f t="shared" si="209"/>
        <v>1019.</v>
      </c>
      <c r="AP1111" s="71"/>
      <c r="AS1111" s="114"/>
    </row>
    <row r="1112" spans="1:45" ht="22.5" customHeight="1" x14ac:dyDescent="0.25">
      <c r="A1112" s="94" t="str">
        <f t="shared" si="211"/>
        <v/>
      </c>
      <c r="B1112" s="94"/>
      <c r="C1112" s="233" t="s">
        <v>210</v>
      </c>
      <c r="D1112" s="8"/>
      <c r="E1112" s="8"/>
      <c r="F1112" s="8"/>
      <c r="G1112" s="14"/>
      <c r="H1112" s="14"/>
      <c r="I1112" s="6">
        <f>SUM(I1113:I1121)</f>
        <v>15834.07</v>
      </c>
      <c r="J1112" s="6">
        <f>SUM(J1113:J1121)</f>
        <v>10347.799999999999</v>
      </c>
      <c r="K1112" s="6">
        <f>SUM(K1113:K1121)</f>
        <v>10347.799999999999</v>
      </c>
      <c r="L1112" s="119">
        <f>SUM(L1113:L1121)</f>
        <v>449</v>
      </c>
      <c r="M1112" s="6">
        <f>SUM(M1113:M1121)</f>
        <v>17158869.600000001</v>
      </c>
      <c r="N1112" s="6"/>
      <c r="O1112" s="6"/>
      <c r="P1112" s="6"/>
      <c r="Q1112" s="6">
        <f>SUM(Q1113:Q1121)</f>
        <v>17158869.600000001</v>
      </c>
      <c r="R1112" s="6">
        <f>SUM(R1113:R1121)</f>
        <v>3411049.6</v>
      </c>
      <c r="S1112" s="6"/>
      <c r="T1112" s="6"/>
      <c r="U1112" s="6">
        <f>SUM(U1113:U1121)</f>
        <v>3746</v>
      </c>
      <c r="V1112" s="6">
        <f>SUM(V1113:V1121)</f>
        <v>13747820</v>
      </c>
      <c r="W1112" s="6"/>
      <c r="X1112" s="6"/>
      <c r="Y1112" s="6"/>
      <c r="Z1112" s="6"/>
      <c r="AA1112" s="6"/>
      <c r="AB1112" s="6"/>
      <c r="AC1112" s="6"/>
      <c r="AD1112" s="6"/>
      <c r="AE1112" s="6"/>
      <c r="AF1112" s="195"/>
      <c r="AG1112" s="30"/>
      <c r="AH1112" s="176"/>
      <c r="AI1112" s="168"/>
      <c r="AJ1112" s="176"/>
      <c r="AK1112" s="176"/>
      <c r="AN1112" s="71" t="str">
        <f t="shared" si="209"/>
        <v/>
      </c>
      <c r="AO1112" s="71"/>
      <c r="AP1112" s="71"/>
      <c r="AS1112" s="114"/>
    </row>
    <row r="1113" spans="1:45" ht="22.5" customHeight="1" x14ac:dyDescent="0.25">
      <c r="A1113" s="94" t="str">
        <f t="shared" si="211"/>
        <v>1020.</v>
      </c>
      <c r="B1113" s="94">
        <v>3730</v>
      </c>
      <c r="C1113" s="213" t="s">
        <v>1666</v>
      </c>
      <c r="D1113" s="8">
        <v>1970</v>
      </c>
      <c r="E1113" s="8" t="s">
        <v>28</v>
      </c>
      <c r="F1113" s="8" t="s">
        <v>29</v>
      </c>
      <c r="G1113" s="14">
        <v>2</v>
      </c>
      <c r="H1113" s="14">
        <v>3</v>
      </c>
      <c r="I1113" s="13">
        <v>2037.5</v>
      </c>
      <c r="J1113" s="11">
        <v>915</v>
      </c>
      <c r="K1113" s="13">
        <v>915</v>
      </c>
      <c r="L1113" s="36">
        <v>35</v>
      </c>
      <c r="M1113" s="15">
        <v>2792870</v>
      </c>
      <c r="N1113" s="103"/>
      <c r="O1113" s="6"/>
      <c r="P1113" s="6"/>
      <c r="Q1113" s="11">
        <v>2792870</v>
      </c>
      <c r="R1113" s="15"/>
      <c r="S1113" s="99"/>
      <c r="T1113" s="15"/>
      <c r="U1113" s="15">
        <v>761</v>
      </c>
      <c r="V1113" s="15">
        <v>2792870</v>
      </c>
      <c r="W1113" s="15"/>
      <c r="X1113" s="15"/>
      <c r="Y1113" s="15"/>
      <c r="Z1113" s="15"/>
      <c r="AA1113" s="15"/>
      <c r="AB1113" s="15"/>
      <c r="AC1113" s="11"/>
      <c r="AD1113" s="11"/>
      <c r="AE1113" s="11"/>
      <c r="AF1113" s="197"/>
      <c r="AG1113" s="29" t="s">
        <v>217</v>
      </c>
      <c r="AH1113" s="176"/>
      <c r="AI1113" s="168"/>
      <c r="AJ1113" s="176"/>
      <c r="AK1113" s="176"/>
      <c r="AL1113" s="71">
        <f>MAX(AL$24:AL1112)+1</f>
        <v>1020</v>
      </c>
      <c r="AM1113" s="71" t="s">
        <v>157</v>
      </c>
      <c r="AN1113" s="71" t="str">
        <f t="shared" si="209"/>
        <v>1020.</v>
      </c>
      <c r="AP1113" s="71"/>
      <c r="AS1113" s="114"/>
    </row>
    <row r="1114" spans="1:45" ht="22.5" customHeight="1" x14ac:dyDescent="0.25">
      <c r="A1114" s="94" t="str">
        <f t="shared" si="211"/>
        <v>1021.</v>
      </c>
      <c r="B1114" s="94">
        <v>3680</v>
      </c>
      <c r="C1114" s="238" t="s">
        <v>1053</v>
      </c>
      <c r="D1114" s="22">
        <v>1995</v>
      </c>
      <c r="E1114" s="9" t="s">
        <v>28</v>
      </c>
      <c r="F1114" s="8" t="s">
        <v>29</v>
      </c>
      <c r="G1114" s="14">
        <v>2</v>
      </c>
      <c r="H1114" s="14">
        <v>2</v>
      </c>
      <c r="I1114" s="11">
        <v>683.77</v>
      </c>
      <c r="J1114" s="11">
        <v>608.1</v>
      </c>
      <c r="K1114" s="112">
        <v>608.1</v>
      </c>
      <c r="L1114" s="113">
        <v>29</v>
      </c>
      <c r="M1114" s="11">
        <f t="shared" ref="M1114:M1119" si="212">R1114+T1114+V1114+X1114+Z1114+AB1114+AE1114+AF1114</f>
        <v>2238700</v>
      </c>
      <c r="N1114" s="6"/>
      <c r="O1114" s="6"/>
      <c r="P1114" s="6"/>
      <c r="Q1114" s="11">
        <f t="shared" ref="Q1114:Q1119" si="213">M1114</f>
        <v>2238700</v>
      </c>
      <c r="R1114" s="11"/>
      <c r="S1114" s="35"/>
      <c r="T1114" s="11"/>
      <c r="U1114" s="11">
        <v>610</v>
      </c>
      <c r="V1114" s="11">
        <f>U1114*3670</f>
        <v>2238700</v>
      </c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5"/>
      <c r="AG1114" s="29" t="s">
        <v>217</v>
      </c>
      <c r="AH1114" s="176"/>
      <c r="AI1114" s="168"/>
      <c r="AJ1114" s="176"/>
      <c r="AK1114" s="176"/>
      <c r="AL1114" s="71">
        <f>MAX(AL$24:AL1113)+1</f>
        <v>1021</v>
      </c>
      <c r="AM1114" s="71" t="s">
        <v>157</v>
      </c>
      <c r="AN1114" s="71" t="str">
        <f t="shared" si="209"/>
        <v>1021.</v>
      </c>
      <c r="AP1114" s="71"/>
      <c r="AS1114" s="114"/>
    </row>
    <row r="1115" spans="1:45" ht="22.5" customHeight="1" x14ac:dyDescent="0.25">
      <c r="A1115" s="94" t="str">
        <f t="shared" si="211"/>
        <v>1022.</v>
      </c>
      <c r="B1115" s="94">
        <v>3734</v>
      </c>
      <c r="C1115" s="213" t="s">
        <v>888</v>
      </c>
      <c r="D1115" s="8">
        <v>1970</v>
      </c>
      <c r="E1115" s="8" t="s">
        <v>28</v>
      </c>
      <c r="F1115" s="8" t="s">
        <v>29</v>
      </c>
      <c r="G1115" s="14">
        <v>2</v>
      </c>
      <c r="H1115" s="14">
        <v>3</v>
      </c>
      <c r="I1115" s="13">
        <v>1955.3</v>
      </c>
      <c r="J1115" s="11">
        <v>896</v>
      </c>
      <c r="K1115" s="13">
        <v>896</v>
      </c>
      <c r="L1115" s="36">
        <v>47</v>
      </c>
      <c r="M1115" s="15">
        <f t="shared" si="212"/>
        <v>3136091.6</v>
      </c>
      <c r="N1115" s="103"/>
      <c r="O1115" s="6"/>
      <c r="P1115" s="6"/>
      <c r="Q1115" s="11">
        <f t="shared" si="213"/>
        <v>3136091.6</v>
      </c>
      <c r="R1115" s="11">
        <v>218441.60000000001</v>
      </c>
      <c r="S1115" s="99"/>
      <c r="T1115" s="15"/>
      <c r="U1115" s="15">
        <v>795</v>
      </c>
      <c r="V1115" s="15">
        <f>U1115*3670</f>
        <v>2917650</v>
      </c>
      <c r="W1115" s="15"/>
      <c r="X1115" s="15"/>
      <c r="Y1115" s="15"/>
      <c r="Z1115" s="15"/>
      <c r="AA1115" s="15"/>
      <c r="AB1115" s="15"/>
      <c r="AC1115" s="11"/>
      <c r="AD1115" s="11"/>
      <c r="AE1115" s="15"/>
      <c r="AF1115" s="197"/>
      <c r="AG1115" s="29" t="s">
        <v>217</v>
      </c>
      <c r="AH1115" s="176" t="s">
        <v>1778</v>
      </c>
      <c r="AI1115" s="168"/>
      <c r="AJ1115" s="176"/>
      <c r="AK1115" s="176"/>
      <c r="AL1115" s="71">
        <f>MAX(AL$24:AL1114)+1</f>
        <v>1022</v>
      </c>
      <c r="AM1115" s="71" t="s">
        <v>157</v>
      </c>
      <c r="AN1115" s="71" t="str">
        <f t="shared" si="209"/>
        <v>1022.</v>
      </c>
      <c r="AP1115" s="71"/>
      <c r="AS1115" s="114"/>
    </row>
    <row r="1116" spans="1:45" ht="22.5" customHeight="1" x14ac:dyDescent="0.25">
      <c r="A1116" s="94" t="str">
        <f t="shared" si="211"/>
        <v>1023.</v>
      </c>
      <c r="B1116" s="94">
        <v>3731</v>
      </c>
      <c r="C1116" s="213" t="s">
        <v>887</v>
      </c>
      <c r="D1116" s="8">
        <v>1974</v>
      </c>
      <c r="E1116" s="8" t="s">
        <v>28</v>
      </c>
      <c r="F1116" s="8" t="s">
        <v>29</v>
      </c>
      <c r="G1116" s="14">
        <v>2</v>
      </c>
      <c r="H1116" s="14">
        <v>3</v>
      </c>
      <c r="I1116" s="13">
        <v>2037.5</v>
      </c>
      <c r="J1116" s="11">
        <v>915</v>
      </c>
      <c r="K1116" s="13">
        <v>915</v>
      </c>
      <c r="L1116" s="36">
        <v>34</v>
      </c>
      <c r="M1116" s="15">
        <f t="shared" si="212"/>
        <v>2792870</v>
      </c>
      <c r="N1116" s="103"/>
      <c r="O1116" s="6"/>
      <c r="P1116" s="6"/>
      <c r="Q1116" s="11">
        <f t="shared" si="213"/>
        <v>2792870</v>
      </c>
      <c r="R1116" s="15"/>
      <c r="S1116" s="99"/>
      <c r="T1116" s="15"/>
      <c r="U1116" s="15">
        <v>761</v>
      </c>
      <c r="V1116" s="15">
        <f>U1116*3670</f>
        <v>2792870</v>
      </c>
      <c r="W1116" s="15"/>
      <c r="X1116" s="15"/>
      <c r="Y1116" s="15"/>
      <c r="Z1116" s="15"/>
      <c r="AA1116" s="15"/>
      <c r="AB1116" s="15"/>
      <c r="AC1116" s="11"/>
      <c r="AD1116" s="11"/>
      <c r="AE1116" s="15"/>
      <c r="AF1116" s="197"/>
      <c r="AG1116" s="29" t="s">
        <v>217</v>
      </c>
      <c r="AH1116" s="176"/>
      <c r="AI1116" s="168"/>
      <c r="AJ1116" s="176"/>
      <c r="AK1116" s="176"/>
      <c r="AL1116" s="71">
        <f>MAX(AL$24:AL1115)+1</f>
        <v>1023</v>
      </c>
      <c r="AM1116" s="71" t="s">
        <v>157</v>
      </c>
      <c r="AN1116" s="71" t="str">
        <f t="shared" si="209"/>
        <v>1023.</v>
      </c>
      <c r="AP1116" s="71"/>
      <c r="AS1116" s="114"/>
    </row>
    <row r="1117" spans="1:45" ht="22.5" customHeight="1" x14ac:dyDescent="0.25">
      <c r="A1117" s="94" t="str">
        <f t="shared" si="211"/>
        <v>1024.</v>
      </c>
      <c r="B1117" s="94">
        <v>3715</v>
      </c>
      <c r="C1117" s="238" t="s">
        <v>1054</v>
      </c>
      <c r="D1117" s="22">
        <v>1966</v>
      </c>
      <c r="E1117" s="9" t="s">
        <v>28</v>
      </c>
      <c r="F1117" s="8" t="s">
        <v>29</v>
      </c>
      <c r="G1117" s="14">
        <v>2</v>
      </c>
      <c r="H1117" s="14">
        <v>2</v>
      </c>
      <c r="I1117" s="11">
        <v>527.5</v>
      </c>
      <c r="J1117" s="11">
        <v>464.5</v>
      </c>
      <c r="K1117" s="112">
        <v>464.5</v>
      </c>
      <c r="L1117" s="113">
        <v>20</v>
      </c>
      <c r="M1117" s="11">
        <f t="shared" si="212"/>
        <v>1945100</v>
      </c>
      <c r="N1117" s="6"/>
      <c r="O1117" s="6"/>
      <c r="P1117" s="6"/>
      <c r="Q1117" s="11">
        <f t="shared" si="213"/>
        <v>1945100</v>
      </c>
      <c r="R1117" s="11"/>
      <c r="S1117" s="35"/>
      <c r="T1117" s="11"/>
      <c r="U1117" s="11">
        <v>530</v>
      </c>
      <c r="V1117" s="11">
        <f>U1117*3670</f>
        <v>1945100</v>
      </c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5"/>
      <c r="AG1117" s="29" t="s">
        <v>217</v>
      </c>
      <c r="AH1117" s="176"/>
      <c r="AI1117" s="168"/>
      <c r="AJ1117" s="176"/>
      <c r="AK1117" s="176"/>
      <c r="AL1117" s="71">
        <f>MAX(AL$24:AL1116)+1</f>
        <v>1024</v>
      </c>
      <c r="AM1117" s="71" t="s">
        <v>157</v>
      </c>
      <c r="AN1117" s="71" t="str">
        <f t="shared" si="209"/>
        <v>1024.</v>
      </c>
      <c r="AP1117" s="71"/>
      <c r="AS1117" s="114"/>
    </row>
    <row r="1118" spans="1:45" ht="22.5" customHeight="1" x14ac:dyDescent="0.25">
      <c r="A1118" s="94" t="str">
        <f t="shared" si="211"/>
        <v>1025.</v>
      </c>
      <c r="B1118" s="94">
        <v>3669</v>
      </c>
      <c r="C1118" s="213" t="s">
        <v>885</v>
      </c>
      <c r="D1118" s="8">
        <v>1965</v>
      </c>
      <c r="E1118" s="8" t="s">
        <v>28</v>
      </c>
      <c r="F1118" s="8" t="s">
        <v>29</v>
      </c>
      <c r="G1118" s="14">
        <v>2</v>
      </c>
      <c r="H1118" s="14">
        <v>1</v>
      </c>
      <c r="I1118" s="13">
        <v>319.5</v>
      </c>
      <c r="J1118" s="11">
        <v>303.8</v>
      </c>
      <c r="K1118" s="13">
        <v>303.8</v>
      </c>
      <c r="L1118" s="36">
        <v>14</v>
      </c>
      <c r="M1118" s="15">
        <f t="shared" si="212"/>
        <v>1125139</v>
      </c>
      <c r="N1118" s="103"/>
      <c r="O1118" s="6"/>
      <c r="P1118" s="6"/>
      <c r="Q1118" s="11">
        <f t="shared" si="213"/>
        <v>1125139</v>
      </c>
      <c r="R1118" s="11">
        <v>64509</v>
      </c>
      <c r="S1118" s="99"/>
      <c r="T1118" s="15"/>
      <c r="U1118" s="15">
        <v>289</v>
      </c>
      <c r="V1118" s="15">
        <f>U1118*3670</f>
        <v>1060630</v>
      </c>
      <c r="W1118" s="15"/>
      <c r="X1118" s="15"/>
      <c r="Y1118" s="15"/>
      <c r="Z1118" s="15"/>
      <c r="AA1118" s="15"/>
      <c r="AB1118" s="15"/>
      <c r="AC1118" s="11"/>
      <c r="AD1118" s="11"/>
      <c r="AE1118" s="11"/>
      <c r="AF1118" s="197"/>
      <c r="AG1118" s="29" t="s">
        <v>217</v>
      </c>
      <c r="AH1118" s="176" t="s">
        <v>1774</v>
      </c>
      <c r="AI1118" s="168"/>
      <c r="AJ1118" s="176"/>
      <c r="AK1118" s="176"/>
      <c r="AL1118" s="71">
        <f>MAX(AL$24:AL1117)+1</f>
        <v>1025</v>
      </c>
      <c r="AM1118" s="71" t="s">
        <v>157</v>
      </c>
      <c r="AN1118" s="71" t="str">
        <f t="shared" si="209"/>
        <v>1025.</v>
      </c>
      <c r="AP1118" s="71"/>
      <c r="AS1118" s="114"/>
    </row>
    <row r="1119" spans="1:45" ht="22.5" customHeight="1" x14ac:dyDescent="0.25">
      <c r="A1119" s="94" t="str">
        <f t="shared" si="211"/>
        <v>1026.</v>
      </c>
      <c r="B1119" s="94">
        <v>3644</v>
      </c>
      <c r="C1119" s="213" t="s">
        <v>889</v>
      </c>
      <c r="D1119" s="8">
        <v>1978</v>
      </c>
      <c r="E1119" s="8" t="s">
        <v>28</v>
      </c>
      <c r="F1119" s="8" t="s">
        <v>29</v>
      </c>
      <c r="G1119" s="14">
        <v>2</v>
      </c>
      <c r="H1119" s="14">
        <v>2</v>
      </c>
      <c r="I1119" s="13">
        <v>684</v>
      </c>
      <c r="J1119" s="11">
        <v>640</v>
      </c>
      <c r="K1119" s="13">
        <v>640</v>
      </c>
      <c r="L1119" s="36">
        <v>10</v>
      </c>
      <c r="M1119" s="15">
        <f t="shared" si="212"/>
        <v>64751</v>
      </c>
      <c r="N1119" s="103"/>
      <c r="O1119" s="6"/>
      <c r="P1119" s="6"/>
      <c r="Q1119" s="11">
        <f t="shared" si="213"/>
        <v>64751</v>
      </c>
      <c r="R1119" s="15">
        <f>43248+21503</f>
        <v>64751</v>
      </c>
      <c r="S1119" s="99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1"/>
      <c r="AD1119" s="11"/>
      <c r="AE1119" s="11"/>
      <c r="AF1119" s="197"/>
      <c r="AG1119" s="29" t="s">
        <v>217</v>
      </c>
      <c r="AH1119" s="176" t="s">
        <v>1799</v>
      </c>
      <c r="AI1119" s="168"/>
      <c r="AJ1119" s="176"/>
      <c r="AK1119" s="176"/>
      <c r="AL1119" s="71">
        <f>MAX(AL$24:AL1118)+1</f>
        <v>1026</v>
      </c>
      <c r="AM1119" s="71" t="s">
        <v>157</v>
      </c>
      <c r="AN1119" s="71" t="str">
        <f t="shared" si="209"/>
        <v>1026.</v>
      </c>
      <c r="AP1119" s="71"/>
      <c r="AS1119" s="114"/>
    </row>
    <row r="1120" spans="1:45" ht="22.5" customHeight="1" x14ac:dyDescent="0.25">
      <c r="A1120" s="94" t="str">
        <f t="shared" si="211"/>
        <v>1027.</v>
      </c>
      <c r="B1120" s="94">
        <v>3699</v>
      </c>
      <c r="C1120" s="238" t="s">
        <v>1052</v>
      </c>
      <c r="D1120" s="22">
        <v>1983</v>
      </c>
      <c r="E1120" s="9" t="s">
        <v>28</v>
      </c>
      <c r="F1120" s="8" t="s">
        <v>29</v>
      </c>
      <c r="G1120" s="14">
        <v>5</v>
      </c>
      <c r="H1120" s="14">
        <v>3</v>
      </c>
      <c r="I1120" s="11">
        <v>3818.3</v>
      </c>
      <c r="J1120" s="11">
        <v>2805.9</v>
      </c>
      <c r="K1120" s="112">
        <v>2805.9</v>
      </c>
      <c r="L1120" s="113">
        <v>131</v>
      </c>
      <c r="M1120" s="11">
        <f>R1120+T1120+V1120+X1120+Z1120+AB1120+AE1120+AF1120</f>
        <v>1290180</v>
      </c>
      <c r="N1120" s="6"/>
      <c r="O1120" s="6"/>
      <c r="P1120" s="6"/>
      <c r="Q1120" s="11">
        <f>M1120</f>
        <v>1290180</v>
      </c>
      <c r="R1120" s="11">
        <v>1290180</v>
      </c>
      <c r="S1120" s="35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75"/>
      <c r="AG1120" s="29" t="s">
        <v>217</v>
      </c>
      <c r="AH1120" s="176" t="s">
        <v>1774</v>
      </c>
      <c r="AI1120" s="168"/>
      <c r="AJ1120" s="176"/>
      <c r="AK1120" s="176"/>
      <c r="AL1120" s="71">
        <f>MAX(AL$24:AL1119)+1</f>
        <v>1027</v>
      </c>
      <c r="AM1120" s="71" t="s">
        <v>157</v>
      </c>
      <c r="AN1120" s="71" t="str">
        <f t="shared" si="209"/>
        <v>1027.</v>
      </c>
      <c r="AP1120" s="71"/>
      <c r="AS1120" s="114"/>
    </row>
    <row r="1121" spans="1:45" ht="22.5" customHeight="1" x14ac:dyDescent="0.25">
      <c r="A1121" s="94" t="str">
        <f t="shared" si="211"/>
        <v>1028.</v>
      </c>
      <c r="B1121" s="94">
        <v>3728</v>
      </c>
      <c r="C1121" s="213" t="s">
        <v>886</v>
      </c>
      <c r="D1121" s="8">
        <v>1980</v>
      </c>
      <c r="E1121" s="8" t="s">
        <v>28</v>
      </c>
      <c r="F1121" s="8" t="s">
        <v>29</v>
      </c>
      <c r="G1121" s="14">
        <v>5</v>
      </c>
      <c r="H1121" s="14">
        <v>2</v>
      </c>
      <c r="I1121" s="13">
        <v>3770.7</v>
      </c>
      <c r="J1121" s="11">
        <v>2799.5</v>
      </c>
      <c r="K1121" s="13">
        <v>2799.5</v>
      </c>
      <c r="L1121" s="36">
        <v>129</v>
      </c>
      <c r="M1121" s="15">
        <f t="shared" ref="M1121" si="214">R1121+T1121+V1121+X1121+Z1121+AB1121+AE1121+AF1121</f>
        <v>1773168</v>
      </c>
      <c r="N1121" s="103"/>
      <c r="O1121" s="6"/>
      <c r="P1121" s="6"/>
      <c r="Q1121" s="11">
        <f t="shared" ref="Q1121" si="215">M1121</f>
        <v>1773168</v>
      </c>
      <c r="R1121" s="15">
        <v>1773168</v>
      </c>
      <c r="S1121" s="99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1"/>
      <c r="AD1121" s="11"/>
      <c r="AE1121" s="15"/>
      <c r="AF1121" s="197"/>
      <c r="AG1121" s="29" t="s">
        <v>217</v>
      </c>
      <c r="AH1121" s="176" t="s">
        <v>1777</v>
      </c>
      <c r="AI1121" s="168"/>
      <c r="AJ1121" s="176"/>
      <c r="AK1121" s="176"/>
      <c r="AL1121" s="71">
        <f>MAX(AL$24:AL1120)+1</f>
        <v>1028</v>
      </c>
      <c r="AM1121" s="71" t="s">
        <v>157</v>
      </c>
      <c r="AN1121" s="71" t="str">
        <f t="shared" si="209"/>
        <v>1028.</v>
      </c>
      <c r="AP1121" s="71"/>
      <c r="AS1121" s="114"/>
    </row>
    <row r="1122" spans="1:45" ht="22.5" customHeight="1" x14ac:dyDescent="0.25">
      <c r="A1122" s="94" t="str">
        <f t="shared" si="211"/>
        <v/>
      </c>
      <c r="B1122" s="94"/>
      <c r="C1122" s="233" t="s">
        <v>129</v>
      </c>
      <c r="D1122" s="8"/>
      <c r="E1122" s="8"/>
      <c r="F1122" s="8"/>
      <c r="G1122" s="14"/>
      <c r="H1122" s="14"/>
      <c r="I1122" s="6">
        <f>I1123+I1125+I1127</f>
        <v>3689.2</v>
      </c>
      <c r="J1122" s="6">
        <f>J1123+J1125+J1127</f>
        <v>3402.8</v>
      </c>
      <c r="K1122" s="6">
        <f>K1123+K1125+K1127</f>
        <v>3402.8</v>
      </c>
      <c r="L1122" s="34">
        <f>L1123+L1125+L1127</f>
        <v>150</v>
      </c>
      <c r="M1122" s="6">
        <f>M1123+M1125+M1127</f>
        <v>5463432.3300000001</v>
      </c>
      <c r="N1122" s="6"/>
      <c r="O1122" s="6"/>
      <c r="P1122" s="6"/>
      <c r="Q1122" s="6">
        <f>Q1123+Q1125+Q1127</f>
        <v>5463432.3300000001</v>
      </c>
      <c r="R1122" s="6">
        <f>R1123+R1125+R1127</f>
        <v>600650.30999999994</v>
      </c>
      <c r="S1122" s="6"/>
      <c r="T1122" s="6"/>
      <c r="U1122" s="6">
        <f>U1123+U1125+U1127</f>
        <v>1363.1599999999999</v>
      </c>
      <c r="V1122" s="6">
        <f>V1123+V1125+V1127</f>
        <v>4862782.0200000005</v>
      </c>
      <c r="W1122" s="6"/>
      <c r="X1122" s="6"/>
      <c r="Y1122" s="6"/>
      <c r="Z1122" s="6"/>
      <c r="AA1122" s="6"/>
      <c r="AB1122" s="6"/>
      <c r="AC1122" s="6"/>
      <c r="AD1122" s="6"/>
      <c r="AE1122" s="6"/>
      <c r="AF1122" s="195"/>
      <c r="AG1122" s="30"/>
      <c r="AH1122" s="176"/>
      <c r="AI1122" s="168"/>
      <c r="AJ1122" s="176"/>
      <c r="AK1122" s="176"/>
      <c r="AN1122" s="71" t="str">
        <f t="shared" si="209"/>
        <v/>
      </c>
      <c r="AO1122" s="71"/>
      <c r="AP1122" s="71"/>
      <c r="AS1122" s="114"/>
    </row>
    <row r="1123" spans="1:45" ht="22.5" customHeight="1" x14ac:dyDescent="0.25">
      <c r="A1123" s="94" t="str">
        <f t="shared" si="211"/>
        <v/>
      </c>
      <c r="B1123" s="94"/>
      <c r="C1123" s="233" t="s">
        <v>208</v>
      </c>
      <c r="D1123" s="8"/>
      <c r="E1123" s="8"/>
      <c r="F1123" s="8"/>
      <c r="G1123" s="14"/>
      <c r="H1123" s="14"/>
      <c r="I1123" s="6">
        <f>SUM(I1124)</f>
        <v>458.38</v>
      </c>
      <c r="J1123" s="6">
        <f>SUM(J1124)</f>
        <v>415.3</v>
      </c>
      <c r="K1123" s="6">
        <f>SUM(K1124)</f>
        <v>415.3</v>
      </c>
      <c r="L1123" s="119">
        <f>SUM(L1124)</f>
        <v>23</v>
      </c>
      <c r="M1123" s="6">
        <f>SUM(M1124)</f>
        <v>1436506.56</v>
      </c>
      <c r="N1123" s="6"/>
      <c r="O1123" s="6"/>
      <c r="P1123" s="6"/>
      <c r="Q1123" s="6">
        <f>SUM(Q1124)</f>
        <v>1436506.56</v>
      </c>
      <c r="R1123" s="6"/>
      <c r="S1123" s="6"/>
      <c r="T1123" s="6"/>
      <c r="U1123" s="6">
        <f>SUM(U1124)</f>
        <v>437.7</v>
      </c>
      <c r="V1123" s="6">
        <f>SUM(V1124)</f>
        <v>1436506.56</v>
      </c>
      <c r="W1123" s="6"/>
      <c r="X1123" s="6"/>
      <c r="Y1123" s="6"/>
      <c r="Z1123" s="6"/>
      <c r="AA1123" s="6"/>
      <c r="AB1123" s="6"/>
      <c r="AC1123" s="6"/>
      <c r="AD1123" s="6"/>
      <c r="AE1123" s="6"/>
      <c r="AF1123" s="195"/>
      <c r="AG1123" s="30"/>
      <c r="AH1123" s="176"/>
      <c r="AI1123" s="168"/>
      <c r="AJ1123" s="176"/>
      <c r="AK1123" s="176"/>
      <c r="AN1123" s="71" t="str">
        <f t="shared" si="209"/>
        <v/>
      </c>
      <c r="AO1123" s="71"/>
      <c r="AP1123" s="71"/>
      <c r="AS1123" s="114"/>
    </row>
    <row r="1124" spans="1:45" ht="22.5" customHeight="1" x14ac:dyDescent="0.25">
      <c r="A1124" s="94" t="str">
        <f t="shared" si="211"/>
        <v>1029.</v>
      </c>
      <c r="B1124" s="94">
        <v>3758</v>
      </c>
      <c r="C1124" s="213" t="s">
        <v>1056</v>
      </c>
      <c r="D1124" s="8">
        <v>1973</v>
      </c>
      <c r="E1124" s="8" t="s">
        <v>28</v>
      </c>
      <c r="F1124" s="8" t="s">
        <v>29</v>
      </c>
      <c r="G1124" s="8">
        <v>2</v>
      </c>
      <c r="H1124" s="8">
        <v>1</v>
      </c>
      <c r="I1124" s="13">
        <v>458.38</v>
      </c>
      <c r="J1124" s="11">
        <v>415.3</v>
      </c>
      <c r="K1124" s="13">
        <v>415.3</v>
      </c>
      <c r="L1124" s="36">
        <v>23</v>
      </c>
      <c r="M1124" s="15">
        <f>R1124+T1124+V1124+X1124+Z1124+AB1124+AE1124+AF1124</f>
        <v>1436506.56</v>
      </c>
      <c r="N1124" s="15"/>
      <c r="O1124" s="15"/>
      <c r="P1124" s="15"/>
      <c r="Q1124" s="11">
        <f>M1124</f>
        <v>1436506.56</v>
      </c>
      <c r="R1124" s="15"/>
      <c r="S1124" s="99"/>
      <c r="T1124" s="15"/>
      <c r="U1124" s="15">
        <v>437.7</v>
      </c>
      <c r="V1124" s="15">
        <v>1436506.56</v>
      </c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97"/>
      <c r="AG1124" s="29" t="s">
        <v>217</v>
      </c>
      <c r="AH1124" s="176"/>
      <c r="AI1124" s="168"/>
      <c r="AJ1124" s="176"/>
      <c r="AK1124" s="176"/>
      <c r="AL1124" s="71">
        <f>MAX(AL$24:AL1123)+1</f>
        <v>1029</v>
      </c>
      <c r="AM1124" s="71" t="s">
        <v>157</v>
      </c>
      <c r="AN1124" s="71" t="str">
        <f t="shared" si="209"/>
        <v>1029.</v>
      </c>
      <c r="AP1124" s="71"/>
      <c r="AS1124" s="114"/>
    </row>
    <row r="1125" spans="1:45" ht="22.5" customHeight="1" x14ac:dyDescent="0.25">
      <c r="A1125" s="94" t="str">
        <f t="shared" si="211"/>
        <v/>
      </c>
      <c r="B1125" s="94"/>
      <c r="C1125" s="233" t="s">
        <v>209</v>
      </c>
      <c r="D1125" s="8"/>
      <c r="E1125" s="8"/>
      <c r="F1125" s="8"/>
      <c r="G1125" s="14"/>
      <c r="H1125" s="14"/>
      <c r="I1125" s="6">
        <f>SUM(I1126)</f>
        <v>812</v>
      </c>
      <c r="J1125" s="6">
        <f>SUM(J1126)</f>
        <v>732.4</v>
      </c>
      <c r="K1125" s="6">
        <f>SUM(K1126)</f>
        <v>732.4</v>
      </c>
      <c r="L1125" s="119">
        <f>SUM(L1126)</f>
        <v>42</v>
      </c>
      <c r="M1125" s="6">
        <f>SUM(M1126)</f>
        <v>2393831.06</v>
      </c>
      <c r="N1125" s="6"/>
      <c r="O1125" s="6"/>
      <c r="P1125" s="6"/>
      <c r="Q1125" s="6">
        <f>SUM(Q1126)</f>
        <v>2393831.06</v>
      </c>
      <c r="R1125" s="6"/>
      <c r="S1125" s="6"/>
      <c r="T1125" s="6"/>
      <c r="U1125" s="6">
        <f>SUM(U1126)</f>
        <v>644.14</v>
      </c>
      <c r="V1125" s="6">
        <f>SUM(V1126)</f>
        <v>2393831.06</v>
      </c>
      <c r="W1125" s="6"/>
      <c r="X1125" s="6"/>
      <c r="Y1125" s="6"/>
      <c r="Z1125" s="6"/>
      <c r="AA1125" s="6"/>
      <c r="AB1125" s="6"/>
      <c r="AC1125" s="6"/>
      <c r="AD1125" s="6"/>
      <c r="AE1125" s="6"/>
      <c r="AF1125" s="195"/>
      <c r="AG1125" s="30"/>
      <c r="AH1125" s="176"/>
      <c r="AI1125" s="168"/>
      <c r="AJ1125" s="176"/>
      <c r="AK1125" s="176"/>
      <c r="AN1125" s="71" t="str">
        <f t="shared" si="209"/>
        <v/>
      </c>
      <c r="AO1125" s="71"/>
      <c r="AP1125" s="71"/>
      <c r="AS1125" s="114"/>
    </row>
    <row r="1126" spans="1:45" ht="21.75" customHeight="1" x14ac:dyDescent="0.25">
      <c r="A1126" s="94" t="str">
        <f t="shared" si="211"/>
        <v>1030.</v>
      </c>
      <c r="B1126" s="94">
        <v>3777</v>
      </c>
      <c r="C1126" s="216" t="s">
        <v>1554</v>
      </c>
      <c r="D1126" s="8">
        <v>1979</v>
      </c>
      <c r="E1126" s="8" t="s">
        <v>28</v>
      </c>
      <c r="F1126" s="8" t="s">
        <v>29</v>
      </c>
      <c r="G1126" s="14">
        <v>2</v>
      </c>
      <c r="H1126" s="14">
        <v>2</v>
      </c>
      <c r="I1126" s="13">
        <v>812</v>
      </c>
      <c r="J1126" s="11">
        <v>732.4</v>
      </c>
      <c r="K1126" s="13">
        <v>732.4</v>
      </c>
      <c r="L1126" s="36">
        <v>42</v>
      </c>
      <c r="M1126" s="15">
        <f>R1126+T1126+V1126+X1126+Z1126+AB1126+AE1126+AF1126</f>
        <v>2393831.06</v>
      </c>
      <c r="N1126" s="15"/>
      <c r="O1126" s="15"/>
      <c r="P1126" s="15"/>
      <c r="Q1126" s="11">
        <f>M1126</f>
        <v>2393831.06</v>
      </c>
      <c r="R1126" s="15"/>
      <c r="S1126" s="99"/>
      <c r="T1126" s="15"/>
      <c r="U1126" s="15">
        <v>644.14</v>
      </c>
      <c r="V1126" s="15">
        <v>2393831.06</v>
      </c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97"/>
      <c r="AG1126" s="29" t="s">
        <v>217</v>
      </c>
      <c r="AH1126" s="176"/>
      <c r="AI1126" s="168"/>
      <c r="AJ1126" s="176"/>
      <c r="AK1126" s="176"/>
      <c r="AL1126" s="71">
        <f>MAX(AL$24:AL1125)+1</f>
        <v>1030</v>
      </c>
      <c r="AM1126" s="71" t="s">
        <v>157</v>
      </c>
      <c r="AN1126" s="71" t="str">
        <f t="shared" si="209"/>
        <v>1030.</v>
      </c>
      <c r="AP1126" s="71"/>
      <c r="AS1126" s="114"/>
    </row>
    <row r="1127" spans="1:45" ht="21.75" customHeight="1" x14ac:dyDescent="0.25">
      <c r="A1127" s="94" t="str">
        <f t="shared" si="211"/>
        <v/>
      </c>
      <c r="B1127" s="94"/>
      <c r="C1127" s="233" t="s">
        <v>210</v>
      </c>
      <c r="D1127" s="8"/>
      <c r="E1127" s="8"/>
      <c r="F1127" s="8"/>
      <c r="G1127" s="14"/>
      <c r="H1127" s="14"/>
      <c r="I1127" s="6">
        <f>SUM(I1128:I1131)</f>
        <v>2418.8199999999997</v>
      </c>
      <c r="J1127" s="6">
        <f>SUM(J1128:J1131)</f>
        <v>2255.1</v>
      </c>
      <c r="K1127" s="6">
        <f>SUM(K1128:K1131)</f>
        <v>2255.1</v>
      </c>
      <c r="L1127" s="119">
        <f>SUM(L1128:L1131)</f>
        <v>85</v>
      </c>
      <c r="M1127" s="6">
        <f>SUM(M1128:M1131)</f>
        <v>1633094.71</v>
      </c>
      <c r="N1127" s="6"/>
      <c r="O1127" s="6"/>
      <c r="P1127" s="6"/>
      <c r="Q1127" s="6">
        <f>SUM(Q1128:Q1131)</f>
        <v>1633094.71</v>
      </c>
      <c r="R1127" s="6">
        <f>SUM(R1128:R1131)</f>
        <v>600650.30999999994</v>
      </c>
      <c r="S1127" s="6"/>
      <c r="T1127" s="6"/>
      <c r="U1127" s="6">
        <f>SUM(U1128:U1131)</f>
        <v>281.32</v>
      </c>
      <c r="V1127" s="6">
        <f>SUM(V1128:V1131)</f>
        <v>1032444.4</v>
      </c>
      <c r="W1127" s="6"/>
      <c r="X1127" s="6"/>
      <c r="Y1127" s="6"/>
      <c r="Z1127" s="6"/>
      <c r="AA1127" s="6"/>
      <c r="AB1127" s="6"/>
      <c r="AC1127" s="6"/>
      <c r="AD1127" s="6"/>
      <c r="AE1127" s="6"/>
      <c r="AF1127" s="195"/>
      <c r="AG1127" s="30"/>
      <c r="AH1127" s="176"/>
      <c r="AI1127" s="168"/>
      <c r="AJ1127" s="176"/>
      <c r="AK1127" s="176"/>
      <c r="AN1127" s="71" t="str">
        <f t="shared" si="209"/>
        <v/>
      </c>
      <c r="AO1127" s="71"/>
      <c r="AP1127" s="71"/>
      <c r="AS1127" s="114"/>
    </row>
    <row r="1128" spans="1:45" ht="22.5" customHeight="1" x14ac:dyDescent="0.25">
      <c r="A1128" s="94" t="str">
        <f t="shared" si="211"/>
        <v>1031.</v>
      </c>
      <c r="B1128" s="94">
        <v>5605</v>
      </c>
      <c r="C1128" s="213" t="s">
        <v>894</v>
      </c>
      <c r="D1128" s="8">
        <v>1974</v>
      </c>
      <c r="E1128" s="8" t="s">
        <v>28</v>
      </c>
      <c r="F1128" s="8" t="s">
        <v>29</v>
      </c>
      <c r="G1128" s="14">
        <v>2</v>
      </c>
      <c r="H1128" s="14">
        <v>2</v>
      </c>
      <c r="I1128" s="13">
        <v>552.79999999999995</v>
      </c>
      <c r="J1128" s="11">
        <v>552.79999999999995</v>
      </c>
      <c r="K1128" s="13">
        <v>552.79999999999995</v>
      </c>
      <c r="L1128" s="36">
        <v>21</v>
      </c>
      <c r="M1128" s="15">
        <f t="shared" ref="M1128:M1131" si="216">R1128+T1128+V1128+X1128+Z1128+AB1128+AE1128+AF1128</f>
        <v>1032444.4</v>
      </c>
      <c r="N1128" s="15"/>
      <c r="O1128" s="15"/>
      <c r="P1128" s="15"/>
      <c r="Q1128" s="11">
        <f t="shared" ref="Q1128:Q1131" si="217">M1128</f>
        <v>1032444.4</v>
      </c>
      <c r="R1128" s="15"/>
      <c r="S1128" s="99"/>
      <c r="T1128" s="15"/>
      <c r="U1128" s="15">
        <v>281.32</v>
      </c>
      <c r="V1128" s="15">
        <f>U1128*3670</f>
        <v>1032444.4</v>
      </c>
      <c r="W1128" s="15"/>
      <c r="X1128" s="15"/>
      <c r="Y1128" s="15"/>
      <c r="Z1128" s="15"/>
      <c r="AA1128" s="15"/>
      <c r="AB1128" s="15"/>
      <c r="AC1128" s="11"/>
      <c r="AD1128" s="11"/>
      <c r="AE1128" s="15"/>
      <c r="AF1128" s="197"/>
      <c r="AG1128" s="29" t="s">
        <v>217</v>
      </c>
      <c r="AH1128" s="176"/>
      <c r="AI1128" s="168"/>
      <c r="AJ1128" s="176"/>
      <c r="AK1128" s="176"/>
      <c r="AL1128" s="71">
        <f>MAX(AL$24:AL1127)+1</f>
        <v>1031</v>
      </c>
      <c r="AM1128" s="71" t="s">
        <v>157</v>
      </c>
      <c r="AN1128" s="71" t="str">
        <f t="shared" si="209"/>
        <v>1031.</v>
      </c>
      <c r="AP1128" s="71"/>
      <c r="AS1128" s="114"/>
    </row>
    <row r="1129" spans="1:45" ht="21.75" customHeight="1" x14ac:dyDescent="0.25">
      <c r="A1129" s="94" t="str">
        <f t="shared" si="211"/>
        <v>1032.</v>
      </c>
      <c r="B1129" s="94">
        <v>3763</v>
      </c>
      <c r="C1129" s="216" t="s">
        <v>1057</v>
      </c>
      <c r="D1129" s="8">
        <v>1991</v>
      </c>
      <c r="E1129" s="8" t="s">
        <v>28</v>
      </c>
      <c r="F1129" s="8" t="s">
        <v>29</v>
      </c>
      <c r="G1129" s="14">
        <v>2</v>
      </c>
      <c r="H1129" s="14">
        <v>1</v>
      </c>
      <c r="I1129" s="13">
        <v>516.6</v>
      </c>
      <c r="J1129" s="11">
        <v>468.5</v>
      </c>
      <c r="K1129" s="13">
        <v>468.5</v>
      </c>
      <c r="L1129" s="36">
        <v>18</v>
      </c>
      <c r="M1129" s="15">
        <f t="shared" si="216"/>
        <v>200216.77</v>
      </c>
      <c r="N1129" s="15"/>
      <c r="O1129" s="15"/>
      <c r="P1129" s="15"/>
      <c r="Q1129" s="11">
        <f t="shared" si="217"/>
        <v>200216.77</v>
      </c>
      <c r="R1129" s="15">
        <v>200216.77</v>
      </c>
      <c r="S1129" s="99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1"/>
      <c r="AF1129" s="197"/>
      <c r="AG1129" s="29" t="s">
        <v>217</v>
      </c>
      <c r="AH1129" s="176" t="s">
        <v>1774</v>
      </c>
      <c r="AI1129" s="168"/>
      <c r="AJ1129" s="176"/>
      <c r="AK1129" s="176"/>
      <c r="AL1129" s="71">
        <f>MAX(AL$24:AL1128)+1</f>
        <v>1032</v>
      </c>
      <c r="AM1129" s="71" t="s">
        <v>157</v>
      </c>
      <c r="AN1129" s="71" t="str">
        <f t="shared" si="209"/>
        <v>1032.</v>
      </c>
      <c r="AP1129" s="71"/>
      <c r="AS1129" s="114"/>
    </row>
    <row r="1130" spans="1:45" ht="22.5" customHeight="1" x14ac:dyDescent="0.25">
      <c r="A1130" s="94" t="str">
        <f t="shared" si="211"/>
        <v>1033.</v>
      </c>
      <c r="B1130" s="94">
        <v>3772</v>
      </c>
      <c r="C1130" s="213" t="s">
        <v>893</v>
      </c>
      <c r="D1130" s="8">
        <v>1970</v>
      </c>
      <c r="E1130" s="8" t="s">
        <v>28</v>
      </c>
      <c r="F1130" s="8" t="s">
        <v>29</v>
      </c>
      <c r="G1130" s="14">
        <v>2</v>
      </c>
      <c r="H1130" s="14">
        <v>2</v>
      </c>
      <c r="I1130" s="13">
        <v>532.12</v>
      </c>
      <c r="J1130" s="11">
        <v>483.7</v>
      </c>
      <c r="K1130" s="13">
        <v>483.7</v>
      </c>
      <c r="L1130" s="36">
        <v>21</v>
      </c>
      <c r="M1130" s="15">
        <f t="shared" si="216"/>
        <v>200216.77</v>
      </c>
      <c r="N1130" s="15"/>
      <c r="O1130" s="15"/>
      <c r="P1130" s="15"/>
      <c r="Q1130" s="11">
        <f t="shared" si="217"/>
        <v>200216.77</v>
      </c>
      <c r="R1130" s="15">
        <v>200216.77</v>
      </c>
      <c r="S1130" s="99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1"/>
      <c r="AD1130" s="11"/>
      <c r="AE1130" s="11"/>
      <c r="AF1130" s="197"/>
      <c r="AG1130" s="29" t="s">
        <v>217</v>
      </c>
      <c r="AH1130" s="176" t="s">
        <v>1774</v>
      </c>
      <c r="AI1130" s="168"/>
      <c r="AJ1130" s="176"/>
      <c r="AK1130" s="176"/>
      <c r="AL1130" s="71">
        <f>MAX(AL$24:AL1129)+1</f>
        <v>1033</v>
      </c>
      <c r="AM1130" s="71" t="s">
        <v>157</v>
      </c>
      <c r="AN1130" s="71" t="str">
        <f t="shared" si="209"/>
        <v>1033.</v>
      </c>
      <c r="AP1130" s="71"/>
      <c r="AS1130" s="114"/>
    </row>
    <row r="1131" spans="1:45" ht="22.5" customHeight="1" x14ac:dyDescent="0.25">
      <c r="A1131" s="94" t="str">
        <f t="shared" si="211"/>
        <v>1034.</v>
      </c>
      <c r="B1131" s="94">
        <v>3752</v>
      </c>
      <c r="C1131" s="213" t="s">
        <v>1055</v>
      </c>
      <c r="D1131" s="8">
        <v>1975</v>
      </c>
      <c r="E1131" s="8" t="s">
        <v>28</v>
      </c>
      <c r="F1131" s="8" t="s">
        <v>29</v>
      </c>
      <c r="G1131" s="8">
        <v>2</v>
      </c>
      <c r="H1131" s="8">
        <v>2</v>
      </c>
      <c r="I1131" s="13">
        <v>817.3</v>
      </c>
      <c r="J1131" s="11">
        <v>750.1</v>
      </c>
      <c r="K1131" s="13">
        <v>750.1</v>
      </c>
      <c r="L1131" s="36">
        <v>25</v>
      </c>
      <c r="M1131" s="15">
        <f t="shared" si="216"/>
        <v>200216.77</v>
      </c>
      <c r="N1131" s="15"/>
      <c r="O1131" s="15"/>
      <c r="P1131" s="15"/>
      <c r="Q1131" s="11">
        <f t="shared" si="217"/>
        <v>200216.77</v>
      </c>
      <c r="R1131" s="15">
        <v>200216.77</v>
      </c>
      <c r="S1131" s="99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1"/>
      <c r="AF1131" s="197"/>
      <c r="AG1131" s="29" t="s">
        <v>217</v>
      </c>
      <c r="AH1131" s="176" t="s">
        <v>1774</v>
      </c>
      <c r="AI1131" s="168"/>
      <c r="AJ1131" s="176"/>
      <c r="AK1131" s="176"/>
      <c r="AL1131" s="71">
        <f>MAX(AL$24:AL1130)+1</f>
        <v>1034</v>
      </c>
      <c r="AM1131" s="71" t="s">
        <v>157</v>
      </c>
      <c r="AN1131" s="71" t="str">
        <f t="shared" si="209"/>
        <v>1034.</v>
      </c>
      <c r="AP1131" s="71"/>
      <c r="AS1131" s="114"/>
    </row>
    <row r="1132" spans="1:45" ht="22.5" customHeight="1" x14ac:dyDescent="0.25">
      <c r="A1132" s="94" t="str">
        <f t="shared" si="211"/>
        <v/>
      </c>
      <c r="B1132" s="94"/>
      <c r="C1132" s="233" t="s">
        <v>130</v>
      </c>
      <c r="D1132" s="8"/>
      <c r="E1132" s="8"/>
      <c r="F1132" s="8"/>
      <c r="G1132" s="14"/>
      <c r="H1132" s="14"/>
      <c r="I1132" s="6">
        <f>I1133+I1146+I1166</f>
        <v>200418.67999999993</v>
      </c>
      <c r="J1132" s="6">
        <f>J1133+J1146+J1166</f>
        <v>165120.47</v>
      </c>
      <c r="K1132" s="6">
        <f>K1133+K1146+K1166</f>
        <v>160805.86000000002</v>
      </c>
      <c r="L1132" s="34">
        <f>L1133+L1146+L1166</f>
        <v>7910</v>
      </c>
      <c r="M1132" s="6">
        <f>M1133+M1146+M1166</f>
        <v>116375461.76000002</v>
      </c>
      <c r="N1132" s="6"/>
      <c r="O1132" s="6"/>
      <c r="P1132" s="6"/>
      <c r="Q1132" s="6">
        <f>Q1133+Q1146+Q1166</f>
        <v>116375461.76000002</v>
      </c>
      <c r="R1132" s="6">
        <f t="shared" ref="R1132:AF1132" si="218">R1133+R1146+R1166</f>
        <v>39272355.690000005</v>
      </c>
      <c r="S1132" s="6"/>
      <c r="T1132" s="6"/>
      <c r="U1132" s="6">
        <f t="shared" si="218"/>
        <v>33419.78</v>
      </c>
      <c r="V1132" s="6">
        <f t="shared" si="218"/>
        <v>63347016.362000003</v>
      </c>
      <c r="W1132" s="6">
        <f t="shared" si="218"/>
        <v>747.8</v>
      </c>
      <c r="X1132" s="6">
        <f t="shared" si="218"/>
        <v>637677</v>
      </c>
      <c r="Y1132" s="6">
        <f t="shared" si="218"/>
        <v>15967.73</v>
      </c>
      <c r="Z1132" s="6">
        <f t="shared" si="218"/>
        <v>10999396.338</v>
      </c>
      <c r="AA1132" s="6">
        <f t="shared" si="218"/>
        <v>314.60000000000002</v>
      </c>
      <c r="AB1132" s="6">
        <f t="shared" si="218"/>
        <v>1034733.3999999999</v>
      </c>
      <c r="AC1132" s="6"/>
      <c r="AD1132" s="6"/>
      <c r="AE1132" s="6">
        <f t="shared" si="218"/>
        <v>231424.26</v>
      </c>
      <c r="AF1132" s="6">
        <f t="shared" si="218"/>
        <v>852858.71</v>
      </c>
      <c r="AG1132" s="30"/>
      <c r="AH1132" s="176"/>
      <c r="AI1132" s="168"/>
      <c r="AJ1132" s="176"/>
      <c r="AK1132" s="176"/>
      <c r="AN1132" s="71" t="str">
        <f t="shared" si="209"/>
        <v/>
      </c>
      <c r="AO1132" s="71"/>
      <c r="AP1132" s="71"/>
      <c r="AS1132" s="114"/>
    </row>
    <row r="1133" spans="1:45" ht="22.5" customHeight="1" x14ac:dyDescent="0.25">
      <c r="A1133" s="94" t="str">
        <f t="shared" si="211"/>
        <v/>
      </c>
      <c r="B1133" s="94"/>
      <c r="C1133" s="233" t="s">
        <v>208</v>
      </c>
      <c r="D1133" s="8"/>
      <c r="E1133" s="8"/>
      <c r="F1133" s="8"/>
      <c r="G1133" s="14"/>
      <c r="H1133" s="14"/>
      <c r="I1133" s="6">
        <f>SUM(I1134:I1145)</f>
        <v>37905.199999999997</v>
      </c>
      <c r="J1133" s="6">
        <f>SUM(J1134:J1145)</f>
        <v>29164.099999999995</v>
      </c>
      <c r="K1133" s="6">
        <f>SUM(K1134:K1145)</f>
        <v>29028.199999999997</v>
      </c>
      <c r="L1133" s="34">
        <f>SUM(L1134:L1145)</f>
        <v>1612</v>
      </c>
      <c r="M1133" s="6">
        <f>SUM(M1134:M1145)</f>
        <v>16000559.49</v>
      </c>
      <c r="N1133" s="6"/>
      <c r="O1133" s="6"/>
      <c r="P1133" s="6"/>
      <c r="Q1133" s="6">
        <f t="shared" ref="Q1133:AF1133" si="219">SUM(Q1134:Q1145)</f>
        <v>16000559.49</v>
      </c>
      <c r="R1133" s="6">
        <f t="shared" si="219"/>
        <v>121503.25</v>
      </c>
      <c r="S1133" s="6"/>
      <c r="T1133" s="6"/>
      <c r="U1133" s="6">
        <f t="shared" si="219"/>
        <v>10294.799999999999</v>
      </c>
      <c r="V1133" s="6">
        <f t="shared" si="219"/>
        <v>15206230.09</v>
      </c>
      <c r="W1133" s="6"/>
      <c r="X1133" s="6"/>
      <c r="Y1133" s="6"/>
      <c r="Z1133" s="6"/>
      <c r="AA1133" s="6">
        <f t="shared" si="219"/>
        <v>54.6</v>
      </c>
      <c r="AB1133" s="6">
        <f t="shared" si="219"/>
        <v>481467.04</v>
      </c>
      <c r="AC1133" s="6"/>
      <c r="AD1133" s="6"/>
      <c r="AE1133" s="6"/>
      <c r="AF1133" s="195">
        <f t="shared" si="219"/>
        <v>191359.11</v>
      </c>
      <c r="AG1133" s="30"/>
      <c r="AH1133" s="176"/>
      <c r="AI1133" s="168"/>
      <c r="AJ1133" s="176"/>
      <c r="AK1133" s="176"/>
      <c r="AN1133" s="71" t="str">
        <f t="shared" si="209"/>
        <v/>
      </c>
      <c r="AO1133" s="71"/>
      <c r="AP1133" s="71"/>
      <c r="AS1133" s="114"/>
    </row>
    <row r="1134" spans="1:45" ht="22.5" customHeight="1" x14ac:dyDescent="0.25">
      <c r="A1134" s="94" t="str">
        <f t="shared" si="211"/>
        <v>1035.</v>
      </c>
      <c r="B1134" s="94">
        <v>3919</v>
      </c>
      <c r="C1134" s="217" t="s">
        <v>137</v>
      </c>
      <c r="D1134" s="8">
        <v>1960</v>
      </c>
      <c r="E1134" s="8"/>
      <c r="F1134" s="8" t="s">
        <v>29</v>
      </c>
      <c r="G1134" s="14">
        <v>2</v>
      </c>
      <c r="H1134" s="14">
        <v>2</v>
      </c>
      <c r="I1134" s="11">
        <v>504.9</v>
      </c>
      <c r="J1134" s="11">
        <v>450.2</v>
      </c>
      <c r="K1134" s="11">
        <v>399</v>
      </c>
      <c r="L1134" s="35">
        <v>13</v>
      </c>
      <c r="M1134" s="18">
        <f t="shared" ref="M1134:M1145" si="220">R1134+T1134+V1134+X1134+Z1134+AB1134+AE1134+AF1134</f>
        <v>1459166.16</v>
      </c>
      <c r="N1134" s="11"/>
      <c r="O1134" s="11"/>
      <c r="P1134" s="11"/>
      <c r="Q1134" s="11">
        <f t="shared" ref="Q1134:Q1145" si="221">M1134</f>
        <v>1459166.16</v>
      </c>
      <c r="R1134" s="11"/>
      <c r="S1134" s="11"/>
      <c r="T1134" s="11"/>
      <c r="U1134" s="11">
        <v>460</v>
      </c>
      <c r="V1134" s="11">
        <v>1459166.16</v>
      </c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95"/>
      <c r="AG1134" s="29" t="s">
        <v>217</v>
      </c>
      <c r="AH1134" s="176"/>
      <c r="AI1134" s="168"/>
      <c r="AJ1134" s="176"/>
      <c r="AK1134" s="176"/>
      <c r="AL1134" s="71">
        <f>MAX(AL$24:AL1133)+1</f>
        <v>1035</v>
      </c>
      <c r="AM1134" s="71" t="s">
        <v>157</v>
      </c>
      <c r="AN1134" s="71" t="str">
        <f t="shared" si="209"/>
        <v>1035.</v>
      </c>
      <c r="AP1134" s="71"/>
      <c r="AS1134" s="114"/>
    </row>
    <row r="1135" spans="1:45" ht="22.5" customHeight="1" x14ac:dyDescent="0.25">
      <c r="A1135" s="94" t="str">
        <f t="shared" si="211"/>
        <v>1036.</v>
      </c>
      <c r="B1135" s="94">
        <v>3933</v>
      </c>
      <c r="C1135" s="213" t="s">
        <v>907</v>
      </c>
      <c r="D1135" s="4">
        <v>1980</v>
      </c>
      <c r="E1135" s="4" t="s">
        <v>28</v>
      </c>
      <c r="F1135" s="4" t="s">
        <v>29</v>
      </c>
      <c r="G1135" s="10">
        <v>5</v>
      </c>
      <c r="H1135" s="10">
        <v>1</v>
      </c>
      <c r="I1135" s="18">
        <v>2240.6999999999998</v>
      </c>
      <c r="J1135" s="11">
        <v>2119.1</v>
      </c>
      <c r="K1135" s="18">
        <v>2119.1</v>
      </c>
      <c r="L1135" s="38">
        <v>108</v>
      </c>
      <c r="M1135" s="18">
        <f t="shared" si="220"/>
        <v>1216610.6100000001</v>
      </c>
      <c r="N1135" s="11"/>
      <c r="O1135" s="11"/>
      <c r="P1135" s="11"/>
      <c r="Q1135" s="11">
        <f t="shared" si="221"/>
        <v>1216610.6100000001</v>
      </c>
      <c r="R1135" s="18"/>
      <c r="S1135" s="38"/>
      <c r="T1135" s="18"/>
      <c r="U1135" s="18">
        <v>583.29999999999995</v>
      </c>
      <c r="V1135" s="18">
        <v>1216610.6100000001</v>
      </c>
      <c r="W1135" s="18"/>
      <c r="X1135" s="18"/>
      <c r="Y1135" s="18"/>
      <c r="Z1135" s="18"/>
      <c r="AA1135" s="18"/>
      <c r="AB1135" s="18"/>
      <c r="AC1135" s="11"/>
      <c r="AD1135" s="11"/>
      <c r="AE1135" s="18"/>
      <c r="AF1135" s="201"/>
      <c r="AG1135" s="29" t="s">
        <v>217</v>
      </c>
      <c r="AH1135" s="176"/>
      <c r="AI1135" s="168"/>
      <c r="AJ1135" s="176"/>
      <c r="AK1135" s="176"/>
      <c r="AL1135" s="71">
        <f>MAX(AL$24:AL1134)+1</f>
        <v>1036</v>
      </c>
      <c r="AM1135" s="71" t="s">
        <v>157</v>
      </c>
      <c r="AN1135" s="71" t="str">
        <f t="shared" si="209"/>
        <v>1036.</v>
      </c>
      <c r="AP1135" s="88"/>
      <c r="AS1135" s="114"/>
    </row>
    <row r="1136" spans="1:45" ht="22.5" customHeight="1" x14ac:dyDescent="0.25">
      <c r="A1136" s="94" t="str">
        <f t="shared" si="211"/>
        <v>1037.</v>
      </c>
      <c r="B1136" s="94">
        <v>3947</v>
      </c>
      <c r="C1136" s="213" t="s">
        <v>910</v>
      </c>
      <c r="D1136" s="4">
        <v>1961</v>
      </c>
      <c r="E1136" s="4" t="s">
        <v>28</v>
      </c>
      <c r="F1136" s="4" t="s">
        <v>29</v>
      </c>
      <c r="G1136" s="10">
        <v>2</v>
      </c>
      <c r="H1136" s="10">
        <v>1</v>
      </c>
      <c r="I1136" s="18">
        <v>326.2</v>
      </c>
      <c r="J1136" s="11">
        <v>315.7</v>
      </c>
      <c r="K1136" s="18">
        <v>231</v>
      </c>
      <c r="L1136" s="38">
        <v>12</v>
      </c>
      <c r="M1136" s="18">
        <f t="shared" si="220"/>
        <v>121503.25</v>
      </c>
      <c r="N1136" s="6"/>
      <c r="O1136" s="6"/>
      <c r="P1136" s="6"/>
      <c r="Q1136" s="11">
        <f t="shared" si="221"/>
        <v>121503.25</v>
      </c>
      <c r="R1136" s="18">
        <v>121503.25</v>
      </c>
      <c r="S1136" s="3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1"/>
      <c r="AD1136" s="11"/>
      <c r="AE1136" s="11"/>
      <c r="AF1136" s="201"/>
      <c r="AG1136" s="29" t="s">
        <v>217</v>
      </c>
      <c r="AH1136" s="176" t="s">
        <v>1774</v>
      </c>
      <c r="AI1136" s="168"/>
      <c r="AJ1136" s="176"/>
      <c r="AK1136" s="176"/>
      <c r="AL1136" s="71">
        <f>MAX(AL$24:AL1135)+1</f>
        <v>1037</v>
      </c>
      <c r="AM1136" s="71" t="s">
        <v>157</v>
      </c>
      <c r="AN1136" s="71" t="str">
        <f t="shared" si="209"/>
        <v>1037.</v>
      </c>
      <c r="AP1136" s="88"/>
      <c r="AS1136" s="114"/>
    </row>
    <row r="1137" spans="1:45" ht="22.5" customHeight="1" x14ac:dyDescent="0.25">
      <c r="A1137" s="94" t="str">
        <f t="shared" si="211"/>
        <v>1038.</v>
      </c>
      <c r="B1137" s="94">
        <v>3857</v>
      </c>
      <c r="C1137" s="213" t="s">
        <v>898</v>
      </c>
      <c r="D1137" s="4">
        <v>1951</v>
      </c>
      <c r="E1137" s="4" t="s">
        <v>28</v>
      </c>
      <c r="F1137" s="4" t="s">
        <v>30</v>
      </c>
      <c r="G1137" s="10">
        <v>2</v>
      </c>
      <c r="H1137" s="10">
        <v>1</v>
      </c>
      <c r="I1137" s="18">
        <v>328.9</v>
      </c>
      <c r="J1137" s="11">
        <v>292.7</v>
      </c>
      <c r="K1137" s="18">
        <v>292.7</v>
      </c>
      <c r="L1137" s="38">
        <v>27</v>
      </c>
      <c r="M1137" s="18">
        <f t="shared" si="220"/>
        <v>612158.69999999995</v>
      </c>
      <c r="N1137" s="6"/>
      <c r="O1137" s="6"/>
      <c r="P1137" s="6"/>
      <c r="Q1137" s="11">
        <f t="shared" si="221"/>
        <v>612158.69999999995</v>
      </c>
      <c r="R1137" s="18"/>
      <c r="S1137" s="38"/>
      <c r="T1137" s="18"/>
      <c r="U1137" s="18"/>
      <c r="V1137" s="18"/>
      <c r="W1137" s="18"/>
      <c r="X1137" s="18"/>
      <c r="Y1137" s="18"/>
      <c r="Z1137" s="18"/>
      <c r="AA1137" s="18">
        <v>54.6</v>
      </c>
      <c r="AB1137" s="18">
        <v>481467.04</v>
      </c>
      <c r="AC1137" s="11"/>
      <c r="AD1137" s="11"/>
      <c r="AE1137" s="18"/>
      <c r="AF1137" s="201">
        <v>130691.66</v>
      </c>
      <c r="AG1137" s="29" t="s">
        <v>217</v>
      </c>
      <c r="AH1137" s="176"/>
      <c r="AI1137" s="168"/>
      <c r="AJ1137" s="176"/>
      <c r="AK1137" s="176"/>
      <c r="AL1137" s="71">
        <f>MAX(AL$24:AL1136)+1</f>
        <v>1038</v>
      </c>
      <c r="AM1137" s="71" t="s">
        <v>157</v>
      </c>
      <c r="AN1137" s="71" t="str">
        <f t="shared" si="209"/>
        <v>1038.</v>
      </c>
      <c r="AP1137" s="88"/>
      <c r="AS1137" s="114"/>
    </row>
    <row r="1138" spans="1:45" ht="22.5" customHeight="1" x14ac:dyDescent="0.25">
      <c r="A1138" s="94" t="str">
        <f t="shared" si="211"/>
        <v>1039.</v>
      </c>
      <c r="B1138" s="94">
        <v>3844</v>
      </c>
      <c r="C1138" s="213" t="s">
        <v>896</v>
      </c>
      <c r="D1138" s="4">
        <v>1959</v>
      </c>
      <c r="E1138" s="4" t="s">
        <v>28</v>
      </c>
      <c r="F1138" s="4" t="s">
        <v>29</v>
      </c>
      <c r="G1138" s="10">
        <v>2</v>
      </c>
      <c r="H1138" s="10">
        <v>2</v>
      </c>
      <c r="I1138" s="18">
        <v>829.5</v>
      </c>
      <c r="J1138" s="11">
        <v>735.3</v>
      </c>
      <c r="K1138" s="18">
        <v>735.3</v>
      </c>
      <c r="L1138" s="38">
        <v>32</v>
      </c>
      <c r="M1138" s="18">
        <f t="shared" si="220"/>
        <v>60667.45</v>
      </c>
      <c r="N1138" s="6"/>
      <c r="O1138" s="6"/>
      <c r="P1138" s="6"/>
      <c r="Q1138" s="11">
        <f t="shared" si="221"/>
        <v>60667.45</v>
      </c>
      <c r="R1138" s="18"/>
      <c r="S1138" s="3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1"/>
      <c r="AD1138" s="11"/>
      <c r="AE1138" s="18"/>
      <c r="AF1138" s="201">
        <v>60667.45</v>
      </c>
      <c r="AG1138" s="29" t="s">
        <v>217</v>
      </c>
      <c r="AH1138" s="176"/>
      <c r="AI1138" s="168"/>
      <c r="AJ1138" s="176"/>
      <c r="AK1138" s="176"/>
      <c r="AL1138" s="71">
        <f>MAX(AL$24:AL1137)+1</f>
        <v>1039</v>
      </c>
      <c r="AM1138" s="71" t="s">
        <v>157</v>
      </c>
      <c r="AN1138" s="71" t="str">
        <f t="shared" si="209"/>
        <v>1039.</v>
      </c>
      <c r="AP1138" s="88"/>
      <c r="AS1138" s="114"/>
    </row>
    <row r="1139" spans="1:45" ht="22.5" customHeight="1" x14ac:dyDescent="0.25">
      <c r="A1139" s="94" t="str">
        <f t="shared" si="211"/>
        <v>1040.</v>
      </c>
      <c r="B1139" s="94">
        <v>3846</v>
      </c>
      <c r="C1139" s="213" t="s">
        <v>897</v>
      </c>
      <c r="D1139" s="4">
        <v>1960</v>
      </c>
      <c r="E1139" s="4" t="s">
        <v>28</v>
      </c>
      <c r="F1139" s="4" t="s">
        <v>29</v>
      </c>
      <c r="G1139" s="10">
        <v>2</v>
      </c>
      <c r="H1139" s="10">
        <v>1</v>
      </c>
      <c r="I1139" s="18">
        <v>310.2</v>
      </c>
      <c r="J1139" s="11">
        <v>283.89999999999998</v>
      </c>
      <c r="K1139" s="18">
        <v>283.89999999999998</v>
      </c>
      <c r="L1139" s="38">
        <v>24</v>
      </c>
      <c r="M1139" s="18">
        <f t="shared" si="220"/>
        <v>975279.88</v>
      </c>
      <c r="N1139" s="6"/>
      <c r="O1139" s="6"/>
      <c r="P1139" s="6"/>
      <c r="Q1139" s="11">
        <f t="shared" si="221"/>
        <v>975279.88</v>
      </c>
      <c r="R1139" s="18"/>
      <c r="S1139" s="38"/>
      <c r="T1139" s="18"/>
      <c r="U1139" s="18">
        <v>266</v>
      </c>
      <c r="V1139" s="18">
        <v>975279.88</v>
      </c>
      <c r="W1139" s="18"/>
      <c r="X1139" s="18"/>
      <c r="Y1139" s="18"/>
      <c r="Z1139" s="18"/>
      <c r="AA1139" s="18"/>
      <c r="AB1139" s="18"/>
      <c r="AC1139" s="11"/>
      <c r="AD1139" s="11"/>
      <c r="AE1139" s="18"/>
      <c r="AF1139" s="201"/>
      <c r="AG1139" s="29" t="s">
        <v>217</v>
      </c>
      <c r="AH1139" s="176"/>
      <c r="AI1139" s="168"/>
      <c r="AJ1139" s="176"/>
      <c r="AK1139" s="176"/>
      <c r="AL1139" s="71">
        <f>MAX(AL$24:AL1138)+1</f>
        <v>1040</v>
      </c>
      <c r="AM1139" s="71" t="s">
        <v>157</v>
      </c>
      <c r="AN1139" s="71" t="str">
        <f t="shared" si="209"/>
        <v>1040.</v>
      </c>
      <c r="AP1139" s="88"/>
      <c r="AS1139" s="114"/>
    </row>
    <row r="1140" spans="1:45" ht="22.5" customHeight="1" x14ac:dyDescent="0.25">
      <c r="A1140" s="94" t="str">
        <f t="shared" si="211"/>
        <v>1041.</v>
      </c>
      <c r="B1140" s="94">
        <v>3852</v>
      </c>
      <c r="C1140" s="217" t="s">
        <v>1075</v>
      </c>
      <c r="D1140" s="4">
        <v>1987</v>
      </c>
      <c r="E1140" s="4" t="s">
        <v>28</v>
      </c>
      <c r="F1140" s="4" t="s">
        <v>31</v>
      </c>
      <c r="G1140" s="4">
        <v>5</v>
      </c>
      <c r="H1140" s="4">
        <v>5</v>
      </c>
      <c r="I1140" s="18">
        <v>6272.7</v>
      </c>
      <c r="J1140" s="11">
        <v>5476.7</v>
      </c>
      <c r="K1140" s="18">
        <v>5476.7</v>
      </c>
      <c r="L1140" s="38">
        <v>239</v>
      </c>
      <c r="M1140" s="18">
        <f t="shared" si="220"/>
        <v>2445173.44</v>
      </c>
      <c r="N1140" s="18"/>
      <c r="O1140" s="18"/>
      <c r="P1140" s="18"/>
      <c r="Q1140" s="11">
        <f t="shared" si="221"/>
        <v>2445173.44</v>
      </c>
      <c r="R1140" s="18"/>
      <c r="S1140" s="38"/>
      <c r="T1140" s="18"/>
      <c r="U1140" s="18">
        <v>1523</v>
      </c>
      <c r="V1140" s="18">
        <v>2445173.44</v>
      </c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201"/>
      <c r="AG1140" s="29" t="s">
        <v>217</v>
      </c>
      <c r="AH1140" s="176"/>
      <c r="AI1140" s="168"/>
      <c r="AJ1140" s="176"/>
      <c r="AK1140" s="176"/>
      <c r="AL1140" s="71">
        <f>MAX(AL$24:AL1139)+1</f>
        <v>1041</v>
      </c>
      <c r="AM1140" s="71" t="s">
        <v>157</v>
      </c>
      <c r="AN1140" s="71" t="str">
        <f t="shared" si="209"/>
        <v>1041.</v>
      </c>
      <c r="AP1140" s="88"/>
      <c r="AS1140" s="114"/>
    </row>
    <row r="1141" spans="1:45" ht="22.5" customHeight="1" x14ac:dyDescent="0.25">
      <c r="A1141" s="94" t="str">
        <f t="shared" si="211"/>
        <v>1042.</v>
      </c>
      <c r="B1141" s="94">
        <v>3850</v>
      </c>
      <c r="C1141" s="217" t="s">
        <v>1597</v>
      </c>
      <c r="D1141" s="4">
        <v>1987</v>
      </c>
      <c r="E1141" s="4" t="s">
        <v>28</v>
      </c>
      <c r="F1141" s="4" t="s">
        <v>29</v>
      </c>
      <c r="G1141" s="4">
        <v>5</v>
      </c>
      <c r="H1141" s="4">
        <v>5</v>
      </c>
      <c r="I1141" s="18">
        <v>6208.4</v>
      </c>
      <c r="J1141" s="11">
        <v>5628.8</v>
      </c>
      <c r="K1141" s="18">
        <v>5628.8</v>
      </c>
      <c r="L1141" s="38">
        <v>251</v>
      </c>
      <c r="M1141" s="18">
        <f t="shared" si="220"/>
        <v>2340000</v>
      </c>
      <c r="N1141" s="18"/>
      <c r="O1141" s="18"/>
      <c r="P1141" s="18"/>
      <c r="Q1141" s="11">
        <f t="shared" si="221"/>
        <v>2340000</v>
      </c>
      <c r="R1141" s="18"/>
      <c r="S1141" s="38"/>
      <c r="T1141" s="18"/>
      <c r="U1141" s="18">
        <v>1769</v>
      </c>
      <c r="V1141" s="18">
        <v>2340000</v>
      </c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201"/>
      <c r="AG1141" s="29" t="s">
        <v>217</v>
      </c>
      <c r="AH1141" s="176"/>
      <c r="AI1141" s="168"/>
      <c r="AJ1141" s="176"/>
      <c r="AK1141" s="176"/>
      <c r="AL1141" s="71">
        <f>MAX(AL$24:AL1140)+1</f>
        <v>1042</v>
      </c>
      <c r="AM1141" s="71" t="s">
        <v>157</v>
      </c>
      <c r="AN1141" s="71" t="str">
        <f t="shared" si="209"/>
        <v>1042.</v>
      </c>
      <c r="AP1141" s="88"/>
      <c r="AS1141" s="114"/>
    </row>
    <row r="1142" spans="1:45" ht="22.5" customHeight="1" x14ac:dyDescent="0.25">
      <c r="A1142" s="94" t="str">
        <f t="shared" si="211"/>
        <v>1043.</v>
      </c>
      <c r="B1142" s="94">
        <v>3882</v>
      </c>
      <c r="C1142" s="217" t="s">
        <v>1598</v>
      </c>
      <c r="D1142" s="4">
        <v>1982</v>
      </c>
      <c r="E1142" s="4" t="s">
        <v>28</v>
      </c>
      <c r="F1142" s="4" t="s">
        <v>31</v>
      </c>
      <c r="G1142" s="4">
        <v>5</v>
      </c>
      <c r="H1142" s="4">
        <v>4</v>
      </c>
      <c r="I1142" s="18">
        <v>3402.4</v>
      </c>
      <c r="J1142" s="11">
        <v>2272.1999999999998</v>
      </c>
      <c r="K1142" s="18">
        <v>2272.1999999999998</v>
      </c>
      <c r="L1142" s="38">
        <v>168</v>
      </c>
      <c r="M1142" s="18">
        <f t="shared" si="220"/>
        <v>1300000</v>
      </c>
      <c r="N1142" s="18"/>
      <c r="O1142" s="18"/>
      <c r="P1142" s="18"/>
      <c r="Q1142" s="11">
        <f t="shared" si="221"/>
        <v>1300000</v>
      </c>
      <c r="R1142" s="18"/>
      <c r="S1142" s="38"/>
      <c r="T1142" s="18"/>
      <c r="U1142" s="18">
        <v>989.5</v>
      </c>
      <c r="V1142" s="18">
        <v>1300000</v>
      </c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201"/>
      <c r="AG1142" s="29" t="s">
        <v>217</v>
      </c>
      <c r="AH1142" s="176"/>
      <c r="AI1142" s="168"/>
      <c r="AJ1142" s="176"/>
      <c r="AK1142" s="176"/>
      <c r="AL1142" s="71">
        <f>MAX(AL$24:AL1141)+1</f>
        <v>1043</v>
      </c>
      <c r="AM1142" s="71" t="s">
        <v>157</v>
      </c>
      <c r="AN1142" s="71" t="str">
        <f t="shared" si="209"/>
        <v>1043.</v>
      </c>
      <c r="AP1142" s="88"/>
      <c r="AS1142" s="114"/>
    </row>
    <row r="1143" spans="1:45" ht="22.5" customHeight="1" x14ac:dyDescent="0.25">
      <c r="A1143" s="94" t="str">
        <f t="shared" si="211"/>
        <v>1044.</v>
      </c>
      <c r="B1143" s="94">
        <v>3988</v>
      </c>
      <c r="C1143" s="217" t="s">
        <v>1078</v>
      </c>
      <c r="D1143" s="4">
        <v>1983</v>
      </c>
      <c r="E1143" s="4" t="s">
        <v>28</v>
      </c>
      <c r="F1143" s="4" t="s">
        <v>31</v>
      </c>
      <c r="G1143" s="4">
        <v>5</v>
      </c>
      <c r="H1143" s="4">
        <v>5</v>
      </c>
      <c r="I1143" s="18">
        <v>4839.1000000000004</v>
      </c>
      <c r="J1143" s="11">
        <v>3274.1</v>
      </c>
      <c r="K1143" s="18">
        <v>3274.1</v>
      </c>
      <c r="L1143" s="38">
        <v>252</v>
      </c>
      <c r="M1143" s="18">
        <f t="shared" si="220"/>
        <v>1710000</v>
      </c>
      <c r="N1143" s="18"/>
      <c r="O1143" s="18"/>
      <c r="P1143" s="18"/>
      <c r="Q1143" s="11">
        <f t="shared" si="221"/>
        <v>1710000</v>
      </c>
      <c r="R1143" s="18"/>
      <c r="S1143" s="38"/>
      <c r="T1143" s="18"/>
      <c r="U1143" s="18">
        <v>1336</v>
      </c>
      <c r="V1143" s="18">
        <v>1710000</v>
      </c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201"/>
      <c r="AG1143" s="29" t="s">
        <v>217</v>
      </c>
      <c r="AH1143" s="176"/>
      <c r="AI1143" s="168"/>
      <c r="AJ1143" s="176"/>
      <c r="AK1143" s="176"/>
      <c r="AL1143" s="71">
        <f>MAX(AL$24:AL1142)+1</f>
        <v>1044</v>
      </c>
      <c r="AM1143" s="71" t="s">
        <v>157</v>
      </c>
      <c r="AN1143" s="71" t="str">
        <f t="shared" si="209"/>
        <v>1044.</v>
      </c>
      <c r="AP1143" s="88"/>
      <c r="AS1143" s="114"/>
    </row>
    <row r="1144" spans="1:45" ht="22.5" customHeight="1" x14ac:dyDescent="0.25">
      <c r="A1144" s="94" t="str">
        <f t="shared" si="211"/>
        <v>1045.</v>
      </c>
      <c r="B1144" s="94">
        <v>3989</v>
      </c>
      <c r="C1144" s="217" t="s">
        <v>1599</v>
      </c>
      <c r="D1144" s="4">
        <v>1986</v>
      </c>
      <c r="E1144" s="4" t="s">
        <v>28</v>
      </c>
      <c r="F1144" s="4" t="s">
        <v>31</v>
      </c>
      <c r="G1144" s="4">
        <v>5</v>
      </c>
      <c r="H1144" s="4">
        <v>5</v>
      </c>
      <c r="I1144" s="18">
        <v>6454.2</v>
      </c>
      <c r="J1144" s="11">
        <v>3824.6</v>
      </c>
      <c r="K1144" s="18">
        <v>3824.6</v>
      </c>
      <c r="L1144" s="38">
        <v>293</v>
      </c>
      <c r="M1144" s="18">
        <f t="shared" si="220"/>
        <v>2280000</v>
      </c>
      <c r="N1144" s="18"/>
      <c r="O1144" s="18"/>
      <c r="P1144" s="18"/>
      <c r="Q1144" s="11">
        <f t="shared" si="221"/>
        <v>2280000</v>
      </c>
      <c r="R1144" s="18"/>
      <c r="S1144" s="38"/>
      <c r="T1144" s="18"/>
      <c r="U1144" s="18">
        <v>2246</v>
      </c>
      <c r="V1144" s="18">
        <v>2280000</v>
      </c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201"/>
      <c r="AG1144" s="29" t="s">
        <v>217</v>
      </c>
      <c r="AH1144" s="176"/>
      <c r="AI1144" s="168"/>
      <c r="AJ1144" s="176"/>
      <c r="AK1144" s="176"/>
      <c r="AL1144" s="71">
        <f>MAX(AL$24:AL1143)+1</f>
        <v>1045</v>
      </c>
      <c r="AM1144" s="71" t="s">
        <v>157</v>
      </c>
      <c r="AN1144" s="71" t="str">
        <f t="shared" si="209"/>
        <v>1045.</v>
      </c>
      <c r="AP1144" s="88"/>
      <c r="AS1144" s="114"/>
    </row>
    <row r="1145" spans="1:45" ht="22.5" customHeight="1" x14ac:dyDescent="0.25">
      <c r="A1145" s="94" t="str">
        <f t="shared" si="211"/>
        <v>1046.</v>
      </c>
      <c r="B1145" s="94">
        <v>3943</v>
      </c>
      <c r="C1145" s="217" t="s">
        <v>1600</v>
      </c>
      <c r="D1145" s="4">
        <v>1986</v>
      </c>
      <c r="E1145" s="4" t="s">
        <v>28</v>
      </c>
      <c r="F1145" s="4" t="s">
        <v>31</v>
      </c>
      <c r="G1145" s="4">
        <v>5</v>
      </c>
      <c r="H1145" s="4">
        <v>4</v>
      </c>
      <c r="I1145" s="18">
        <v>6188</v>
      </c>
      <c r="J1145" s="11">
        <v>4490.8</v>
      </c>
      <c r="K1145" s="18">
        <v>4490.8</v>
      </c>
      <c r="L1145" s="38">
        <v>193</v>
      </c>
      <c r="M1145" s="18">
        <f t="shared" si="220"/>
        <v>1480000</v>
      </c>
      <c r="N1145" s="18"/>
      <c r="O1145" s="18"/>
      <c r="P1145" s="18"/>
      <c r="Q1145" s="11">
        <f t="shared" si="221"/>
        <v>1480000</v>
      </c>
      <c r="R1145" s="18"/>
      <c r="S1145" s="38"/>
      <c r="T1145" s="18"/>
      <c r="U1145" s="18">
        <v>1122</v>
      </c>
      <c r="V1145" s="18">
        <v>1480000</v>
      </c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201"/>
      <c r="AG1145" s="29" t="s">
        <v>217</v>
      </c>
      <c r="AH1145" s="176"/>
      <c r="AI1145" s="168"/>
      <c r="AJ1145" s="176"/>
      <c r="AK1145" s="176"/>
      <c r="AL1145" s="71">
        <f>MAX(AL$24:AL1144)+1</f>
        <v>1046</v>
      </c>
      <c r="AM1145" s="71" t="s">
        <v>157</v>
      </c>
      <c r="AN1145" s="71" t="str">
        <f t="shared" si="209"/>
        <v>1046.</v>
      </c>
      <c r="AP1145" s="88"/>
      <c r="AS1145" s="114"/>
    </row>
    <row r="1146" spans="1:45" ht="22.5" customHeight="1" x14ac:dyDescent="0.25">
      <c r="A1146" s="94" t="str">
        <f t="shared" si="211"/>
        <v/>
      </c>
      <c r="B1146" s="94"/>
      <c r="C1146" s="233" t="s">
        <v>209</v>
      </c>
      <c r="D1146" s="8"/>
      <c r="E1146" s="8"/>
      <c r="F1146" s="8"/>
      <c r="G1146" s="14"/>
      <c r="H1146" s="14"/>
      <c r="I1146" s="6">
        <f>SUM(I1147:I1165)</f>
        <v>30462.600000000006</v>
      </c>
      <c r="J1146" s="6">
        <f t="shared" ref="J1146:K1146" si="222">SUM(J1147:J1165)</f>
        <v>26254.29</v>
      </c>
      <c r="K1146" s="6">
        <f t="shared" si="222"/>
        <v>25492.69</v>
      </c>
      <c r="L1146" s="6">
        <f>SUM(L1147:L1165)</f>
        <v>1208</v>
      </c>
      <c r="M1146" s="6">
        <f>SUM(M1147:M1165)</f>
        <v>24302708.910000004</v>
      </c>
      <c r="N1146" s="6"/>
      <c r="O1146" s="6"/>
      <c r="P1146" s="6"/>
      <c r="Q1146" s="6">
        <f t="shared" ref="Q1146:AF1146" si="223">SUM(Q1147:Q1165)</f>
        <v>24302708.910000004</v>
      </c>
      <c r="R1146" s="6">
        <f t="shared" si="223"/>
        <v>8531771.8499999996</v>
      </c>
      <c r="S1146" s="6"/>
      <c r="T1146" s="6"/>
      <c r="U1146" s="6">
        <f t="shared" si="223"/>
        <v>4956.42</v>
      </c>
      <c r="V1146" s="6">
        <f t="shared" si="223"/>
        <v>14365757.100000001</v>
      </c>
      <c r="W1146" s="6"/>
      <c r="X1146" s="6"/>
      <c r="Y1146" s="6">
        <f t="shared" si="223"/>
        <v>1810</v>
      </c>
      <c r="Z1146" s="6">
        <f t="shared" si="223"/>
        <v>968700</v>
      </c>
      <c r="AA1146" s="6"/>
      <c r="AB1146" s="6"/>
      <c r="AC1146" s="6"/>
      <c r="AD1146" s="6"/>
      <c r="AE1146" s="6">
        <f t="shared" si="223"/>
        <v>231424.26</v>
      </c>
      <c r="AF1146" s="6">
        <f t="shared" si="223"/>
        <v>205055.69999999998</v>
      </c>
      <c r="AG1146" s="30"/>
      <c r="AH1146" s="176"/>
      <c r="AI1146" s="168"/>
      <c r="AJ1146" s="176"/>
      <c r="AK1146" s="176"/>
      <c r="AN1146" s="71" t="str">
        <f t="shared" si="209"/>
        <v/>
      </c>
      <c r="AO1146" s="71"/>
      <c r="AP1146" s="71"/>
      <c r="AS1146" s="114"/>
    </row>
    <row r="1147" spans="1:45" ht="22.5" customHeight="1" x14ac:dyDescent="0.25">
      <c r="A1147" s="94" t="str">
        <f t="shared" si="211"/>
        <v>1047.</v>
      </c>
      <c r="B1147" s="94">
        <v>3819</v>
      </c>
      <c r="C1147" s="213" t="s">
        <v>895</v>
      </c>
      <c r="D1147" s="4">
        <v>1990</v>
      </c>
      <c r="E1147" s="4" t="s">
        <v>28</v>
      </c>
      <c r="F1147" s="4" t="s">
        <v>29</v>
      </c>
      <c r="G1147" s="10">
        <v>5</v>
      </c>
      <c r="H1147" s="10">
        <v>1</v>
      </c>
      <c r="I1147" s="18">
        <v>2211.4</v>
      </c>
      <c r="J1147" s="11">
        <v>2061.9</v>
      </c>
      <c r="K1147" s="18">
        <v>2061.9</v>
      </c>
      <c r="L1147" s="38">
        <v>117</v>
      </c>
      <c r="M1147" s="18">
        <f t="shared" ref="M1147:M1161" si="224">R1147+T1147+V1147+X1147+Z1147+AB1147+AE1147+AF1147</f>
        <v>432999</v>
      </c>
      <c r="N1147" s="6"/>
      <c r="O1147" s="6"/>
      <c r="P1147" s="6"/>
      <c r="Q1147" s="11">
        <f t="shared" ref="Q1147:Q1161" si="225">M1147</f>
        <v>432999</v>
      </c>
      <c r="R1147" s="18">
        <v>432999</v>
      </c>
      <c r="S1147" s="3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1"/>
      <c r="AD1147" s="11"/>
      <c r="AE1147" s="18"/>
      <c r="AF1147" s="201"/>
      <c r="AG1147" s="29" t="s">
        <v>217</v>
      </c>
      <c r="AH1147" s="176" t="s">
        <v>1788</v>
      </c>
      <c r="AI1147" s="168"/>
      <c r="AJ1147" s="176"/>
      <c r="AK1147" s="176"/>
      <c r="AL1147" s="71">
        <f>MAX(AL$24:AL1146)+1</f>
        <v>1047</v>
      </c>
      <c r="AM1147" s="71" t="s">
        <v>157</v>
      </c>
      <c r="AN1147" s="71" t="str">
        <f t="shared" si="209"/>
        <v>1047.</v>
      </c>
      <c r="AP1147" s="88"/>
      <c r="AS1147" s="114"/>
    </row>
    <row r="1148" spans="1:45" ht="22.5" customHeight="1" x14ac:dyDescent="0.25">
      <c r="A1148" s="94" t="str">
        <f t="shared" si="211"/>
        <v>1048.</v>
      </c>
      <c r="B1148" s="94">
        <v>3871</v>
      </c>
      <c r="C1148" s="213" t="s">
        <v>134</v>
      </c>
      <c r="D1148" s="4">
        <v>1972</v>
      </c>
      <c r="E1148" s="4" t="s">
        <v>28</v>
      </c>
      <c r="F1148" s="4" t="s">
        <v>29</v>
      </c>
      <c r="G1148" s="10">
        <v>2</v>
      </c>
      <c r="H1148" s="10">
        <v>3</v>
      </c>
      <c r="I1148" s="18">
        <v>903.4</v>
      </c>
      <c r="J1148" s="11">
        <v>816.56</v>
      </c>
      <c r="K1148" s="18">
        <v>816.56</v>
      </c>
      <c r="L1148" s="38">
        <v>33</v>
      </c>
      <c r="M1148" s="18">
        <f t="shared" si="224"/>
        <v>1500940.55</v>
      </c>
      <c r="N1148" s="6"/>
      <c r="O1148" s="6"/>
      <c r="P1148" s="6"/>
      <c r="Q1148" s="11">
        <f t="shared" si="225"/>
        <v>1500940.55</v>
      </c>
      <c r="R1148" s="18">
        <f>289871.75+1211068.8</f>
        <v>1500940.55</v>
      </c>
      <c r="S1148" s="3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1"/>
      <c r="AD1148" s="11"/>
      <c r="AE1148" s="18"/>
      <c r="AF1148" s="201"/>
      <c r="AG1148" s="29" t="s">
        <v>217</v>
      </c>
      <c r="AH1148" s="176" t="s">
        <v>1787</v>
      </c>
      <c r="AI1148" s="168"/>
      <c r="AJ1148" s="176"/>
      <c r="AK1148" s="176"/>
      <c r="AL1148" s="71">
        <f>MAX(AL$24:AL1147)+1</f>
        <v>1048</v>
      </c>
      <c r="AM1148" s="71" t="s">
        <v>157</v>
      </c>
      <c r="AN1148" s="71" t="str">
        <f t="shared" si="209"/>
        <v>1048.</v>
      </c>
      <c r="AP1148" s="88"/>
      <c r="AS1148" s="114"/>
    </row>
    <row r="1149" spans="1:45" ht="22.5" customHeight="1" x14ac:dyDescent="0.25">
      <c r="A1149" s="94" t="str">
        <f t="shared" si="211"/>
        <v>1049.</v>
      </c>
      <c r="B1149" s="94">
        <v>3873</v>
      </c>
      <c r="C1149" s="213" t="s">
        <v>899</v>
      </c>
      <c r="D1149" s="4">
        <v>1990</v>
      </c>
      <c r="E1149" s="4" t="s">
        <v>28</v>
      </c>
      <c r="F1149" s="4" t="s">
        <v>29</v>
      </c>
      <c r="G1149" s="10">
        <v>3</v>
      </c>
      <c r="H1149" s="10">
        <v>1</v>
      </c>
      <c r="I1149" s="18">
        <v>1087.7</v>
      </c>
      <c r="J1149" s="11">
        <v>1044.8</v>
      </c>
      <c r="K1149" s="18">
        <v>1044.8</v>
      </c>
      <c r="L1149" s="38">
        <v>59</v>
      </c>
      <c r="M1149" s="18">
        <f t="shared" si="224"/>
        <v>208647.51</v>
      </c>
      <c r="N1149" s="6"/>
      <c r="O1149" s="6"/>
      <c r="P1149" s="6"/>
      <c r="Q1149" s="11">
        <f t="shared" si="225"/>
        <v>208647.51</v>
      </c>
      <c r="R1149" s="18">
        <v>208647.51</v>
      </c>
      <c r="S1149" s="3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1"/>
      <c r="AD1149" s="11"/>
      <c r="AE1149" s="18"/>
      <c r="AF1149" s="201"/>
      <c r="AG1149" s="29" t="s">
        <v>217</v>
      </c>
      <c r="AH1149" s="176" t="s">
        <v>1800</v>
      </c>
      <c r="AI1149" s="168"/>
      <c r="AJ1149" s="176"/>
      <c r="AK1149" s="176"/>
      <c r="AL1149" s="71">
        <f>MAX(AL$24:AL1148)+1</f>
        <v>1049</v>
      </c>
      <c r="AM1149" s="71" t="s">
        <v>157</v>
      </c>
      <c r="AN1149" s="71" t="str">
        <f t="shared" si="209"/>
        <v>1049.</v>
      </c>
      <c r="AP1149" s="88"/>
      <c r="AS1149" s="114"/>
    </row>
    <row r="1150" spans="1:45" ht="22.5" customHeight="1" x14ac:dyDescent="0.25">
      <c r="A1150" s="94" t="str">
        <f t="shared" si="211"/>
        <v>1050.</v>
      </c>
      <c r="B1150" s="94">
        <v>3879</v>
      </c>
      <c r="C1150" s="213" t="s">
        <v>136</v>
      </c>
      <c r="D1150" s="4">
        <v>1972</v>
      </c>
      <c r="E1150" s="4" t="s">
        <v>28</v>
      </c>
      <c r="F1150" s="4" t="s">
        <v>29</v>
      </c>
      <c r="G1150" s="10">
        <v>2</v>
      </c>
      <c r="H1150" s="10">
        <v>3</v>
      </c>
      <c r="I1150" s="18">
        <v>906.3</v>
      </c>
      <c r="J1150" s="11">
        <v>825.03</v>
      </c>
      <c r="K1150" s="18">
        <v>825.03</v>
      </c>
      <c r="L1150" s="38">
        <v>32</v>
      </c>
      <c r="M1150" s="18">
        <f t="shared" si="224"/>
        <v>928636.45000000007</v>
      </c>
      <c r="N1150" s="6"/>
      <c r="O1150" s="6"/>
      <c r="P1150" s="6"/>
      <c r="Q1150" s="11">
        <f t="shared" si="225"/>
        <v>928636.45000000007</v>
      </c>
      <c r="R1150" s="18">
        <v>869284.8</v>
      </c>
      <c r="S1150" s="3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1"/>
      <c r="AD1150" s="11"/>
      <c r="AE1150" s="18"/>
      <c r="AF1150" s="201">
        <v>59351.65</v>
      </c>
      <c r="AG1150" s="29" t="s">
        <v>217</v>
      </c>
      <c r="AH1150" s="176" t="s">
        <v>1777</v>
      </c>
      <c r="AI1150" s="168"/>
      <c r="AJ1150" s="176"/>
      <c r="AK1150" s="176"/>
      <c r="AL1150" s="71">
        <f>MAX(AL$24:AL1149)+1</f>
        <v>1050</v>
      </c>
      <c r="AM1150" s="71" t="s">
        <v>157</v>
      </c>
      <c r="AN1150" s="71" t="str">
        <f t="shared" si="209"/>
        <v>1050.</v>
      </c>
      <c r="AP1150" s="88"/>
      <c r="AS1150" s="114"/>
    </row>
    <row r="1151" spans="1:45" ht="22.5" customHeight="1" x14ac:dyDescent="0.25">
      <c r="A1151" s="94" t="str">
        <f t="shared" si="211"/>
        <v>1051.</v>
      </c>
      <c r="B1151" s="94">
        <v>3904</v>
      </c>
      <c r="C1151" s="213" t="s">
        <v>903</v>
      </c>
      <c r="D1151" s="4">
        <v>1990</v>
      </c>
      <c r="E1151" s="4" t="s">
        <v>28</v>
      </c>
      <c r="F1151" s="4" t="s">
        <v>31</v>
      </c>
      <c r="G1151" s="10">
        <v>5</v>
      </c>
      <c r="H1151" s="10">
        <v>3</v>
      </c>
      <c r="I1151" s="18">
        <v>3598.4</v>
      </c>
      <c r="J1151" s="11">
        <v>3256.5</v>
      </c>
      <c r="K1151" s="18">
        <v>3256.5</v>
      </c>
      <c r="L1151" s="38">
        <v>156</v>
      </c>
      <c r="M1151" s="18">
        <f t="shared" si="224"/>
        <v>2871089.4</v>
      </c>
      <c r="N1151" s="6"/>
      <c r="O1151" s="6"/>
      <c r="P1151" s="6"/>
      <c r="Q1151" s="11">
        <f t="shared" si="225"/>
        <v>2871089.4</v>
      </c>
      <c r="R1151" s="18"/>
      <c r="S1151" s="38"/>
      <c r="T1151" s="18"/>
      <c r="U1151" s="18">
        <v>1030</v>
      </c>
      <c r="V1151" s="18">
        <f>U1151*1846.98</f>
        <v>1902389.4</v>
      </c>
      <c r="W1151" s="18"/>
      <c r="X1151" s="18"/>
      <c r="Y1151" s="18">
        <v>1810</v>
      </c>
      <c r="Z1151" s="18">
        <v>968700</v>
      </c>
      <c r="AA1151" s="18"/>
      <c r="AB1151" s="18"/>
      <c r="AC1151" s="18"/>
      <c r="AD1151" s="18"/>
      <c r="AE1151" s="18"/>
      <c r="AF1151" s="201"/>
      <c r="AG1151" s="29" t="s">
        <v>217</v>
      </c>
      <c r="AH1151" s="176"/>
      <c r="AI1151" s="168"/>
      <c r="AJ1151" s="176"/>
      <c r="AK1151" s="176"/>
      <c r="AL1151" s="71">
        <f>MAX(AL$24:AL1150)+1</f>
        <v>1051</v>
      </c>
      <c r="AM1151" s="71" t="s">
        <v>157</v>
      </c>
      <c r="AN1151" s="71" t="str">
        <f t="shared" si="209"/>
        <v>1051.</v>
      </c>
      <c r="AP1151" s="88"/>
      <c r="AS1151" s="114"/>
    </row>
    <row r="1152" spans="1:45" ht="22.5" customHeight="1" x14ac:dyDescent="0.25">
      <c r="A1152" s="94" t="str">
        <f t="shared" si="211"/>
        <v>1052.</v>
      </c>
      <c r="B1152" s="94">
        <v>3910</v>
      </c>
      <c r="C1152" s="213" t="s">
        <v>904</v>
      </c>
      <c r="D1152" s="4">
        <v>1989</v>
      </c>
      <c r="E1152" s="4" t="s">
        <v>28</v>
      </c>
      <c r="F1152" s="4" t="s">
        <v>31</v>
      </c>
      <c r="G1152" s="10">
        <v>5</v>
      </c>
      <c r="H1152" s="10">
        <v>2</v>
      </c>
      <c r="I1152" s="18">
        <v>2424</v>
      </c>
      <c r="J1152" s="11">
        <v>2173.5</v>
      </c>
      <c r="K1152" s="18">
        <v>2173.5</v>
      </c>
      <c r="L1152" s="38">
        <v>101</v>
      </c>
      <c r="M1152" s="18">
        <f t="shared" si="224"/>
        <v>952000</v>
      </c>
      <c r="N1152" s="6"/>
      <c r="O1152" s="6"/>
      <c r="P1152" s="6"/>
      <c r="Q1152" s="11">
        <f t="shared" si="225"/>
        <v>952000</v>
      </c>
      <c r="R1152" s="18"/>
      <c r="S1152" s="38"/>
      <c r="T1152" s="18"/>
      <c r="U1152" s="18">
        <v>171</v>
      </c>
      <c r="V1152" s="18">
        <v>952000</v>
      </c>
      <c r="W1152" s="18"/>
      <c r="X1152" s="18"/>
      <c r="Y1152" s="18"/>
      <c r="Z1152" s="18"/>
      <c r="AA1152" s="18"/>
      <c r="AB1152" s="18"/>
      <c r="AC1152" s="11"/>
      <c r="AD1152" s="11"/>
      <c r="AE1152" s="18"/>
      <c r="AF1152" s="201"/>
      <c r="AG1152" s="29" t="s">
        <v>217</v>
      </c>
      <c r="AH1152" s="176"/>
      <c r="AI1152" s="168"/>
      <c r="AJ1152" s="176"/>
      <c r="AK1152" s="176"/>
      <c r="AL1152" s="71">
        <f>MAX(AL$24:AL1151)+1</f>
        <v>1052</v>
      </c>
      <c r="AM1152" s="71" t="s">
        <v>157</v>
      </c>
      <c r="AN1152" s="71" t="str">
        <f t="shared" si="209"/>
        <v>1052.</v>
      </c>
      <c r="AP1152" s="88"/>
      <c r="AS1152" s="114"/>
    </row>
    <row r="1153" spans="1:45" ht="22.5" customHeight="1" x14ac:dyDescent="0.25">
      <c r="A1153" s="94" t="str">
        <f t="shared" si="211"/>
        <v>1053.</v>
      </c>
      <c r="B1153" s="94">
        <v>3921</v>
      </c>
      <c r="C1153" s="213" t="s">
        <v>1065</v>
      </c>
      <c r="D1153" s="4">
        <v>1978</v>
      </c>
      <c r="E1153" s="9" t="s">
        <v>28</v>
      </c>
      <c r="F1153" s="4" t="s">
        <v>29</v>
      </c>
      <c r="G1153" s="4">
        <v>5</v>
      </c>
      <c r="H1153" s="4">
        <v>4</v>
      </c>
      <c r="I1153" s="18">
        <v>3000.9</v>
      </c>
      <c r="J1153" s="11">
        <v>1918.4</v>
      </c>
      <c r="K1153" s="18">
        <v>1918.4</v>
      </c>
      <c r="L1153" s="38">
        <v>106</v>
      </c>
      <c r="M1153" s="18">
        <f t="shared" si="224"/>
        <v>2689525.66</v>
      </c>
      <c r="N1153" s="18"/>
      <c r="O1153" s="18"/>
      <c r="P1153" s="18"/>
      <c r="Q1153" s="11">
        <f t="shared" si="225"/>
        <v>2689525.66</v>
      </c>
      <c r="R1153" s="18"/>
      <c r="S1153" s="38"/>
      <c r="T1153" s="18"/>
      <c r="U1153" s="18">
        <v>912</v>
      </c>
      <c r="V1153" s="18">
        <v>2689525.66</v>
      </c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201"/>
      <c r="AG1153" s="29" t="s">
        <v>217</v>
      </c>
      <c r="AH1153" s="176"/>
      <c r="AI1153" s="168"/>
      <c r="AJ1153" s="176"/>
      <c r="AK1153" s="176"/>
      <c r="AL1153" s="71">
        <f>MAX(AL$24:AL1152)+1</f>
        <v>1053</v>
      </c>
      <c r="AM1153" s="71" t="s">
        <v>157</v>
      </c>
      <c r="AN1153" s="71" t="str">
        <f t="shared" si="209"/>
        <v>1053.</v>
      </c>
      <c r="AP1153" s="88"/>
      <c r="AS1153" s="114"/>
    </row>
    <row r="1154" spans="1:45" ht="22.5" customHeight="1" x14ac:dyDescent="0.25">
      <c r="A1154" s="94" t="str">
        <f t="shared" si="211"/>
        <v>1054.</v>
      </c>
      <c r="B1154" s="94">
        <v>3924</v>
      </c>
      <c r="C1154" s="213" t="s">
        <v>905</v>
      </c>
      <c r="D1154" s="4">
        <v>1975</v>
      </c>
      <c r="E1154" s="4" t="s">
        <v>28</v>
      </c>
      <c r="F1154" s="4" t="s">
        <v>31</v>
      </c>
      <c r="G1154" s="10">
        <v>5</v>
      </c>
      <c r="H1154" s="10">
        <v>4</v>
      </c>
      <c r="I1154" s="18">
        <v>3628.5</v>
      </c>
      <c r="J1154" s="11">
        <v>3353.8</v>
      </c>
      <c r="K1154" s="18">
        <v>3353.8</v>
      </c>
      <c r="L1154" s="38">
        <v>142</v>
      </c>
      <c r="M1154" s="18">
        <f t="shared" si="224"/>
        <v>2070823</v>
      </c>
      <c r="N1154" s="6"/>
      <c r="O1154" s="6"/>
      <c r="P1154" s="6"/>
      <c r="Q1154" s="11">
        <f t="shared" si="225"/>
        <v>2070823</v>
      </c>
      <c r="R1154" s="18"/>
      <c r="S1154" s="38"/>
      <c r="T1154" s="18"/>
      <c r="U1154" s="18">
        <v>904.2</v>
      </c>
      <c r="V1154" s="18">
        <v>2070823</v>
      </c>
      <c r="W1154" s="18"/>
      <c r="X1154" s="18"/>
      <c r="Y1154" s="18"/>
      <c r="Z1154" s="18"/>
      <c r="AA1154" s="18"/>
      <c r="AB1154" s="18"/>
      <c r="AC1154" s="11"/>
      <c r="AD1154" s="11"/>
      <c r="AE1154" s="18"/>
      <c r="AF1154" s="201"/>
      <c r="AG1154" s="29" t="s">
        <v>217</v>
      </c>
      <c r="AH1154" s="176"/>
      <c r="AI1154" s="168"/>
      <c r="AJ1154" s="176"/>
      <c r="AK1154" s="176"/>
      <c r="AL1154" s="71">
        <f>MAX(AL$24:AL1153)+1</f>
        <v>1054</v>
      </c>
      <c r="AM1154" s="71" t="s">
        <v>157</v>
      </c>
      <c r="AN1154" s="71" t="str">
        <f t="shared" si="209"/>
        <v>1054.</v>
      </c>
      <c r="AP1154" s="88"/>
      <c r="AS1154" s="114"/>
    </row>
    <row r="1155" spans="1:45" ht="22.5" customHeight="1" x14ac:dyDescent="0.25">
      <c r="A1155" s="94" t="str">
        <f t="shared" si="211"/>
        <v>1055.</v>
      </c>
      <c r="B1155" s="94">
        <v>3929</v>
      </c>
      <c r="C1155" s="217" t="s">
        <v>906</v>
      </c>
      <c r="D1155" s="4">
        <v>1966</v>
      </c>
      <c r="E1155" s="4" t="s">
        <v>28</v>
      </c>
      <c r="F1155" s="4" t="s">
        <v>29</v>
      </c>
      <c r="G1155" s="4">
        <v>4</v>
      </c>
      <c r="H1155" s="4">
        <v>2</v>
      </c>
      <c r="I1155" s="18">
        <v>1382</v>
      </c>
      <c r="J1155" s="11">
        <v>1184</v>
      </c>
      <c r="K1155" s="18">
        <v>1184</v>
      </c>
      <c r="L1155" s="38">
        <v>63</v>
      </c>
      <c r="M1155" s="18">
        <f t="shared" si="224"/>
        <v>1512908.47</v>
      </c>
      <c r="N1155" s="18"/>
      <c r="O1155" s="18"/>
      <c r="P1155" s="18"/>
      <c r="Q1155" s="11">
        <f t="shared" si="225"/>
        <v>1512908.47</v>
      </c>
      <c r="R1155" s="18"/>
      <c r="S1155" s="38"/>
      <c r="T1155" s="18"/>
      <c r="U1155" s="18">
        <v>488.4</v>
      </c>
      <c r="V1155" s="18">
        <v>1512908.47</v>
      </c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201"/>
      <c r="AG1155" s="29" t="s">
        <v>217</v>
      </c>
      <c r="AH1155" s="176"/>
      <c r="AI1155" s="168"/>
      <c r="AJ1155" s="176"/>
      <c r="AK1155" s="176"/>
      <c r="AL1155" s="71">
        <f>MAX(AL$24:AL1154)+1</f>
        <v>1055</v>
      </c>
      <c r="AM1155" s="71" t="s">
        <v>157</v>
      </c>
      <c r="AN1155" s="71" t="str">
        <f t="shared" si="209"/>
        <v>1055.</v>
      </c>
      <c r="AS1155" s="114"/>
    </row>
    <row r="1156" spans="1:45" ht="22.5" customHeight="1" x14ac:dyDescent="0.25">
      <c r="A1156" s="94" t="str">
        <f t="shared" si="211"/>
        <v>1056.</v>
      </c>
      <c r="B1156" s="94">
        <v>3896</v>
      </c>
      <c r="C1156" s="217" t="s">
        <v>1060</v>
      </c>
      <c r="D1156" s="4">
        <v>1952</v>
      </c>
      <c r="E1156" s="9" t="s">
        <v>28</v>
      </c>
      <c r="F1156" s="4" t="s">
        <v>29</v>
      </c>
      <c r="G1156" s="4">
        <v>2</v>
      </c>
      <c r="H1156" s="4">
        <v>1</v>
      </c>
      <c r="I1156" s="18">
        <v>420.9</v>
      </c>
      <c r="J1156" s="11">
        <v>370.2</v>
      </c>
      <c r="K1156" s="18">
        <v>370.2</v>
      </c>
      <c r="L1156" s="38">
        <v>22</v>
      </c>
      <c r="M1156" s="18">
        <f t="shared" si="224"/>
        <v>2037295.66</v>
      </c>
      <c r="N1156" s="18"/>
      <c r="O1156" s="18"/>
      <c r="P1156" s="18"/>
      <c r="Q1156" s="11">
        <f t="shared" si="225"/>
        <v>2037295.66</v>
      </c>
      <c r="R1156" s="18"/>
      <c r="S1156" s="38"/>
      <c r="T1156" s="18"/>
      <c r="U1156" s="18">
        <v>446.03</v>
      </c>
      <c r="V1156" s="18">
        <v>2037295.66</v>
      </c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201"/>
      <c r="AG1156" s="29" t="s">
        <v>217</v>
      </c>
      <c r="AH1156" s="176"/>
      <c r="AI1156" s="168"/>
      <c r="AJ1156" s="176"/>
      <c r="AK1156" s="176"/>
      <c r="AL1156" s="71">
        <f>MAX(AL$24:AL1155)+1</f>
        <v>1056</v>
      </c>
      <c r="AM1156" s="71" t="s">
        <v>157</v>
      </c>
      <c r="AN1156" s="71" t="str">
        <f t="shared" si="209"/>
        <v>1056.</v>
      </c>
      <c r="AP1156" s="71"/>
      <c r="AS1156" s="114"/>
    </row>
    <row r="1157" spans="1:45" ht="22.5" customHeight="1" x14ac:dyDescent="0.25">
      <c r="A1157" s="94" t="str">
        <f t="shared" si="211"/>
        <v>1057.</v>
      </c>
      <c r="B1157" s="94">
        <v>3942</v>
      </c>
      <c r="C1157" s="213" t="s">
        <v>908</v>
      </c>
      <c r="D1157" s="4">
        <v>1965</v>
      </c>
      <c r="E1157" s="4" t="s">
        <v>28</v>
      </c>
      <c r="F1157" s="4" t="s">
        <v>29</v>
      </c>
      <c r="G1157" s="10">
        <v>4</v>
      </c>
      <c r="H1157" s="10">
        <v>4</v>
      </c>
      <c r="I1157" s="18">
        <v>1329.9</v>
      </c>
      <c r="J1157" s="11">
        <v>1219.3</v>
      </c>
      <c r="K1157" s="18">
        <v>985.2</v>
      </c>
      <c r="L1157" s="38">
        <v>41</v>
      </c>
      <c r="M1157" s="18">
        <f t="shared" si="224"/>
        <v>1732349.81</v>
      </c>
      <c r="N1157" s="6"/>
      <c r="O1157" s="6"/>
      <c r="P1157" s="6"/>
      <c r="Q1157" s="11">
        <f t="shared" si="225"/>
        <v>1732349.81</v>
      </c>
      <c r="R1157" s="18">
        <v>1621800</v>
      </c>
      <c r="S1157" s="3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1"/>
      <c r="AD1157" s="11"/>
      <c r="AE1157" s="18"/>
      <c r="AF1157" s="201">
        <v>110549.81</v>
      </c>
      <c r="AG1157" s="29" t="s">
        <v>217</v>
      </c>
      <c r="AH1157" s="176" t="s">
        <v>1777</v>
      </c>
      <c r="AI1157" s="168"/>
      <c r="AJ1157" s="176"/>
      <c r="AK1157" s="176"/>
      <c r="AL1157" s="71">
        <f>MAX(AL$24:AL1156)+1</f>
        <v>1057</v>
      </c>
      <c r="AM1157" s="71" t="s">
        <v>157</v>
      </c>
      <c r="AN1157" s="71" t="str">
        <f t="shared" si="209"/>
        <v>1057.</v>
      </c>
      <c r="AP1157" s="88"/>
      <c r="AS1157" s="114"/>
    </row>
    <row r="1158" spans="1:45" ht="22.5" customHeight="1" x14ac:dyDescent="0.25">
      <c r="A1158" s="94" t="str">
        <f t="shared" si="211"/>
        <v>1058.</v>
      </c>
      <c r="B1158" s="94">
        <v>3946</v>
      </c>
      <c r="C1158" s="213" t="s">
        <v>909</v>
      </c>
      <c r="D1158" s="4">
        <v>1965</v>
      </c>
      <c r="E1158" s="4" t="s">
        <v>28</v>
      </c>
      <c r="F1158" s="4" t="s">
        <v>31</v>
      </c>
      <c r="G1158" s="10">
        <v>5</v>
      </c>
      <c r="H1158" s="10">
        <v>4</v>
      </c>
      <c r="I1158" s="18">
        <v>3030.11</v>
      </c>
      <c r="J1158" s="11">
        <v>2792.3</v>
      </c>
      <c r="K1158" s="18">
        <v>2792.3</v>
      </c>
      <c r="L1158" s="38">
        <v>111</v>
      </c>
      <c r="M1158" s="18">
        <f t="shared" si="224"/>
        <v>1493510.4</v>
      </c>
      <c r="N1158" s="6"/>
      <c r="O1158" s="6"/>
      <c r="P1158" s="6"/>
      <c r="Q1158" s="11">
        <f t="shared" si="225"/>
        <v>1493510.4</v>
      </c>
      <c r="R1158" s="18">
        <v>1493510.4</v>
      </c>
      <c r="S1158" s="3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1"/>
      <c r="AD1158" s="11"/>
      <c r="AE1158" s="18"/>
      <c r="AF1158" s="201"/>
      <c r="AG1158" s="29" t="s">
        <v>217</v>
      </c>
      <c r="AH1158" s="176" t="s">
        <v>1788</v>
      </c>
      <c r="AI1158" s="168"/>
      <c r="AJ1158" s="176"/>
      <c r="AK1158" s="176"/>
      <c r="AL1158" s="71">
        <f>MAX(AL$24:AL1157)+1</f>
        <v>1058</v>
      </c>
      <c r="AM1158" s="71" t="s">
        <v>157</v>
      </c>
      <c r="AN1158" s="71" t="str">
        <f t="shared" ref="AN1158:AN1225" si="226">CONCATENATE(AL1158,AM1158)</f>
        <v>1058.</v>
      </c>
      <c r="AP1158" s="88"/>
      <c r="AS1158" s="114"/>
    </row>
    <row r="1159" spans="1:45" ht="22.5" customHeight="1" x14ac:dyDescent="0.25">
      <c r="A1159" s="94" t="str">
        <f t="shared" si="211"/>
        <v>1059.</v>
      </c>
      <c r="B1159" s="94">
        <v>3948</v>
      </c>
      <c r="C1159" s="213" t="s">
        <v>911</v>
      </c>
      <c r="D1159" s="4">
        <v>1963</v>
      </c>
      <c r="E1159" s="4" t="s">
        <v>28</v>
      </c>
      <c r="F1159" s="4" t="s">
        <v>29</v>
      </c>
      <c r="G1159" s="10">
        <v>2</v>
      </c>
      <c r="H1159" s="10">
        <v>2</v>
      </c>
      <c r="I1159" s="18">
        <v>688.5</v>
      </c>
      <c r="J1159" s="11">
        <v>639.5</v>
      </c>
      <c r="K1159" s="18">
        <v>639.5</v>
      </c>
      <c r="L1159" s="38">
        <v>22</v>
      </c>
      <c r="M1159" s="18">
        <f t="shared" si="224"/>
        <v>2276041.09</v>
      </c>
      <c r="N1159" s="6"/>
      <c r="O1159" s="6"/>
      <c r="P1159" s="6"/>
      <c r="Q1159" s="11">
        <f t="shared" si="225"/>
        <v>2276041.09</v>
      </c>
      <c r="R1159" s="18"/>
      <c r="S1159" s="38"/>
      <c r="T1159" s="18"/>
      <c r="U1159" s="18">
        <v>603.13</v>
      </c>
      <c r="V1159" s="18">
        <v>2276041.09</v>
      </c>
      <c r="W1159" s="18"/>
      <c r="X1159" s="18"/>
      <c r="Y1159" s="18"/>
      <c r="Z1159" s="18"/>
      <c r="AA1159" s="18"/>
      <c r="AB1159" s="18"/>
      <c r="AC1159" s="11"/>
      <c r="AD1159" s="11"/>
      <c r="AE1159" s="18"/>
      <c r="AF1159" s="201"/>
      <c r="AG1159" s="29" t="s">
        <v>217</v>
      </c>
      <c r="AH1159" s="176"/>
      <c r="AI1159" s="168"/>
      <c r="AJ1159" s="176"/>
      <c r="AK1159" s="176"/>
      <c r="AL1159" s="71">
        <f>MAX(AL$24:AL1158)+1</f>
        <v>1059</v>
      </c>
      <c r="AM1159" s="71" t="s">
        <v>157</v>
      </c>
      <c r="AN1159" s="71" t="str">
        <f t="shared" si="226"/>
        <v>1059.</v>
      </c>
      <c r="AP1159" s="88"/>
      <c r="AS1159" s="114"/>
    </row>
    <row r="1160" spans="1:45" ht="22.5" customHeight="1" x14ac:dyDescent="0.25">
      <c r="A1160" s="94" t="str">
        <f t="shared" si="211"/>
        <v>1060.</v>
      </c>
      <c r="B1160" s="94">
        <v>3952</v>
      </c>
      <c r="C1160" s="213" t="s">
        <v>912</v>
      </c>
      <c r="D1160" s="4">
        <v>1959</v>
      </c>
      <c r="E1160" s="4" t="s">
        <v>28</v>
      </c>
      <c r="F1160" s="4" t="s">
        <v>29</v>
      </c>
      <c r="G1160" s="10">
        <v>2</v>
      </c>
      <c r="H1160" s="10">
        <v>1</v>
      </c>
      <c r="I1160" s="18">
        <v>995.1</v>
      </c>
      <c r="J1160" s="11">
        <v>913.2</v>
      </c>
      <c r="K1160" s="18">
        <v>745.6</v>
      </c>
      <c r="L1160" s="38">
        <v>25</v>
      </c>
      <c r="M1160" s="18">
        <f t="shared" si="224"/>
        <v>180923.8</v>
      </c>
      <c r="N1160" s="6"/>
      <c r="O1160" s="6"/>
      <c r="P1160" s="6"/>
      <c r="Q1160" s="11">
        <f t="shared" si="225"/>
        <v>180923.8</v>
      </c>
      <c r="R1160" s="18">
        <v>180923.8</v>
      </c>
      <c r="S1160" s="3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1"/>
      <c r="AD1160" s="11"/>
      <c r="AE1160" s="11"/>
      <c r="AF1160" s="201"/>
      <c r="AG1160" s="29" t="s">
        <v>217</v>
      </c>
      <c r="AH1160" s="176" t="s">
        <v>1774</v>
      </c>
      <c r="AI1160" s="168"/>
      <c r="AJ1160" s="176"/>
      <c r="AK1160" s="176"/>
      <c r="AL1160" s="71">
        <f>MAX(AL$24:AL1159)+1</f>
        <v>1060</v>
      </c>
      <c r="AM1160" s="71" t="s">
        <v>157</v>
      </c>
      <c r="AN1160" s="71" t="str">
        <f t="shared" si="226"/>
        <v>1060.</v>
      </c>
      <c r="AP1160" s="88"/>
      <c r="AS1160" s="114"/>
    </row>
    <row r="1161" spans="1:45" ht="22.5" customHeight="1" x14ac:dyDescent="0.25">
      <c r="A1161" s="94" t="str">
        <f t="shared" si="211"/>
        <v>1061.</v>
      </c>
      <c r="B1161" s="94">
        <v>4005</v>
      </c>
      <c r="C1161" s="213" t="s">
        <v>1626</v>
      </c>
      <c r="D1161" s="4">
        <v>1965</v>
      </c>
      <c r="E1161" s="4" t="s">
        <v>28</v>
      </c>
      <c r="F1161" s="4" t="s">
        <v>29</v>
      </c>
      <c r="G1161" s="10">
        <v>2</v>
      </c>
      <c r="H1161" s="10">
        <v>2</v>
      </c>
      <c r="I1161" s="18">
        <v>1177.99</v>
      </c>
      <c r="J1161" s="11">
        <v>629.6</v>
      </c>
      <c r="K1161" s="18">
        <v>629.6</v>
      </c>
      <c r="L1161" s="38">
        <v>34</v>
      </c>
      <c r="M1161" s="18">
        <f t="shared" si="224"/>
        <v>924773.82</v>
      </c>
      <c r="N1161" s="6"/>
      <c r="O1161" s="6"/>
      <c r="P1161" s="6"/>
      <c r="Q1161" s="11">
        <f t="shared" si="225"/>
        <v>924773.82</v>
      </c>
      <c r="R1161" s="18"/>
      <c r="S1161" s="38"/>
      <c r="T1161" s="18"/>
      <c r="U1161" s="18">
        <v>401.66</v>
      </c>
      <c r="V1161" s="18">
        <v>924773.82</v>
      </c>
      <c r="W1161" s="18"/>
      <c r="X1161" s="18"/>
      <c r="Y1161" s="18"/>
      <c r="Z1161" s="18"/>
      <c r="AA1161" s="18"/>
      <c r="AB1161" s="18"/>
      <c r="AC1161" s="11"/>
      <c r="AD1161" s="11"/>
      <c r="AE1161" s="11"/>
      <c r="AF1161" s="201"/>
      <c r="AG1161" s="29" t="s">
        <v>217</v>
      </c>
      <c r="AH1161" s="176"/>
      <c r="AI1161" s="168"/>
      <c r="AJ1161" s="176"/>
      <c r="AK1161" s="176"/>
      <c r="AL1161" s="71">
        <f>MAX(AL$24:AL1160)+1</f>
        <v>1061</v>
      </c>
      <c r="AM1161" s="71" t="s">
        <v>157</v>
      </c>
      <c r="AN1161" s="71" t="str">
        <f t="shared" si="226"/>
        <v>1061.</v>
      </c>
      <c r="AP1161" s="88"/>
      <c r="AS1161" s="114"/>
    </row>
    <row r="1162" spans="1:45" ht="22.5" customHeight="1" x14ac:dyDescent="0.25">
      <c r="A1162" s="94" t="str">
        <f t="shared" si="211"/>
        <v>1062.</v>
      </c>
      <c r="B1162" s="94">
        <v>3883</v>
      </c>
      <c r="C1162" s="213" t="s">
        <v>901</v>
      </c>
      <c r="D1162" s="4">
        <v>1962</v>
      </c>
      <c r="E1162" s="4" t="s">
        <v>28</v>
      </c>
      <c r="F1162" s="4" t="s">
        <v>29</v>
      </c>
      <c r="G1162" s="10">
        <v>2</v>
      </c>
      <c r="H1162" s="10">
        <v>2</v>
      </c>
      <c r="I1162" s="18">
        <v>629.70000000000005</v>
      </c>
      <c r="J1162" s="11">
        <v>577.70000000000005</v>
      </c>
      <c r="K1162" s="18">
        <v>577.70000000000005</v>
      </c>
      <c r="L1162" s="38">
        <v>30</v>
      </c>
      <c r="M1162" s="18">
        <f t="shared" ref="M1162:M1165" si="227">R1162+T1162+V1162+X1162+Z1162+AB1162+AE1162+AF1162</f>
        <v>294591.37</v>
      </c>
      <c r="N1162" s="6"/>
      <c r="O1162" s="6"/>
      <c r="P1162" s="6"/>
      <c r="Q1162" s="11">
        <f t="shared" ref="Q1162:Q1165" si="228">M1162</f>
        <v>294591.37</v>
      </c>
      <c r="R1162" s="18">
        <v>294591.37</v>
      </c>
      <c r="S1162" s="3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1"/>
      <c r="AD1162" s="11"/>
      <c r="AE1162" s="18"/>
      <c r="AF1162" s="201"/>
      <c r="AG1162" s="29" t="s">
        <v>217</v>
      </c>
      <c r="AH1162" s="176" t="s">
        <v>1788</v>
      </c>
      <c r="AI1162" s="168"/>
      <c r="AJ1162" s="176"/>
      <c r="AK1162" s="176"/>
      <c r="AL1162" s="71">
        <f>MAX(AL$24:AL1161)+1</f>
        <v>1062</v>
      </c>
      <c r="AM1162" s="71" t="s">
        <v>157</v>
      </c>
      <c r="AN1162" s="71" t="str">
        <f t="shared" si="226"/>
        <v>1062.</v>
      </c>
      <c r="AP1162" s="88"/>
      <c r="AS1162" s="114"/>
    </row>
    <row r="1163" spans="1:45" ht="24" customHeight="1" x14ac:dyDescent="0.25">
      <c r="A1163" s="94" t="str">
        <f t="shared" si="211"/>
        <v>1063.</v>
      </c>
      <c r="B1163" s="94">
        <v>3818</v>
      </c>
      <c r="C1163" s="213" t="s">
        <v>132</v>
      </c>
      <c r="D1163" s="4">
        <v>1973</v>
      </c>
      <c r="E1163" s="4" t="s">
        <v>28</v>
      </c>
      <c r="F1163" s="4" t="s">
        <v>29</v>
      </c>
      <c r="G1163" s="10">
        <v>2</v>
      </c>
      <c r="H1163" s="10">
        <v>2</v>
      </c>
      <c r="I1163" s="18">
        <v>582.9</v>
      </c>
      <c r="J1163" s="11">
        <v>537.20000000000005</v>
      </c>
      <c r="K1163" s="18">
        <v>537.20000000000005</v>
      </c>
      <c r="L1163" s="38">
        <v>29</v>
      </c>
      <c r="M1163" s="18">
        <f t="shared" si="227"/>
        <v>728162.42</v>
      </c>
      <c r="N1163" s="18"/>
      <c r="O1163" s="18"/>
      <c r="P1163" s="18"/>
      <c r="Q1163" s="11">
        <f t="shared" si="228"/>
        <v>728162.42</v>
      </c>
      <c r="R1163" s="18">
        <v>728162.42</v>
      </c>
      <c r="S1163" s="3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1"/>
      <c r="AF1163" s="206"/>
      <c r="AG1163" s="29" t="s">
        <v>217</v>
      </c>
      <c r="AH1163" s="176" t="s">
        <v>1777</v>
      </c>
      <c r="AI1163" s="168"/>
      <c r="AJ1163" s="176"/>
      <c r="AK1163" s="176"/>
      <c r="AL1163" s="71">
        <f>MAX(AL$24:AL1162)+1</f>
        <v>1063</v>
      </c>
      <c r="AM1163" s="71" t="s">
        <v>157</v>
      </c>
      <c r="AN1163" s="71" t="str">
        <f t="shared" si="226"/>
        <v>1063.</v>
      </c>
      <c r="AP1163" s="88"/>
      <c r="AS1163" s="114"/>
    </row>
    <row r="1164" spans="1:45" ht="22.5" customHeight="1" x14ac:dyDescent="0.25">
      <c r="A1164" s="94" t="str">
        <f t="shared" si="211"/>
        <v>1064.</v>
      </c>
      <c r="B1164" s="94">
        <v>3858</v>
      </c>
      <c r="C1164" s="222" t="s">
        <v>1678</v>
      </c>
      <c r="D1164" s="94">
        <v>1989</v>
      </c>
      <c r="E1164" s="4" t="s">
        <v>28</v>
      </c>
      <c r="F1164" s="94" t="s">
        <v>29</v>
      </c>
      <c r="G1164" s="94">
        <v>2</v>
      </c>
      <c r="H1164" s="94">
        <v>3</v>
      </c>
      <c r="I1164" s="133">
        <v>1312.7</v>
      </c>
      <c r="J1164" s="133">
        <v>1274.5</v>
      </c>
      <c r="K1164" s="133">
        <v>1158.8</v>
      </c>
      <c r="L1164" s="153">
        <v>46</v>
      </c>
      <c r="M1164" s="18">
        <f t="shared" si="227"/>
        <v>1200912</v>
      </c>
      <c r="N1164" s="6"/>
      <c r="O1164" s="6"/>
      <c r="P1164" s="6"/>
      <c r="Q1164" s="11">
        <f t="shared" si="228"/>
        <v>1200912</v>
      </c>
      <c r="R1164" s="133">
        <v>1200912</v>
      </c>
      <c r="S1164" s="3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1"/>
      <c r="AD1164" s="11"/>
      <c r="AE1164" s="18"/>
      <c r="AF1164" s="206"/>
      <c r="AG1164" s="29" t="s">
        <v>217</v>
      </c>
      <c r="AH1164" s="176" t="s">
        <v>1777</v>
      </c>
      <c r="AI1164" s="168"/>
      <c r="AJ1164" s="176"/>
      <c r="AK1164" s="176"/>
      <c r="AL1164" s="71">
        <f>MAX(AL$24:AL1163)+1</f>
        <v>1064</v>
      </c>
      <c r="AM1164" s="71" t="s">
        <v>157</v>
      </c>
      <c r="AN1164" s="71" t="str">
        <f t="shared" si="226"/>
        <v>1064.</v>
      </c>
      <c r="AP1164" s="88"/>
      <c r="AS1164" s="114"/>
    </row>
    <row r="1165" spans="1:45" ht="22.5" customHeight="1" x14ac:dyDescent="0.25">
      <c r="A1165" s="94" t="str">
        <f t="shared" si="211"/>
        <v>1065.</v>
      </c>
      <c r="B1165" s="94">
        <v>3868</v>
      </c>
      <c r="C1165" s="222" t="s">
        <v>1679</v>
      </c>
      <c r="D1165" s="94">
        <v>1950</v>
      </c>
      <c r="E1165" s="4" t="s">
        <v>28</v>
      </c>
      <c r="F1165" s="94" t="s">
        <v>29</v>
      </c>
      <c r="G1165" s="94">
        <v>2</v>
      </c>
      <c r="H1165" s="94">
        <v>2</v>
      </c>
      <c r="I1165" s="133">
        <v>1152.2</v>
      </c>
      <c r="J1165" s="133">
        <v>666.3</v>
      </c>
      <c r="K1165" s="133">
        <v>422.1</v>
      </c>
      <c r="L1165" s="153">
        <v>39</v>
      </c>
      <c r="M1165" s="18">
        <f t="shared" si="227"/>
        <v>266578.5</v>
      </c>
      <c r="N1165" s="6"/>
      <c r="O1165" s="6"/>
      <c r="P1165" s="6"/>
      <c r="Q1165" s="11">
        <f t="shared" si="228"/>
        <v>266578.5</v>
      </c>
      <c r="R1165" s="133"/>
      <c r="S1165" s="3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1"/>
      <c r="AD1165" s="11"/>
      <c r="AE1165" s="18">
        <v>231424.26</v>
      </c>
      <c r="AF1165" s="206">
        <v>35154.239999999998</v>
      </c>
      <c r="AG1165" s="29" t="s">
        <v>217</v>
      </c>
      <c r="AH1165" s="176"/>
      <c r="AI1165" s="168"/>
      <c r="AJ1165" s="176"/>
      <c r="AK1165" s="176"/>
      <c r="AL1165" s="71">
        <f>MAX(AL$24:AL1164)+1</f>
        <v>1065</v>
      </c>
      <c r="AM1165" s="71" t="s">
        <v>157</v>
      </c>
      <c r="AN1165" s="71" t="str">
        <f t="shared" si="226"/>
        <v>1065.</v>
      </c>
      <c r="AP1165" s="88"/>
      <c r="AS1165" s="114"/>
    </row>
    <row r="1166" spans="1:45" ht="22.5" customHeight="1" x14ac:dyDescent="0.25">
      <c r="A1166" s="94" t="str">
        <f t="shared" si="211"/>
        <v/>
      </c>
      <c r="B1166" s="94"/>
      <c r="C1166" s="233" t="s">
        <v>210</v>
      </c>
      <c r="D1166" s="8"/>
      <c r="E1166" s="8"/>
      <c r="F1166" s="8"/>
      <c r="G1166" s="14"/>
      <c r="H1166" s="14"/>
      <c r="I1166" s="6">
        <f>SUM(I1167:I1217)</f>
        <v>132050.87999999995</v>
      </c>
      <c r="J1166" s="6">
        <f>SUM(J1167:J1217)</f>
        <v>109702.08</v>
      </c>
      <c r="K1166" s="6">
        <f>SUM(K1167:K1217)</f>
        <v>106284.97000000002</v>
      </c>
      <c r="L1166" s="119">
        <f>SUM(L1167:L1217)</f>
        <v>5090</v>
      </c>
      <c r="M1166" s="6">
        <f>SUM(M1167:M1217)</f>
        <v>76072193.360000014</v>
      </c>
      <c r="N1166" s="6"/>
      <c r="O1166" s="6"/>
      <c r="P1166" s="6"/>
      <c r="Q1166" s="6">
        <f t="shared" ref="Q1166:AF1166" si="229">SUM(Q1167:Q1217)</f>
        <v>76072193.360000014</v>
      </c>
      <c r="R1166" s="6">
        <f t="shared" si="229"/>
        <v>30619080.590000004</v>
      </c>
      <c r="S1166" s="6"/>
      <c r="T1166" s="6"/>
      <c r="U1166" s="6">
        <f t="shared" si="229"/>
        <v>18168.560000000001</v>
      </c>
      <c r="V1166" s="6">
        <f t="shared" si="229"/>
        <v>33775029.172000006</v>
      </c>
      <c r="W1166" s="6">
        <f t="shared" si="229"/>
        <v>747.8</v>
      </c>
      <c r="X1166" s="6">
        <f t="shared" si="229"/>
        <v>637677</v>
      </c>
      <c r="Y1166" s="6">
        <f t="shared" si="229"/>
        <v>14157.73</v>
      </c>
      <c r="Z1166" s="6">
        <f t="shared" si="229"/>
        <v>10030696.338</v>
      </c>
      <c r="AA1166" s="6">
        <f t="shared" si="229"/>
        <v>260</v>
      </c>
      <c r="AB1166" s="6">
        <f t="shared" si="229"/>
        <v>553266.36</v>
      </c>
      <c r="AC1166" s="6"/>
      <c r="AD1166" s="6"/>
      <c r="AE1166" s="6"/>
      <c r="AF1166" s="6">
        <f t="shared" si="229"/>
        <v>456443.9</v>
      </c>
      <c r="AG1166" s="30"/>
      <c r="AH1166" s="176"/>
      <c r="AI1166" s="168"/>
      <c r="AJ1166" s="176"/>
      <c r="AK1166" s="176"/>
      <c r="AN1166" s="71" t="str">
        <f t="shared" si="226"/>
        <v/>
      </c>
      <c r="AO1166" s="71"/>
      <c r="AP1166" s="71"/>
      <c r="AS1166" s="114"/>
    </row>
    <row r="1167" spans="1:45" ht="22.5" customHeight="1" x14ac:dyDescent="0.25">
      <c r="A1167" s="94" t="str">
        <f t="shared" si="211"/>
        <v>1066.</v>
      </c>
      <c r="B1167" s="94">
        <v>3794</v>
      </c>
      <c r="C1167" s="217" t="s">
        <v>139</v>
      </c>
      <c r="D1167" s="4">
        <v>1967</v>
      </c>
      <c r="E1167" s="9" t="s">
        <v>28</v>
      </c>
      <c r="F1167" s="4" t="s">
        <v>29</v>
      </c>
      <c r="G1167" s="4">
        <v>2</v>
      </c>
      <c r="H1167" s="4">
        <v>2</v>
      </c>
      <c r="I1167" s="18">
        <v>525</v>
      </c>
      <c r="J1167" s="11">
        <v>462.6</v>
      </c>
      <c r="K1167" s="18">
        <v>462.6</v>
      </c>
      <c r="L1167" s="38">
        <v>24</v>
      </c>
      <c r="M1167" s="18">
        <f>R1167+T1167+V1167+X1167+Z1167+AB1167+AE1167+AF1167</f>
        <v>810900</v>
      </c>
      <c r="N1167" s="18"/>
      <c r="O1167" s="18"/>
      <c r="P1167" s="18"/>
      <c r="Q1167" s="11">
        <f>M1167</f>
        <v>810900</v>
      </c>
      <c r="R1167" s="18">
        <v>810900</v>
      </c>
      <c r="S1167" s="3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201"/>
      <c r="AG1167" s="29" t="s">
        <v>217</v>
      </c>
      <c r="AH1167" s="176" t="s">
        <v>1777</v>
      </c>
      <c r="AI1167" s="168"/>
      <c r="AJ1167" s="176"/>
      <c r="AK1167" s="176"/>
      <c r="AL1167" s="71">
        <f>MAX(AL$24:AL1166)+1</f>
        <v>1066</v>
      </c>
      <c r="AM1167" s="71" t="s">
        <v>157</v>
      </c>
      <c r="AN1167" s="71" t="str">
        <f t="shared" si="226"/>
        <v>1066.</v>
      </c>
      <c r="AP1167" s="71"/>
      <c r="AS1167" s="114"/>
    </row>
    <row r="1168" spans="1:45" ht="22.5" customHeight="1" x14ac:dyDescent="0.25">
      <c r="A1168" s="94" t="str">
        <f t="shared" si="211"/>
        <v>1067.</v>
      </c>
      <c r="B1168" s="94">
        <v>3791</v>
      </c>
      <c r="C1168" s="217" t="s">
        <v>138</v>
      </c>
      <c r="D1168" s="4">
        <v>1966</v>
      </c>
      <c r="E1168" s="9" t="s">
        <v>28</v>
      </c>
      <c r="F1168" s="4" t="s">
        <v>29</v>
      </c>
      <c r="G1168" s="4">
        <v>2</v>
      </c>
      <c r="H1168" s="4">
        <v>1</v>
      </c>
      <c r="I1168" s="18">
        <v>270.2</v>
      </c>
      <c r="J1168" s="11">
        <v>238.2</v>
      </c>
      <c r="K1168" s="18">
        <v>198.1</v>
      </c>
      <c r="L1168" s="38">
        <v>17</v>
      </c>
      <c r="M1168" s="18">
        <f>R1168+T1168+V1168+X1168+Z1168+AB1168+AE1168+AF1168</f>
        <v>788646.79999999993</v>
      </c>
      <c r="N1168" s="18"/>
      <c r="O1168" s="18"/>
      <c r="P1168" s="18"/>
      <c r="Q1168" s="11">
        <f>M1168</f>
        <v>788646.79999999993</v>
      </c>
      <c r="R1168" s="18">
        <f>676831.2+111815.6</f>
        <v>788646.79999999993</v>
      </c>
      <c r="S1168" s="3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201"/>
      <c r="AG1168" s="29" t="s">
        <v>217</v>
      </c>
      <c r="AH1168" s="176" t="s">
        <v>1799</v>
      </c>
      <c r="AI1168" s="168"/>
      <c r="AJ1168" s="176"/>
      <c r="AK1168" s="176"/>
      <c r="AL1168" s="71">
        <f>MAX(AL$24:AL1167)+1</f>
        <v>1067</v>
      </c>
      <c r="AM1168" s="71" t="s">
        <v>157</v>
      </c>
      <c r="AN1168" s="71" t="str">
        <f t="shared" si="226"/>
        <v>1067.</v>
      </c>
      <c r="AP1168" s="71"/>
      <c r="AS1168" s="114"/>
    </row>
    <row r="1169" spans="1:45" ht="23.25" customHeight="1" x14ac:dyDescent="0.25">
      <c r="A1169" s="94" t="str">
        <f t="shared" si="211"/>
        <v>1068.</v>
      </c>
      <c r="B1169" s="94">
        <v>3796</v>
      </c>
      <c r="C1169" s="213" t="s">
        <v>916</v>
      </c>
      <c r="D1169" s="4">
        <v>1967</v>
      </c>
      <c r="E1169" s="4" t="s">
        <v>28</v>
      </c>
      <c r="F1169" s="4" t="s">
        <v>29</v>
      </c>
      <c r="G1169" s="10">
        <v>2</v>
      </c>
      <c r="H1169" s="10">
        <v>1</v>
      </c>
      <c r="I1169" s="18">
        <v>361.2</v>
      </c>
      <c r="J1169" s="11">
        <v>320.8</v>
      </c>
      <c r="K1169" s="18">
        <v>320.8</v>
      </c>
      <c r="L1169" s="38">
        <v>23</v>
      </c>
      <c r="M1169" s="18">
        <v>388344.18</v>
      </c>
      <c r="N1169" s="6"/>
      <c r="O1169" s="6"/>
      <c r="P1169" s="6"/>
      <c r="Q1169" s="11">
        <v>388344.18</v>
      </c>
      <c r="R1169" s="18">
        <v>388344.18</v>
      </c>
      <c r="S1169" s="3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1"/>
      <c r="AD1169" s="11"/>
      <c r="AE1169" s="18"/>
      <c r="AF1169" s="201"/>
      <c r="AG1169" s="29" t="s">
        <v>217</v>
      </c>
      <c r="AH1169" s="176" t="s">
        <v>1774</v>
      </c>
      <c r="AI1169" s="168"/>
      <c r="AJ1169" s="176"/>
      <c r="AK1169" s="176"/>
      <c r="AL1169" s="71">
        <f>MAX(AL$24:AL1168)+1</f>
        <v>1068</v>
      </c>
      <c r="AM1169" s="71" t="s">
        <v>157</v>
      </c>
      <c r="AN1169" s="71" t="str">
        <f t="shared" si="226"/>
        <v>1068.</v>
      </c>
      <c r="AP1169" s="88"/>
      <c r="AS1169" s="114"/>
    </row>
    <row r="1170" spans="1:45" ht="22.5" customHeight="1" x14ac:dyDescent="0.25">
      <c r="A1170" s="94" t="str">
        <f t="shared" si="211"/>
        <v>1069.</v>
      </c>
      <c r="B1170" s="94">
        <v>3815</v>
      </c>
      <c r="C1170" s="213" t="s">
        <v>919</v>
      </c>
      <c r="D1170" s="4">
        <v>1959</v>
      </c>
      <c r="E1170" s="4" t="s">
        <v>28</v>
      </c>
      <c r="F1170" s="4" t="s">
        <v>29</v>
      </c>
      <c r="G1170" s="10">
        <v>2</v>
      </c>
      <c r="H1170" s="10">
        <v>3</v>
      </c>
      <c r="I1170" s="18">
        <v>831.8</v>
      </c>
      <c r="J1170" s="11">
        <v>533.4</v>
      </c>
      <c r="K1170" s="18">
        <v>533.4</v>
      </c>
      <c r="L1170" s="38">
        <v>13</v>
      </c>
      <c r="M1170" s="18">
        <f t="shared" ref="M1170:M1188" si="230">R1170+T1170+V1170+X1170+Z1170+AB1170+AE1170+AF1170</f>
        <v>644395.19999999995</v>
      </c>
      <c r="N1170" s="6"/>
      <c r="O1170" s="6"/>
      <c r="P1170" s="6"/>
      <c r="Q1170" s="11">
        <f t="shared" ref="Q1170:Q1188" si="231">M1170</f>
        <v>644395.19999999995</v>
      </c>
      <c r="R1170" s="18">
        <v>644395.19999999995</v>
      </c>
      <c r="S1170" s="3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1"/>
      <c r="AD1170" s="11"/>
      <c r="AE1170" s="18"/>
      <c r="AF1170" s="201"/>
      <c r="AG1170" s="29" t="s">
        <v>217</v>
      </c>
      <c r="AH1170" s="176" t="s">
        <v>1777</v>
      </c>
      <c r="AI1170" s="168"/>
      <c r="AJ1170" s="176"/>
      <c r="AK1170" s="176"/>
      <c r="AL1170" s="71">
        <f>MAX(AL$24:AL1169)+1</f>
        <v>1069</v>
      </c>
      <c r="AM1170" s="71" t="s">
        <v>157</v>
      </c>
      <c r="AN1170" s="71" t="str">
        <f t="shared" si="226"/>
        <v>1069.</v>
      </c>
      <c r="AP1170" s="88"/>
      <c r="AS1170" s="114"/>
    </row>
    <row r="1171" spans="1:45" ht="22.5" customHeight="1" x14ac:dyDescent="0.25">
      <c r="A1171" s="94" t="str">
        <f t="shared" si="211"/>
        <v>1070.</v>
      </c>
      <c r="B1171" s="94">
        <v>3894</v>
      </c>
      <c r="C1171" s="213" t="s">
        <v>902</v>
      </c>
      <c r="D1171" s="4">
        <v>1961</v>
      </c>
      <c r="E1171" s="4" t="s">
        <v>28</v>
      </c>
      <c r="F1171" s="4" t="s">
        <v>29</v>
      </c>
      <c r="G1171" s="10">
        <v>2</v>
      </c>
      <c r="H1171" s="10">
        <v>1</v>
      </c>
      <c r="I1171" s="18">
        <v>347.2</v>
      </c>
      <c r="J1171" s="11">
        <v>316.60000000000002</v>
      </c>
      <c r="K1171" s="18">
        <v>316.60000000000002</v>
      </c>
      <c r="L1171" s="38">
        <v>19</v>
      </c>
      <c r="M1171" s="18">
        <f t="shared" si="230"/>
        <v>745090</v>
      </c>
      <c r="N1171" s="6"/>
      <c r="O1171" s="6"/>
      <c r="P1171" s="6"/>
      <c r="Q1171" s="11">
        <f t="shared" si="231"/>
        <v>745090</v>
      </c>
      <c r="R1171" s="18">
        <f>105020+640070</f>
        <v>745090</v>
      </c>
      <c r="S1171" s="3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1"/>
      <c r="AD1171" s="11"/>
      <c r="AE1171" s="18"/>
      <c r="AF1171" s="201"/>
      <c r="AG1171" s="29" t="s">
        <v>217</v>
      </c>
      <c r="AH1171" s="176" t="s">
        <v>1787</v>
      </c>
      <c r="AI1171" s="168"/>
      <c r="AJ1171" s="176"/>
      <c r="AK1171" s="176"/>
      <c r="AL1171" s="71">
        <f>MAX(AL$24:AL1170)+1</f>
        <v>1070</v>
      </c>
      <c r="AM1171" s="71" t="s">
        <v>157</v>
      </c>
      <c r="AN1171" s="71" t="str">
        <f t="shared" si="226"/>
        <v>1070.</v>
      </c>
      <c r="AP1171" s="88"/>
      <c r="AS1171" s="114"/>
    </row>
    <row r="1172" spans="1:45" ht="22.5" customHeight="1" x14ac:dyDescent="0.25">
      <c r="A1172" s="94" t="str">
        <f t="shared" ref="A1172:A1217" si="232">AN1172</f>
        <v>1071.</v>
      </c>
      <c r="B1172" s="94">
        <v>3972</v>
      </c>
      <c r="C1172" s="213" t="s">
        <v>918</v>
      </c>
      <c r="D1172" s="4">
        <v>1958</v>
      </c>
      <c r="E1172" s="4" t="s">
        <v>28</v>
      </c>
      <c r="F1172" s="4" t="s">
        <v>29</v>
      </c>
      <c r="G1172" s="10">
        <v>3</v>
      </c>
      <c r="H1172" s="10">
        <v>2</v>
      </c>
      <c r="I1172" s="18">
        <v>1809.1</v>
      </c>
      <c r="J1172" s="11">
        <v>1134.5999999999999</v>
      </c>
      <c r="K1172" s="18">
        <v>1134.5999999999999</v>
      </c>
      <c r="L1172" s="38">
        <v>49</v>
      </c>
      <c r="M1172" s="18">
        <f t="shared" si="230"/>
        <v>1340688</v>
      </c>
      <c r="N1172" s="6"/>
      <c r="O1172" s="6"/>
      <c r="P1172" s="6"/>
      <c r="Q1172" s="11">
        <f t="shared" si="231"/>
        <v>1340688</v>
      </c>
      <c r="R1172" s="18">
        <v>1340688</v>
      </c>
      <c r="S1172" s="3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1"/>
      <c r="AD1172" s="11"/>
      <c r="AE1172" s="18"/>
      <c r="AF1172" s="201"/>
      <c r="AG1172" s="29" t="s">
        <v>217</v>
      </c>
      <c r="AH1172" s="176" t="s">
        <v>1777</v>
      </c>
      <c r="AI1172" s="168"/>
      <c r="AJ1172" s="176"/>
      <c r="AK1172" s="176"/>
      <c r="AL1172" s="71">
        <f>MAX(AL$24:AL1171)+1</f>
        <v>1071</v>
      </c>
      <c r="AM1172" s="71" t="s">
        <v>157</v>
      </c>
      <c r="AN1172" s="71" t="str">
        <f t="shared" si="226"/>
        <v>1071.</v>
      </c>
      <c r="AP1172" s="88"/>
      <c r="AS1172" s="114"/>
    </row>
    <row r="1173" spans="1:45" ht="22.5" customHeight="1" x14ac:dyDescent="0.25">
      <c r="A1173" s="94" t="str">
        <f t="shared" si="232"/>
        <v>1072.</v>
      </c>
      <c r="B1173" s="94">
        <v>3976</v>
      </c>
      <c r="C1173" s="213" t="s">
        <v>131</v>
      </c>
      <c r="D1173" s="4">
        <v>1976</v>
      </c>
      <c r="E1173" s="4" t="s">
        <v>28</v>
      </c>
      <c r="F1173" s="4" t="s">
        <v>29</v>
      </c>
      <c r="G1173" s="10">
        <v>2</v>
      </c>
      <c r="H1173" s="10">
        <v>2</v>
      </c>
      <c r="I1173" s="18">
        <v>1327</v>
      </c>
      <c r="J1173" s="11">
        <v>750.2</v>
      </c>
      <c r="K1173" s="18">
        <v>750.2</v>
      </c>
      <c r="L1173" s="38">
        <v>30</v>
      </c>
      <c r="M1173" s="18">
        <f t="shared" si="230"/>
        <v>891754.56</v>
      </c>
      <c r="N1173" s="6"/>
      <c r="O1173" s="6"/>
      <c r="P1173" s="6"/>
      <c r="Q1173" s="11">
        <f t="shared" si="231"/>
        <v>891754.56</v>
      </c>
      <c r="R1173" s="18">
        <f>640070.4+251684.16</f>
        <v>891754.56</v>
      </c>
      <c r="S1173" s="3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1"/>
      <c r="AD1173" s="11"/>
      <c r="AE1173" s="18"/>
      <c r="AF1173" s="201"/>
      <c r="AG1173" s="29" t="s">
        <v>217</v>
      </c>
      <c r="AH1173" s="176" t="s">
        <v>1783</v>
      </c>
      <c r="AI1173" s="168"/>
      <c r="AJ1173" s="176"/>
      <c r="AK1173" s="176"/>
      <c r="AL1173" s="71">
        <f>MAX(AL$24:AL1172)+1</f>
        <v>1072</v>
      </c>
      <c r="AM1173" s="71" t="s">
        <v>157</v>
      </c>
      <c r="AN1173" s="71" t="str">
        <f t="shared" si="226"/>
        <v>1072.</v>
      </c>
      <c r="AP1173" s="88"/>
      <c r="AS1173" s="114"/>
    </row>
    <row r="1174" spans="1:45" ht="22.5" customHeight="1" x14ac:dyDescent="0.25">
      <c r="A1174" s="94" t="str">
        <f t="shared" si="232"/>
        <v>1073.</v>
      </c>
      <c r="B1174" s="94">
        <v>3855</v>
      </c>
      <c r="C1174" s="217" t="s">
        <v>1058</v>
      </c>
      <c r="D1174" s="4">
        <v>1953</v>
      </c>
      <c r="E1174" s="9" t="s">
        <v>28</v>
      </c>
      <c r="F1174" s="4" t="s">
        <v>30</v>
      </c>
      <c r="G1174" s="4">
        <v>2</v>
      </c>
      <c r="H1174" s="4">
        <v>1</v>
      </c>
      <c r="I1174" s="18">
        <v>373.1</v>
      </c>
      <c r="J1174" s="11">
        <v>353.8</v>
      </c>
      <c r="K1174" s="18">
        <v>353.8</v>
      </c>
      <c r="L1174" s="38">
        <v>25</v>
      </c>
      <c r="M1174" s="18">
        <f t="shared" si="230"/>
        <v>808747.4</v>
      </c>
      <c r="N1174" s="18"/>
      <c r="O1174" s="18"/>
      <c r="P1174" s="18"/>
      <c r="Q1174" s="11">
        <f t="shared" si="231"/>
        <v>808747.4</v>
      </c>
      <c r="R1174" s="18">
        <f>739541.4+47306</f>
        <v>786847.4</v>
      </c>
      <c r="S1174" s="3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1"/>
      <c r="AF1174" s="201">
        <v>21900</v>
      </c>
      <c r="AG1174" s="29" t="s">
        <v>217</v>
      </c>
      <c r="AH1174" s="176" t="s">
        <v>1799</v>
      </c>
      <c r="AI1174" s="168"/>
      <c r="AJ1174" s="176"/>
      <c r="AK1174" s="176"/>
      <c r="AL1174" s="71">
        <f>MAX(AL$24:AL1173)+1</f>
        <v>1073</v>
      </c>
      <c r="AM1174" s="71" t="s">
        <v>157</v>
      </c>
      <c r="AN1174" s="71" t="str">
        <f t="shared" si="226"/>
        <v>1073.</v>
      </c>
      <c r="AP1174" s="71"/>
      <c r="AS1174" s="114"/>
    </row>
    <row r="1175" spans="1:45" ht="22.5" customHeight="1" x14ac:dyDescent="0.25">
      <c r="A1175" s="94" t="str">
        <f t="shared" si="232"/>
        <v>1074.</v>
      </c>
      <c r="B1175" s="94">
        <v>3874</v>
      </c>
      <c r="C1175" s="217" t="s">
        <v>135</v>
      </c>
      <c r="D1175" s="4">
        <v>1976</v>
      </c>
      <c r="E1175" s="9" t="s">
        <v>28</v>
      </c>
      <c r="F1175" s="4" t="s">
        <v>29</v>
      </c>
      <c r="G1175" s="4">
        <v>2</v>
      </c>
      <c r="H1175" s="4">
        <v>2</v>
      </c>
      <c r="I1175" s="18">
        <v>804.17</v>
      </c>
      <c r="J1175" s="11">
        <v>740.6</v>
      </c>
      <c r="K1175" s="18">
        <v>740.6</v>
      </c>
      <c r="L1175" s="38">
        <v>30</v>
      </c>
      <c r="M1175" s="18">
        <f t="shared" si="230"/>
        <v>1846633.46</v>
      </c>
      <c r="N1175" s="18"/>
      <c r="O1175" s="18"/>
      <c r="P1175" s="18"/>
      <c r="Q1175" s="11">
        <f t="shared" si="231"/>
        <v>1846633.46</v>
      </c>
      <c r="R1175" s="18">
        <v>513113.9</v>
      </c>
      <c r="S1175" s="38"/>
      <c r="T1175" s="18"/>
      <c r="U1175" s="18">
        <v>722</v>
      </c>
      <c r="V1175" s="18">
        <f>U1175*1846.98</f>
        <v>1333519.56</v>
      </c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201"/>
      <c r="AG1175" s="29" t="s">
        <v>217</v>
      </c>
      <c r="AH1175" s="176" t="s">
        <v>1781</v>
      </c>
      <c r="AI1175" s="168"/>
      <c r="AJ1175" s="176"/>
      <c r="AK1175" s="176"/>
      <c r="AL1175" s="71">
        <f>MAX(AL$24:AL1174)+1</f>
        <v>1074</v>
      </c>
      <c r="AM1175" s="71" t="s">
        <v>157</v>
      </c>
      <c r="AN1175" s="71" t="str">
        <f t="shared" si="226"/>
        <v>1074.</v>
      </c>
      <c r="AP1175" s="71"/>
      <c r="AS1175" s="114"/>
    </row>
    <row r="1176" spans="1:45" ht="22.5" customHeight="1" x14ac:dyDescent="0.25">
      <c r="A1176" s="94" t="str">
        <f t="shared" si="232"/>
        <v>1075.</v>
      </c>
      <c r="B1176" s="94">
        <v>3892</v>
      </c>
      <c r="C1176" s="217" t="s">
        <v>1059</v>
      </c>
      <c r="D1176" s="4">
        <v>1958</v>
      </c>
      <c r="E1176" s="9" t="s">
        <v>28</v>
      </c>
      <c r="F1176" s="4" t="s">
        <v>29</v>
      </c>
      <c r="G1176" s="4">
        <v>1</v>
      </c>
      <c r="H1176" s="4">
        <v>1</v>
      </c>
      <c r="I1176" s="18">
        <v>203.35</v>
      </c>
      <c r="J1176" s="11">
        <v>203.35</v>
      </c>
      <c r="K1176" s="18">
        <v>203.35</v>
      </c>
      <c r="L1176" s="38">
        <v>9</v>
      </c>
      <c r="M1176" s="18">
        <f t="shared" si="230"/>
        <v>1585063</v>
      </c>
      <c r="N1176" s="18"/>
      <c r="O1176" s="18"/>
      <c r="P1176" s="18"/>
      <c r="Q1176" s="11">
        <f t="shared" si="231"/>
        <v>1585063</v>
      </c>
      <c r="R1176" s="18">
        <v>281112</v>
      </c>
      <c r="S1176" s="38"/>
      <c r="T1176" s="18"/>
      <c r="U1176" s="18">
        <v>355.3</v>
      </c>
      <c r="V1176" s="18">
        <f>U1176*3670</f>
        <v>1303951</v>
      </c>
      <c r="W1176" s="18"/>
      <c r="X1176" s="18"/>
      <c r="Y1176" s="18"/>
      <c r="Z1176" s="18"/>
      <c r="AA1176" s="18"/>
      <c r="AB1176" s="18"/>
      <c r="AC1176" s="18"/>
      <c r="AD1176" s="18"/>
      <c r="AE1176" s="11"/>
      <c r="AF1176" s="201"/>
      <c r="AG1176" s="29" t="s">
        <v>217</v>
      </c>
      <c r="AH1176" s="180" t="s">
        <v>1777</v>
      </c>
      <c r="AI1176" s="168"/>
      <c r="AJ1176" s="180"/>
      <c r="AK1176" s="180"/>
      <c r="AL1176" s="71">
        <f>MAX(AL$24:AL1175)+1</f>
        <v>1075</v>
      </c>
      <c r="AM1176" s="71" t="s">
        <v>157</v>
      </c>
      <c r="AN1176" s="71" t="str">
        <f t="shared" si="226"/>
        <v>1075.</v>
      </c>
      <c r="AP1176" s="71"/>
      <c r="AS1176" s="114"/>
    </row>
    <row r="1177" spans="1:45" ht="22.5" customHeight="1" x14ac:dyDescent="0.25">
      <c r="A1177" s="94" t="str">
        <f t="shared" si="232"/>
        <v>1076.</v>
      </c>
      <c r="B1177" s="94">
        <v>3902</v>
      </c>
      <c r="C1177" s="217" t="s">
        <v>1061</v>
      </c>
      <c r="D1177" s="4">
        <v>1952</v>
      </c>
      <c r="E1177" s="9" t="s">
        <v>28</v>
      </c>
      <c r="F1177" s="4" t="s">
        <v>30</v>
      </c>
      <c r="G1177" s="4">
        <v>2</v>
      </c>
      <c r="H1177" s="4">
        <v>1</v>
      </c>
      <c r="I1177" s="18">
        <v>441.2</v>
      </c>
      <c r="J1177" s="11">
        <v>385.2</v>
      </c>
      <c r="K1177" s="18">
        <v>385.2</v>
      </c>
      <c r="L1177" s="38">
        <v>25</v>
      </c>
      <c r="M1177" s="18">
        <f t="shared" si="230"/>
        <v>1324983.338</v>
      </c>
      <c r="N1177" s="18"/>
      <c r="O1177" s="18"/>
      <c r="P1177" s="18"/>
      <c r="Q1177" s="11">
        <f t="shared" si="231"/>
        <v>1324983.338</v>
      </c>
      <c r="R1177" s="18"/>
      <c r="S1177" s="38"/>
      <c r="T1177" s="18"/>
      <c r="U1177" s="18">
        <v>307.8</v>
      </c>
      <c r="V1177" s="18">
        <f>U1177*3670</f>
        <v>1129626</v>
      </c>
      <c r="W1177" s="18"/>
      <c r="X1177" s="18"/>
      <c r="Y1177" s="18">
        <v>124.3</v>
      </c>
      <c r="Z1177" s="18">
        <f>Y1177*1571.66</f>
        <v>195357.33800000002</v>
      </c>
      <c r="AA1177" s="18"/>
      <c r="AB1177" s="18"/>
      <c r="AC1177" s="18"/>
      <c r="AD1177" s="18"/>
      <c r="AE1177" s="18"/>
      <c r="AF1177" s="201"/>
      <c r="AG1177" s="29" t="s">
        <v>217</v>
      </c>
      <c r="AH1177" s="176"/>
      <c r="AI1177" s="168"/>
      <c r="AJ1177" s="176"/>
      <c r="AK1177" s="176"/>
      <c r="AL1177" s="71">
        <f>MAX(AL$24:AL1176)+1</f>
        <v>1076</v>
      </c>
      <c r="AM1177" s="71" t="s">
        <v>157</v>
      </c>
      <c r="AN1177" s="71" t="str">
        <f t="shared" si="226"/>
        <v>1076.</v>
      </c>
      <c r="AP1177" s="71"/>
      <c r="AS1177" s="114"/>
    </row>
    <row r="1178" spans="1:45" ht="22.5" customHeight="1" x14ac:dyDescent="0.25">
      <c r="A1178" s="94" t="str">
        <f t="shared" si="232"/>
        <v>1077.</v>
      </c>
      <c r="B1178" s="94">
        <v>3914</v>
      </c>
      <c r="C1178" s="217" t="s">
        <v>1064</v>
      </c>
      <c r="D1178" s="4">
        <v>1990</v>
      </c>
      <c r="E1178" s="9" t="s">
        <v>28</v>
      </c>
      <c r="F1178" s="4" t="s">
        <v>29</v>
      </c>
      <c r="G1178" s="4">
        <v>5</v>
      </c>
      <c r="H1178" s="4">
        <v>4</v>
      </c>
      <c r="I1178" s="18">
        <v>3691.2</v>
      </c>
      <c r="J1178" s="11">
        <v>3387</v>
      </c>
      <c r="K1178" s="18">
        <v>3276.8</v>
      </c>
      <c r="L1178" s="38">
        <v>130</v>
      </c>
      <c r="M1178" s="18">
        <f t="shared" si="230"/>
        <v>1056480</v>
      </c>
      <c r="N1178" s="18"/>
      <c r="O1178" s="18"/>
      <c r="P1178" s="18"/>
      <c r="Q1178" s="11">
        <f t="shared" si="231"/>
        <v>1056480</v>
      </c>
      <c r="R1178" s="18">
        <v>1056480</v>
      </c>
      <c r="S1178" s="3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201"/>
      <c r="AG1178" s="29" t="s">
        <v>217</v>
      </c>
      <c r="AH1178" s="176" t="s">
        <v>1788</v>
      </c>
      <c r="AI1178" s="168"/>
      <c r="AJ1178" s="176"/>
      <c r="AK1178" s="176"/>
      <c r="AL1178" s="71">
        <f>MAX(AL$24:AL1177)+1</f>
        <v>1077</v>
      </c>
      <c r="AM1178" s="71" t="s">
        <v>157</v>
      </c>
      <c r="AN1178" s="71" t="str">
        <f t="shared" si="226"/>
        <v>1077.</v>
      </c>
      <c r="AP1178" s="71"/>
      <c r="AS1178" s="114"/>
    </row>
    <row r="1179" spans="1:45" ht="22.5" customHeight="1" x14ac:dyDescent="0.25">
      <c r="A1179" s="94" t="str">
        <f t="shared" si="232"/>
        <v>1078.</v>
      </c>
      <c r="B1179" s="94">
        <v>3812</v>
      </c>
      <c r="C1179" s="217" t="s">
        <v>1072</v>
      </c>
      <c r="D1179" s="4">
        <v>1954</v>
      </c>
      <c r="E1179" s="9" t="s">
        <v>28</v>
      </c>
      <c r="F1179" s="4" t="s">
        <v>29</v>
      </c>
      <c r="G1179" s="4">
        <v>2</v>
      </c>
      <c r="H1179" s="4">
        <v>1</v>
      </c>
      <c r="I1179" s="18">
        <v>711.5</v>
      </c>
      <c r="J1179" s="11">
        <v>378.6</v>
      </c>
      <c r="K1179" s="18">
        <v>378.6</v>
      </c>
      <c r="L1179" s="38">
        <v>17</v>
      </c>
      <c r="M1179" s="18">
        <f t="shared" si="230"/>
        <v>586010.4</v>
      </c>
      <c r="N1179" s="18"/>
      <c r="O1179" s="18"/>
      <c r="P1179" s="18"/>
      <c r="Q1179" s="11">
        <f t="shared" si="231"/>
        <v>586010.4</v>
      </c>
      <c r="R1179" s="18">
        <v>586010.4</v>
      </c>
      <c r="S1179" s="3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201"/>
      <c r="AG1179" s="29" t="s">
        <v>217</v>
      </c>
      <c r="AH1179" s="176" t="s">
        <v>1777</v>
      </c>
      <c r="AI1179" s="168"/>
      <c r="AJ1179" s="176"/>
      <c r="AK1179" s="176"/>
      <c r="AL1179" s="71">
        <f>MAX(AL$24:AL1178)+1</f>
        <v>1078</v>
      </c>
      <c r="AM1179" s="71" t="s">
        <v>157</v>
      </c>
      <c r="AN1179" s="71" t="str">
        <f t="shared" si="226"/>
        <v>1078.</v>
      </c>
      <c r="AP1179" s="71"/>
      <c r="AS1179" s="114"/>
    </row>
    <row r="1180" spans="1:45" ht="22.5" customHeight="1" x14ac:dyDescent="0.25">
      <c r="A1180" s="94" t="str">
        <f t="shared" si="232"/>
        <v>1079.</v>
      </c>
      <c r="B1180" s="94">
        <v>3803</v>
      </c>
      <c r="C1180" s="217" t="s">
        <v>1070</v>
      </c>
      <c r="D1180" s="4">
        <v>1968</v>
      </c>
      <c r="E1180" s="9" t="s">
        <v>28</v>
      </c>
      <c r="F1180" s="4" t="s">
        <v>29</v>
      </c>
      <c r="G1180" s="4">
        <v>2</v>
      </c>
      <c r="H1180" s="4">
        <v>1</v>
      </c>
      <c r="I1180" s="18">
        <v>404</v>
      </c>
      <c r="J1180" s="11">
        <v>345.7</v>
      </c>
      <c r="K1180" s="18">
        <v>345.7</v>
      </c>
      <c r="L1180" s="38">
        <v>15</v>
      </c>
      <c r="M1180" s="18">
        <f t="shared" si="230"/>
        <v>684088</v>
      </c>
      <c r="N1180" s="18"/>
      <c r="O1180" s="18"/>
      <c r="P1180" s="18"/>
      <c r="Q1180" s="11">
        <f t="shared" si="231"/>
        <v>684088</v>
      </c>
      <c r="R1180" s="18"/>
      <c r="S1180" s="38"/>
      <c r="T1180" s="18"/>
      <c r="U1180" s="18">
        <v>186.4</v>
      </c>
      <c r="V1180" s="18">
        <f>U1180*3670</f>
        <v>684088</v>
      </c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201"/>
      <c r="AG1180" s="29" t="s">
        <v>217</v>
      </c>
      <c r="AH1180" s="176"/>
      <c r="AI1180" s="168"/>
      <c r="AJ1180" s="176"/>
      <c r="AK1180" s="176"/>
      <c r="AL1180" s="71">
        <f>MAX(AL$24:AL1179)+1</f>
        <v>1079</v>
      </c>
      <c r="AM1180" s="71" t="s">
        <v>157</v>
      </c>
      <c r="AN1180" s="71" t="str">
        <f t="shared" si="226"/>
        <v>1079.</v>
      </c>
      <c r="AP1180" s="71"/>
      <c r="AS1180" s="114"/>
    </row>
    <row r="1181" spans="1:45" ht="22.5" customHeight="1" x14ac:dyDescent="0.25">
      <c r="A1181" s="94" t="str">
        <f t="shared" si="232"/>
        <v>1080.</v>
      </c>
      <c r="B1181" s="94">
        <v>3806</v>
      </c>
      <c r="C1181" s="217" t="s">
        <v>1071</v>
      </c>
      <c r="D1181" s="4">
        <v>1971</v>
      </c>
      <c r="E1181" s="9" t="s">
        <v>28</v>
      </c>
      <c r="F1181" s="4" t="s">
        <v>31</v>
      </c>
      <c r="G1181" s="4">
        <v>5</v>
      </c>
      <c r="H1181" s="4">
        <v>4</v>
      </c>
      <c r="I1181" s="18">
        <v>3720.2</v>
      </c>
      <c r="J1181" s="11">
        <v>3489.2</v>
      </c>
      <c r="K1181" s="18">
        <v>3489.2</v>
      </c>
      <c r="L1181" s="38">
        <v>163</v>
      </c>
      <c r="M1181" s="18">
        <f t="shared" si="230"/>
        <v>4436462.4000000004</v>
      </c>
      <c r="N1181" s="18"/>
      <c r="O1181" s="18"/>
      <c r="P1181" s="18"/>
      <c r="Q1181" s="11">
        <f t="shared" si="231"/>
        <v>4436462.4000000004</v>
      </c>
      <c r="R1181" s="18">
        <v>2811120</v>
      </c>
      <c r="S1181" s="38"/>
      <c r="T1181" s="18"/>
      <c r="U1181" s="18">
        <v>880</v>
      </c>
      <c r="V1181" s="18">
        <f>U1181*1846.98</f>
        <v>1625342.4</v>
      </c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201"/>
      <c r="AG1181" s="29" t="s">
        <v>217</v>
      </c>
      <c r="AH1181" s="176" t="s">
        <v>1777</v>
      </c>
      <c r="AI1181" s="168"/>
      <c r="AJ1181" s="176"/>
      <c r="AK1181" s="176"/>
      <c r="AL1181" s="71">
        <f>MAX(AL$24:AL1180)+1</f>
        <v>1080</v>
      </c>
      <c r="AM1181" s="71" t="s">
        <v>157</v>
      </c>
      <c r="AN1181" s="71" t="str">
        <f t="shared" si="226"/>
        <v>1080.</v>
      </c>
      <c r="AP1181" s="71"/>
      <c r="AS1181" s="114"/>
    </row>
    <row r="1182" spans="1:45" ht="22.5" customHeight="1" x14ac:dyDescent="0.25">
      <c r="A1182" s="94" t="str">
        <f t="shared" si="232"/>
        <v>1081.</v>
      </c>
      <c r="B1182" s="94">
        <v>3897</v>
      </c>
      <c r="C1182" s="217" t="s">
        <v>133</v>
      </c>
      <c r="D1182" s="4">
        <v>1939</v>
      </c>
      <c r="E1182" s="9" t="s">
        <v>28</v>
      </c>
      <c r="F1182" s="4" t="s">
        <v>30</v>
      </c>
      <c r="G1182" s="4">
        <v>2</v>
      </c>
      <c r="H1182" s="4">
        <v>2</v>
      </c>
      <c r="I1182" s="18">
        <v>636.20000000000005</v>
      </c>
      <c r="J1182" s="11">
        <v>362.3</v>
      </c>
      <c r="K1182" s="18">
        <v>362.3</v>
      </c>
      <c r="L1182" s="38">
        <v>26</v>
      </c>
      <c r="M1182" s="18">
        <f t="shared" si="230"/>
        <v>145065.16</v>
      </c>
      <c r="N1182" s="18"/>
      <c r="O1182" s="18"/>
      <c r="P1182" s="18"/>
      <c r="Q1182" s="11">
        <f t="shared" si="231"/>
        <v>145065.16</v>
      </c>
      <c r="R1182" s="18">
        <v>116628.26</v>
      </c>
      <c r="S1182" s="3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201">
        <v>28436.9</v>
      </c>
      <c r="AG1182" s="29" t="s">
        <v>217</v>
      </c>
      <c r="AH1182" s="176" t="s">
        <v>1790</v>
      </c>
      <c r="AI1182" s="168"/>
      <c r="AJ1182" s="176"/>
      <c r="AK1182" s="176"/>
      <c r="AL1182" s="71">
        <f>MAX(AL$24:AL1181)+1</f>
        <v>1081</v>
      </c>
      <c r="AM1182" s="71" t="s">
        <v>157</v>
      </c>
      <c r="AN1182" s="71" t="str">
        <f t="shared" si="226"/>
        <v>1081.</v>
      </c>
      <c r="AP1182" s="71"/>
      <c r="AS1182" s="114"/>
    </row>
    <row r="1183" spans="1:45" ht="22.5" customHeight="1" x14ac:dyDescent="0.25">
      <c r="A1183" s="94" t="str">
        <f t="shared" si="232"/>
        <v>1082.</v>
      </c>
      <c r="B1183" s="94">
        <v>3816</v>
      </c>
      <c r="C1183" s="213" t="s">
        <v>1073</v>
      </c>
      <c r="D1183" s="4">
        <v>1955</v>
      </c>
      <c r="E1183" s="9" t="s">
        <v>28</v>
      </c>
      <c r="F1183" s="4" t="s">
        <v>29</v>
      </c>
      <c r="G1183" s="4">
        <v>2</v>
      </c>
      <c r="H1183" s="4">
        <v>1</v>
      </c>
      <c r="I1183" s="18">
        <v>697.9</v>
      </c>
      <c r="J1183" s="11">
        <v>360.7</v>
      </c>
      <c r="K1183" s="18">
        <v>360.7</v>
      </c>
      <c r="L1183" s="38">
        <v>20</v>
      </c>
      <c r="M1183" s="18">
        <f t="shared" si="230"/>
        <v>586010.4</v>
      </c>
      <c r="N1183" s="18"/>
      <c r="O1183" s="18"/>
      <c r="P1183" s="18"/>
      <c r="Q1183" s="11">
        <f t="shared" si="231"/>
        <v>586010.4</v>
      </c>
      <c r="R1183" s="18">
        <v>586010.4</v>
      </c>
      <c r="S1183" s="3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201"/>
      <c r="AG1183" s="29" t="s">
        <v>217</v>
      </c>
      <c r="AH1183" s="176" t="s">
        <v>1777</v>
      </c>
      <c r="AI1183" s="168"/>
      <c r="AJ1183" s="176"/>
      <c r="AK1183" s="176"/>
      <c r="AL1183" s="71">
        <f>MAX(AL$24:AL1182)+1</f>
        <v>1082</v>
      </c>
      <c r="AM1183" s="71" t="s">
        <v>157</v>
      </c>
      <c r="AN1183" s="71" t="str">
        <f t="shared" si="226"/>
        <v>1082.</v>
      </c>
      <c r="AP1183" s="71"/>
      <c r="AS1183" s="114"/>
    </row>
    <row r="1184" spans="1:45" ht="22.5" customHeight="1" x14ac:dyDescent="0.25">
      <c r="A1184" s="94" t="str">
        <f t="shared" si="232"/>
        <v>1083.</v>
      </c>
      <c r="B1184" s="94">
        <v>4007</v>
      </c>
      <c r="C1184" s="217" t="s">
        <v>1084</v>
      </c>
      <c r="D1184" s="4">
        <v>1976</v>
      </c>
      <c r="E1184" s="4" t="s">
        <v>28</v>
      </c>
      <c r="F1184" s="4" t="s">
        <v>29</v>
      </c>
      <c r="G1184" s="4">
        <v>2</v>
      </c>
      <c r="H1184" s="4">
        <v>2</v>
      </c>
      <c r="I1184" s="18">
        <v>1282.7</v>
      </c>
      <c r="J1184" s="11">
        <v>714.3</v>
      </c>
      <c r="K1184" s="18">
        <v>714.3</v>
      </c>
      <c r="L1184" s="38">
        <v>33</v>
      </c>
      <c r="M1184" s="18">
        <f t="shared" si="230"/>
        <v>171477.12</v>
      </c>
      <c r="N1184" s="18"/>
      <c r="O1184" s="18"/>
      <c r="P1184" s="18"/>
      <c r="Q1184" s="11">
        <f t="shared" si="231"/>
        <v>171477.12</v>
      </c>
      <c r="R1184" s="18">
        <v>171477.12</v>
      </c>
      <c r="S1184" s="3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201"/>
      <c r="AG1184" s="29" t="s">
        <v>217</v>
      </c>
      <c r="AH1184" s="176" t="s">
        <v>1788</v>
      </c>
      <c r="AI1184" s="168"/>
      <c r="AJ1184" s="176"/>
      <c r="AK1184" s="176"/>
      <c r="AL1184" s="71">
        <f>MAX(AL$24:AL1183)+1</f>
        <v>1083</v>
      </c>
      <c r="AM1184" s="71" t="s">
        <v>157</v>
      </c>
      <c r="AN1184" s="71" t="str">
        <f t="shared" si="226"/>
        <v>1083.</v>
      </c>
      <c r="AS1184" s="114"/>
    </row>
    <row r="1185" spans="1:45" ht="22.5" customHeight="1" x14ac:dyDescent="0.25">
      <c r="A1185" s="94" t="str">
        <f t="shared" si="232"/>
        <v>1084.</v>
      </c>
      <c r="B1185" s="94">
        <v>3836</v>
      </c>
      <c r="C1185" s="213" t="s">
        <v>917</v>
      </c>
      <c r="D1185" s="4">
        <v>1960</v>
      </c>
      <c r="E1185" s="4" t="s">
        <v>28</v>
      </c>
      <c r="F1185" s="4" t="s">
        <v>30</v>
      </c>
      <c r="G1185" s="10">
        <v>1</v>
      </c>
      <c r="H1185" s="10">
        <v>1</v>
      </c>
      <c r="I1185" s="18">
        <v>190.3</v>
      </c>
      <c r="J1185" s="11">
        <v>177.7</v>
      </c>
      <c r="K1185" s="18">
        <v>177.7</v>
      </c>
      <c r="L1185" s="38">
        <v>6</v>
      </c>
      <c r="M1185" s="18">
        <f t="shared" si="230"/>
        <v>1088889</v>
      </c>
      <c r="N1185" s="6"/>
      <c r="O1185" s="6"/>
      <c r="P1185" s="6"/>
      <c r="Q1185" s="11">
        <f t="shared" si="231"/>
        <v>1088889</v>
      </c>
      <c r="R1185" s="18"/>
      <c r="S1185" s="38"/>
      <c r="T1185" s="18"/>
      <c r="U1185" s="18">
        <v>296.7</v>
      </c>
      <c r="V1185" s="18">
        <f>U1185*3670</f>
        <v>1088889</v>
      </c>
      <c r="W1185" s="18"/>
      <c r="X1185" s="18"/>
      <c r="Y1185" s="18"/>
      <c r="Z1185" s="18"/>
      <c r="AA1185" s="18"/>
      <c r="AB1185" s="18"/>
      <c r="AC1185" s="11"/>
      <c r="AD1185" s="11"/>
      <c r="AE1185" s="18"/>
      <c r="AF1185" s="201"/>
      <c r="AG1185" s="29" t="s">
        <v>217</v>
      </c>
      <c r="AH1185" s="176"/>
      <c r="AI1185" s="168"/>
      <c r="AJ1185" s="176"/>
      <c r="AK1185" s="176"/>
      <c r="AL1185" s="71">
        <f>MAX(AL$24:AL1184)+1</f>
        <v>1084</v>
      </c>
      <c r="AM1185" s="71" t="s">
        <v>157</v>
      </c>
      <c r="AN1185" s="71" t="str">
        <f t="shared" si="226"/>
        <v>1084.</v>
      </c>
      <c r="AP1185" s="88"/>
      <c r="AS1185" s="114"/>
    </row>
    <row r="1186" spans="1:45" ht="22.5" customHeight="1" x14ac:dyDescent="0.25">
      <c r="A1186" s="94" t="str">
        <f t="shared" si="232"/>
        <v>1085.</v>
      </c>
      <c r="B1186" s="94">
        <v>4009</v>
      </c>
      <c r="C1186" s="213" t="s">
        <v>1085</v>
      </c>
      <c r="D1186" s="4">
        <v>1965</v>
      </c>
      <c r="E1186" s="4" t="s">
        <v>28</v>
      </c>
      <c r="F1186" s="4" t="s">
        <v>29</v>
      </c>
      <c r="G1186" s="4">
        <v>2</v>
      </c>
      <c r="H1186" s="4">
        <v>2</v>
      </c>
      <c r="I1186" s="18">
        <v>1182.07</v>
      </c>
      <c r="J1186" s="11">
        <v>633.67999999999995</v>
      </c>
      <c r="K1186" s="18">
        <v>633.67999999999995</v>
      </c>
      <c r="L1186" s="38">
        <v>25</v>
      </c>
      <c r="M1186" s="18">
        <f t="shared" si="230"/>
        <v>211915.2</v>
      </c>
      <c r="N1186" s="18"/>
      <c r="O1186" s="18"/>
      <c r="P1186" s="18"/>
      <c r="Q1186" s="11">
        <f t="shared" si="231"/>
        <v>211915.2</v>
      </c>
      <c r="R1186" s="18">
        <v>211915.2</v>
      </c>
      <c r="S1186" s="3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201"/>
      <c r="AG1186" s="29" t="s">
        <v>217</v>
      </c>
      <c r="AH1186" s="176" t="s">
        <v>1777</v>
      </c>
      <c r="AI1186" s="168"/>
      <c r="AJ1186" s="176"/>
      <c r="AK1186" s="176"/>
      <c r="AL1186" s="71">
        <f>MAX(AL$24:AL1185)+1</f>
        <v>1085</v>
      </c>
      <c r="AM1186" s="71" t="s">
        <v>157</v>
      </c>
      <c r="AN1186" s="71" t="str">
        <f t="shared" si="226"/>
        <v>1085.</v>
      </c>
      <c r="AS1186" s="114"/>
    </row>
    <row r="1187" spans="1:45" ht="22.5" customHeight="1" x14ac:dyDescent="0.25">
      <c r="A1187" s="94" t="str">
        <f t="shared" si="232"/>
        <v>1086.</v>
      </c>
      <c r="B1187" s="94">
        <v>3866</v>
      </c>
      <c r="C1187" s="213" t="s">
        <v>1649</v>
      </c>
      <c r="D1187" s="4">
        <v>1961</v>
      </c>
      <c r="E1187" s="9" t="s">
        <v>28</v>
      </c>
      <c r="F1187" s="4" t="s">
        <v>29</v>
      </c>
      <c r="G1187" s="4">
        <v>2</v>
      </c>
      <c r="H1187" s="4">
        <v>1</v>
      </c>
      <c r="I1187" s="18">
        <v>815.7</v>
      </c>
      <c r="J1187" s="11">
        <v>432</v>
      </c>
      <c r="K1187" s="18">
        <v>432</v>
      </c>
      <c r="L1187" s="38">
        <v>26</v>
      </c>
      <c r="M1187" s="18">
        <f t="shared" si="230"/>
        <v>451004</v>
      </c>
      <c r="N1187" s="18"/>
      <c r="O1187" s="18"/>
      <c r="P1187" s="18"/>
      <c r="Q1187" s="11">
        <f t="shared" si="231"/>
        <v>451004</v>
      </c>
      <c r="R1187" s="18">
        <f>105020+345984</f>
        <v>451004</v>
      </c>
      <c r="S1187" s="3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201"/>
      <c r="AG1187" s="29" t="s">
        <v>217</v>
      </c>
      <c r="AH1187" s="176" t="s">
        <v>1787</v>
      </c>
      <c r="AI1187" s="168"/>
      <c r="AJ1187" s="176"/>
      <c r="AK1187" s="176"/>
      <c r="AL1187" s="71">
        <f>MAX(AL$24:AL1186)+1</f>
        <v>1086</v>
      </c>
      <c r="AM1187" s="71" t="s">
        <v>157</v>
      </c>
      <c r="AN1187" s="71" t="str">
        <f t="shared" si="226"/>
        <v>1086.</v>
      </c>
      <c r="AP1187" s="71"/>
      <c r="AS1187" s="114"/>
    </row>
    <row r="1188" spans="1:45" ht="22.5" customHeight="1" x14ac:dyDescent="0.25">
      <c r="A1188" s="94" t="str">
        <f t="shared" si="232"/>
        <v>1087.</v>
      </c>
      <c r="B1188" s="94">
        <v>3973</v>
      </c>
      <c r="C1188" s="217" t="s">
        <v>1083</v>
      </c>
      <c r="D1188" s="4">
        <v>1968</v>
      </c>
      <c r="E1188" s="4" t="s">
        <v>28</v>
      </c>
      <c r="F1188" s="4" t="s">
        <v>29</v>
      </c>
      <c r="G1188" s="4">
        <v>4</v>
      </c>
      <c r="H1188" s="4">
        <v>4</v>
      </c>
      <c r="I1188" s="18">
        <v>6190.6</v>
      </c>
      <c r="J1188" s="11">
        <v>2531</v>
      </c>
      <c r="K1188" s="18">
        <v>2531</v>
      </c>
      <c r="L1188" s="38">
        <v>94</v>
      </c>
      <c r="M1188" s="18">
        <f t="shared" si="230"/>
        <v>119640.36</v>
      </c>
      <c r="N1188" s="18"/>
      <c r="O1188" s="18"/>
      <c r="P1188" s="18"/>
      <c r="Q1188" s="11">
        <f t="shared" si="231"/>
        <v>119640.36</v>
      </c>
      <c r="R1188" s="18"/>
      <c r="S1188" s="38"/>
      <c r="T1188" s="18"/>
      <c r="U1188" s="18"/>
      <c r="V1188" s="18"/>
      <c r="W1188" s="18"/>
      <c r="X1188" s="18"/>
      <c r="Y1188" s="18"/>
      <c r="Z1188" s="18"/>
      <c r="AA1188" s="18">
        <v>98</v>
      </c>
      <c r="AB1188" s="18">
        <f>AA1188*1220.82</f>
        <v>119640.36</v>
      </c>
      <c r="AC1188" s="18"/>
      <c r="AD1188" s="18"/>
      <c r="AE1188" s="18"/>
      <c r="AF1188" s="201"/>
      <c r="AG1188" s="29" t="s">
        <v>217</v>
      </c>
      <c r="AH1188" s="176"/>
      <c r="AI1188" s="168"/>
      <c r="AJ1188" s="176"/>
      <c r="AK1188" s="176"/>
      <c r="AL1188" s="71">
        <f>MAX(AL$24:AL1187)+1</f>
        <v>1087</v>
      </c>
      <c r="AM1188" s="71" t="s">
        <v>157</v>
      </c>
      <c r="AN1188" s="71" t="str">
        <f t="shared" si="226"/>
        <v>1087.</v>
      </c>
      <c r="AS1188" s="114"/>
    </row>
    <row r="1189" spans="1:45" ht="21.75" customHeight="1" x14ac:dyDescent="0.25">
      <c r="A1189" s="94" t="str">
        <f t="shared" si="232"/>
        <v>1088.</v>
      </c>
      <c r="B1189" s="94">
        <v>3995</v>
      </c>
      <c r="C1189" s="217" t="s">
        <v>914</v>
      </c>
      <c r="D1189" s="4">
        <v>1975</v>
      </c>
      <c r="E1189" s="4" t="s">
        <v>28</v>
      </c>
      <c r="F1189" s="4" t="s">
        <v>31</v>
      </c>
      <c r="G1189" s="10">
        <v>5</v>
      </c>
      <c r="H1189" s="10">
        <v>4</v>
      </c>
      <c r="I1189" s="18">
        <v>3659.6</v>
      </c>
      <c r="J1189" s="11">
        <v>3348.1</v>
      </c>
      <c r="K1189" s="18">
        <v>3348.1</v>
      </c>
      <c r="L1189" s="38">
        <v>176</v>
      </c>
      <c r="M1189" s="18">
        <f>R1189+T1189+V1189+X1189+Z1189+AB1189+AE1189+AF1189</f>
        <v>2111575.7199999997</v>
      </c>
      <c r="N1189" s="6"/>
      <c r="O1189" s="6"/>
      <c r="P1189" s="6"/>
      <c r="Q1189" s="11">
        <f>M1189</f>
        <v>2111575.7199999997</v>
      </c>
      <c r="R1189" s="18">
        <v>654904.72</v>
      </c>
      <c r="S1189" s="38"/>
      <c r="T1189" s="18"/>
      <c r="U1189" s="18">
        <v>952</v>
      </c>
      <c r="V1189" s="18">
        <v>1456671</v>
      </c>
      <c r="W1189" s="18"/>
      <c r="X1189" s="18"/>
      <c r="Y1189" s="18"/>
      <c r="Z1189" s="18"/>
      <c r="AA1189" s="18"/>
      <c r="AB1189" s="18"/>
      <c r="AC1189" s="11"/>
      <c r="AD1189" s="11"/>
      <c r="AE1189" s="18"/>
      <c r="AF1189" s="201"/>
      <c r="AG1189" s="29" t="s">
        <v>217</v>
      </c>
      <c r="AH1189" s="176" t="s">
        <v>1778</v>
      </c>
      <c r="AI1189" s="168"/>
      <c r="AJ1189" s="176"/>
      <c r="AK1189" s="176"/>
      <c r="AL1189" s="71">
        <f>MAX(AL$24:AL1188)+1</f>
        <v>1088</v>
      </c>
      <c r="AM1189" s="71" t="s">
        <v>157</v>
      </c>
      <c r="AN1189" s="71" t="str">
        <f t="shared" si="226"/>
        <v>1088.</v>
      </c>
      <c r="AP1189" s="88"/>
      <c r="AS1189" s="114"/>
    </row>
    <row r="1190" spans="1:45" ht="22.5" customHeight="1" x14ac:dyDescent="0.25">
      <c r="A1190" s="94" t="str">
        <f t="shared" si="232"/>
        <v>1089.</v>
      </c>
      <c r="B1190" s="94">
        <v>3998</v>
      </c>
      <c r="C1190" s="217" t="s">
        <v>915</v>
      </c>
      <c r="D1190" s="4">
        <v>1976</v>
      </c>
      <c r="E1190" s="4" t="s">
        <v>28</v>
      </c>
      <c r="F1190" s="4" t="s">
        <v>29</v>
      </c>
      <c r="G1190" s="10">
        <v>2</v>
      </c>
      <c r="H1190" s="10">
        <v>3</v>
      </c>
      <c r="I1190" s="18">
        <v>997.03</v>
      </c>
      <c r="J1190" s="11">
        <v>913.9</v>
      </c>
      <c r="K1190" s="18">
        <v>913.9</v>
      </c>
      <c r="L1190" s="38">
        <v>32</v>
      </c>
      <c r="M1190" s="18">
        <f>R1190+T1190+V1190+X1190+Z1190+AB1190+AE1190+AF1190</f>
        <v>205839.2</v>
      </c>
      <c r="N1190" s="6"/>
      <c r="O1190" s="6"/>
      <c r="P1190" s="6"/>
      <c r="Q1190" s="11">
        <f>M1190</f>
        <v>205839.2</v>
      </c>
      <c r="R1190" s="18">
        <v>205839.2</v>
      </c>
      <c r="S1190" s="3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1"/>
      <c r="AD1190" s="11"/>
      <c r="AE1190" s="18"/>
      <c r="AF1190" s="201"/>
      <c r="AG1190" s="29" t="s">
        <v>217</v>
      </c>
      <c r="AH1190" s="176" t="s">
        <v>1778</v>
      </c>
      <c r="AI1190" s="168"/>
      <c r="AJ1190" s="176"/>
      <c r="AK1190" s="176"/>
      <c r="AL1190" s="71">
        <f>MAX(AL$24:AL1189)+1</f>
        <v>1089</v>
      </c>
      <c r="AM1190" s="71" t="s">
        <v>157</v>
      </c>
      <c r="AN1190" s="71" t="str">
        <f t="shared" si="226"/>
        <v>1089.</v>
      </c>
      <c r="AP1190" s="88"/>
      <c r="AS1190" s="114"/>
    </row>
    <row r="1191" spans="1:45" ht="22.5" customHeight="1" x14ac:dyDescent="0.25">
      <c r="A1191" s="94" t="str">
        <f t="shared" si="232"/>
        <v>1090.</v>
      </c>
      <c r="B1191" s="94">
        <v>3881</v>
      </c>
      <c r="C1191" s="213" t="s">
        <v>900</v>
      </c>
      <c r="D1191" s="4">
        <v>1982</v>
      </c>
      <c r="E1191" s="4" t="s">
        <v>28</v>
      </c>
      <c r="F1191" s="4" t="s">
        <v>31</v>
      </c>
      <c r="G1191" s="10">
        <v>5</v>
      </c>
      <c r="H1191" s="10">
        <v>3</v>
      </c>
      <c r="I1191" s="18">
        <v>3680.5</v>
      </c>
      <c r="J1191" s="11">
        <v>3367.3</v>
      </c>
      <c r="K1191" s="18">
        <v>3367.3</v>
      </c>
      <c r="L1191" s="38">
        <v>131</v>
      </c>
      <c r="M1191" s="18">
        <f t="shared" ref="M1191:M1192" si="233">R1191+T1191+V1191+X1191+Z1191+AB1191+AE1191+AF1191</f>
        <v>1130000</v>
      </c>
      <c r="N1191" s="6"/>
      <c r="O1191" s="6"/>
      <c r="P1191" s="6"/>
      <c r="Q1191" s="11">
        <f t="shared" ref="Q1191:Q1192" si="234">M1191</f>
        <v>1130000</v>
      </c>
      <c r="R1191" s="18"/>
      <c r="S1191" s="38"/>
      <c r="T1191" s="18"/>
      <c r="U1191" s="18">
        <v>829</v>
      </c>
      <c r="V1191" s="18">
        <v>1130000</v>
      </c>
      <c r="W1191" s="18"/>
      <c r="X1191" s="18"/>
      <c r="Y1191" s="18"/>
      <c r="Z1191" s="18"/>
      <c r="AA1191" s="18"/>
      <c r="AB1191" s="18"/>
      <c r="AC1191" s="11"/>
      <c r="AD1191" s="11"/>
      <c r="AE1191" s="18"/>
      <c r="AF1191" s="201"/>
      <c r="AG1191" s="29" t="s">
        <v>217</v>
      </c>
      <c r="AH1191" s="176"/>
      <c r="AI1191" s="168"/>
      <c r="AJ1191" s="176"/>
      <c r="AK1191" s="176"/>
      <c r="AL1191" s="71">
        <f>MAX(AL$24:AL1190)+1</f>
        <v>1090</v>
      </c>
      <c r="AM1191" s="71" t="s">
        <v>157</v>
      </c>
      <c r="AN1191" s="71" t="str">
        <f t="shared" si="226"/>
        <v>1090.</v>
      </c>
      <c r="AP1191" s="88"/>
      <c r="AS1191" s="114"/>
    </row>
    <row r="1192" spans="1:45" ht="22.5" customHeight="1" x14ac:dyDescent="0.25">
      <c r="A1192" s="94" t="str">
        <f t="shared" si="232"/>
        <v>1091.</v>
      </c>
      <c r="B1192" s="94">
        <v>3954</v>
      </c>
      <c r="C1192" s="213" t="s">
        <v>1502</v>
      </c>
      <c r="D1192" s="4">
        <v>1978</v>
      </c>
      <c r="E1192" s="4"/>
      <c r="F1192" s="4" t="s">
        <v>29</v>
      </c>
      <c r="G1192" s="10">
        <v>5</v>
      </c>
      <c r="H1192" s="10">
        <v>4</v>
      </c>
      <c r="I1192" s="18">
        <v>4509.8100000000004</v>
      </c>
      <c r="J1192" s="11">
        <v>3323.41</v>
      </c>
      <c r="K1192" s="18">
        <v>1186.4000000000001</v>
      </c>
      <c r="L1192" s="38">
        <v>140</v>
      </c>
      <c r="M1192" s="18">
        <f t="shared" si="233"/>
        <v>2092932.6060000001</v>
      </c>
      <c r="N1192" s="6"/>
      <c r="O1192" s="6"/>
      <c r="P1192" s="6"/>
      <c r="Q1192" s="11">
        <f t="shared" si="234"/>
        <v>2092932.6060000001</v>
      </c>
      <c r="R1192" s="18"/>
      <c r="S1192" s="38"/>
      <c r="T1192" s="18"/>
      <c r="U1192" s="18">
        <v>914.7</v>
      </c>
      <c r="V1192" s="18">
        <f>U1192*1846.98</f>
        <v>1689432.6060000001</v>
      </c>
      <c r="W1192" s="18"/>
      <c r="X1192" s="18"/>
      <c r="Y1192" s="18">
        <v>131.22999999999999</v>
      </c>
      <c r="Z1192" s="18">
        <v>403500</v>
      </c>
      <c r="AA1192" s="18"/>
      <c r="AB1192" s="18"/>
      <c r="AC1192" s="11"/>
      <c r="AD1192" s="11"/>
      <c r="AE1192" s="18"/>
      <c r="AF1192" s="201"/>
      <c r="AG1192" s="29" t="s">
        <v>217</v>
      </c>
      <c r="AH1192" s="176"/>
      <c r="AI1192" s="168"/>
      <c r="AJ1192" s="176"/>
      <c r="AK1192" s="176"/>
      <c r="AL1192" s="71">
        <f>MAX(AL$24:AL1191)+1</f>
        <v>1091</v>
      </c>
      <c r="AM1192" s="71" t="s">
        <v>157</v>
      </c>
      <c r="AN1192" s="71" t="str">
        <f t="shared" si="226"/>
        <v>1091.</v>
      </c>
      <c r="AP1192" s="88"/>
      <c r="AS1192" s="114"/>
    </row>
    <row r="1193" spans="1:45" ht="22.5" customHeight="1" x14ac:dyDescent="0.25">
      <c r="A1193" s="94" t="str">
        <f t="shared" si="232"/>
        <v>1092.</v>
      </c>
      <c r="B1193" s="94">
        <v>3903</v>
      </c>
      <c r="C1193" s="217" t="s">
        <v>1062</v>
      </c>
      <c r="D1193" s="4">
        <v>1993</v>
      </c>
      <c r="E1193" s="9" t="s">
        <v>28</v>
      </c>
      <c r="F1193" s="4" t="s">
        <v>29</v>
      </c>
      <c r="G1193" s="4">
        <v>5</v>
      </c>
      <c r="H1193" s="4">
        <v>4</v>
      </c>
      <c r="I1193" s="18">
        <v>3647.7</v>
      </c>
      <c r="J1193" s="11">
        <v>2398.6999999999998</v>
      </c>
      <c r="K1193" s="18">
        <v>2398.6999999999998</v>
      </c>
      <c r="L1193" s="38">
        <v>129</v>
      </c>
      <c r="M1193" s="18">
        <f t="shared" ref="M1193:M1199" si="235">R1193+T1193+V1193+X1193+Z1193+AB1193+AE1193+AF1193</f>
        <v>3390989.6</v>
      </c>
      <c r="N1193" s="18"/>
      <c r="O1193" s="18"/>
      <c r="P1193" s="18"/>
      <c r="Q1193" s="11">
        <f t="shared" ref="Q1193:Q1199" si="236">M1193</f>
        <v>3390989.6</v>
      </c>
      <c r="R1193" s="18">
        <v>2116989.6</v>
      </c>
      <c r="S1193" s="38"/>
      <c r="T1193" s="18"/>
      <c r="U1193" s="18">
        <v>706</v>
      </c>
      <c r="V1193" s="18">
        <v>1274000</v>
      </c>
      <c r="W1193" s="18"/>
      <c r="X1193" s="18"/>
      <c r="Y1193" s="18"/>
      <c r="Z1193" s="18"/>
      <c r="AA1193" s="18"/>
      <c r="AB1193" s="18"/>
      <c r="AC1193" s="18"/>
      <c r="AD1193" s="18"/>
      <c r="AE1193" s="11"/>
      <c r="AF1193" s="201"/>
      <c r="AG1193" s="29" t="s">
        <v>217</v>
      </c>
      <c r="AH1193" s="176" t="s">
        <v>1777</v>
      </c>
      <c r="AI1193" s="168"/>
      <c r="AJ1193" s="176"/>
      <c r="AK1193" s="176"/>
      <c r="AL1193" s="71">
        <f>MAX(AL$24:AL1192)+1</f>
        <v>1092</v>
      </c>
      <c r="AM1193" s="71" t="s">
        <v>157</v>
      </c>
      <c r="AN1193" s="71" t="str">
        <f t="shared" si="226"/>
        <v>1092.</v>
      </c>
      <c r="AP1193" s="71"/>
      <c r="AS1193" s="114"/>
    </row>
    <row r="1194" spans="1:45" ht="22.5" customHeight="1" x14ac:dyDescent="0.25">
      <c r="A1194" s="94" t="str">
        <f t="shared" si="232"/>
        <v>1093.</v>
      </c>
      <c r="B1194" s="94">
        <v>3906</v>
      </c>
      <c r="C1194" s="217" t="s">
        <v>1063</v>
      </c>
      <c r="D1194" s="4">
        <v>1993</v>
      </c>
      <c r="E1194" s="9" t="s">
        <v>28</v>
      </c>
      <c r="F1194" s="4" t="s">
        <v>29</v>
      </c>
      <c r="G1194" s="4">
        <v>5</v>
      </c>
      <c r="H1194" s="4">
        <v>3</v>
      </c>
      <c r="I1194" s="18">
        <v>2629.5</v>
      </c>
      <c r="J1194" s="11">
        <v>2450.3000000000002</v>
      </c>
      <c r="K1194" s="18">
        <v>2450.3000000000002</v>
      </c>
      <c r="L1194" s="38">
        <v>106</v>
      </c>
      <c r="M1194" s="18">
        <f t="shared" si="235"/>
        <v>1801279.2</v>
      </c>
      <c r="N1194" s="18"/>
      <c r="O1194" s="18"/>
      <c r="P1194" s="18"/>
      <c r="Q1194" s="11">
        <f t="shared" si="236"/>
        <v>1801279.2</v>
      </c>
      <c r="R1194" s="18">
        <v>1801279.2</v>
      </c>
      <c r="S1194" s="3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1"/>
      <c r="AF1194" s="201"/>
      <c r="AG1194" s="29" t="s">
        <v>217</v>
      </c>
      <c r="AH1194" s="176" t="s">
        <v>1777</v>
      </c>
      <c r="AI1194" s="168"/>
      <c r="AJ1194" s="176"/>
      <c r="AK1194" s="176"/>
      <c r="AL1194" s="71">
        <f>MAX(AL$24:AL1193)+1</f>
        <v>1093</v>
      </c>
      <c r="AM1194" s="71" t="s">
        <v>157</v>
      </c>
      <c r="AN1194" s="71" t="str">
        <f t="shared" si="226"/>
        <v>1093.</v>
      </c>
      <c r="AP1194" s="71"/>
      <c r="AS1194" s="114"/>
    </row>
    <row r="1195" spans="1:45" ht="22.5" customHeight="1" x14ac:dyDescent="0.25">
      <c r="A1195" s="94" t="str">
        <f t="shared" si="232"/>
        <v>1094.</v>
      </c>
      <c r="B1195" s="94">
        <v>3838</v>
      </c>
      <c r="C1195" s="217" t="s">
        <v>1581</v>
      </c>
      <c r="D1195" s="4">
        <v>1969</v>
      </c>
      <c r="E1195" s="9" t="s">
        <v>28</v>
      </c>
      <c r="F1195" s="4" t="s">
        <v>29</v>
      </c>
      <c r="G1195" s="4">
        <v>5</v>
      </c>
      <c r="H1195" s="4">
        <v>4</v>
      </c>
      <c r="I1195" s="18">
        <v>3113.6</v>
      </c>
      <c r="J1195" s="11">
        <v>2804.2</v>
      </c>
      <c r="K1195" s="18">
        <v>2774.4</v>
      </c>
      <c r="L1195" s="38">
        <v>113</v>
      </c>
      <c r="M1195" s="18">
        <f t="shared" si="235"/>
        <v>1485156.618</v>
      </c>
      <c r="N1195" s="18"/>
      <c r="O1195" s="18"/>
      <c r="P1195" s="18"/>
      <c r="Q1195" s="11">
        <f t="shared" si="236"/>
        <v>1485156.618</v>
      </c>
      <c r="R1195" s="18"/>
      <c r="S1195" s="38"/>
      <c r="T1195" s="18"/>
      <c r="U1195" s="18">
        <v>804.1</v>
      </c>
      <c r="V1195" s="18">
        <f>U1195*1846.98</f>
        <v>1485156.618</v>
      </c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201"/>
      <c r="AG1195" s="29" t="s">
        <v>217</v>
      </c>
      <c r="AH1195" s="176"/>
      <c r="AI1195" s="168"/>
      <c r="AJ1195" s="176"/>
      <c r="AK1195" s="176"/>
      <c r="AL1195" s="71">
        <f>MAX(AL$24:AL1194)+1</f>
        <v>1094</v>
      </c>
      <c r="AM1195" s="71" t="s">
        <v>157</v>
      </c>
      <c r="AN1195" s="71" t="str">
        <f t="shared" si="226"/>
        <v>1094.</v>
      </c>
      <c r="AP1195" s="71"/>
      <c r="AS1195" s="114"/>
    </row>
    <row r="1196" spans="1:45" ht="22.5" customHeight="1" x14ac:dyDescent="0.25">
      <c r="A1196" s="94" t="str">
        <f t="shared" si="232"/>
        <v>1095.</v>
      </c>
      <c r="B1196" s="94">
        <v>3940</v>
      </c>
      <c r="C1196" s="217" t="s">
        <v>1066</v>
      </c>
      <c r="D1196" s="4">
        <v>1977</v>
      </c>
      <c r="E1196" s="9" t="s">
        <v>28</v>
      </c>
      <c r="F1196" s="4" t="s">
        <v>31</v>
      </c>
      <c r="G1196" s="4">
        <v>5</v>
      </c>
      <c r="H1196" s="4">
        <v>4</v>
      </c>
      <c r="I1196" s="18">
        <v>3646.6</v>
      </c>
      <c r="J1196" s="11">
        <v>3334.4</v>
      </c>
      <c r="K1196" s="18">
        <v>3334.4</v>
      </c>
      <c r="L1196" s="38">
        <v>149</v>
      </c>
      <c r="M1196" s="18">
        <f t="shared" si="235"/>
        <v>1685466</v>
      </c>
      <c r="N1196" s="18"/>
      <c r="O1196" s="18"/>
      <c r="P1196" s="18"/>
      <c r="Q1196" s="11">
        <f t="shared" si="236"/>
        <v>1685466</v>
      </c>
      <c r="R1196" s="18">
        <v>387054</v>
      </c>
      <c r="S1196" s="38"/>
      <c r="T1196" s="18"/>
      <c r="U1196" s="18"/>
      <c r="V1196" s="18"/>
      <c r="W1196" s="18">
        <v>747.8</v>
      </c>
      <c r="X1196" s="18">
        <v>637677</v>
      </c>
      <c r="Y1196" s="18"/>
      <c r="Z1196" s="18"/>
      <c r="AA1196" s="18">
        <v>162</v>
      </c>
      <c r="AB1196" s="18">
        <v>433626</v>
      </c>
      <c r="AC1196" s="18"/>
      <c r="AD1196" s="18"/>
      <c r="AE1196" s="11"/>
      <c r="AF1196" s="201">
        <v>227109</v>
      </c>
      <c r="AG1196" s="29" t="s">
        <v>217</v>
      </c>
      <c r="AH1196" s="176" t="s">
        <v>1774</v>
      </c>
      <c r="AI1196" s="168"/>
      <c r="AJ1196" s="176"/>
      <c r="AK1196" s="176"/>
      <c r="AL1196" s="71">
        <f>MAX(AL$24:AL1195)+1</f>
        <v>1095</v>
      </c>
      <c r="AM1196" s="71" t="s">
        <v>157</v>
      </c>
      <c r="AN1196" s="71" t="str">
        <f t="shared" si="226"/>
        <v>1095.</v>
      </c>
      <c r="AP1196" s="71"/>
      <c r="AS1196" s="114"/>
    </row>
    <row r="1197" spans="1:45" ht="22.5" customHeight="1" x14ac:dyDescent="0.25">
      <c r="A1197" s="94" t="str">
        <f t="shared" si="232"/>
        <v>1096.</v>
      </c>
      <c r="B1197" s="94">
        <v>3970</v>
      </c>
      <c r="C1197" s="217" t="s">
        <v>1738</v>
      </c>
      <c r="D1197" s="4">
        <v>1981</v>
      </c>
      <c r="E1197" s="9" t="s">
        <v>28</v>
      </c>
      <c r="F1197" s="4" t="s">
        <v>31</v>
      </c>
      <c r="G1197" s="4">
        <v>5</v>
      </c>
      <c r="H1197" s="4">
        <v>4</v>
      </c>
      <c r="I1197" s="18">
        <v>2584.6999999999998</v>
      </c>
      <c r="J1197" s="11">
        <v>2197.6999999999998</v>
      </c>
      <c r="K1197" s="18">
        <v>2197.6999999999998</v>
      </c>
      <c r="L1197" s="38">
        <v>154</v>
      </c>
      <c r="M1197" s="18">
        <f t="shared" si="235"/>
        <v>1329825.6000000001</v>
      </c>
      <c r="N1197" s="18"/>
      <c r="O1197" s="18"/>
      <c r="P1197" s="18"/>
      <c r="Q1197" s="11">
        <f t="shared" si="236"/>
        <v>1329825.6000000001</v>
      </c>
      <c r="R1197" s="18"/>
      <c r="S1197" s="38"/>
      <c r="T1197" s="18"/>
      <c r="U1197" s="18">
        <v>720</v>
      </c>
      <c r="V1197" s="18">
        <f>U1197*1846.98</f>
        <v>1329825.6000000001</v>
      </c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201"/>
      <c r="AG1197" s="29" t="s">
        <v>217</v>
      </c>
      <c r="AH1197" s="176"/>
      <c r="AI1197" s="168"/>
      <c r="AJ1197" s="176"/>
      <c r="AK1197" s="176"/>
      <c r="AL1197" s="71">
        <f>MAX(AL$24:AL1196)+1</f>
        <v>1096</v>
      </c>
      <c r="AM1197" s="71" t="s">
        <v>157</v>
      </c>
      <c r="AN1197" s="71" t="str">
        <f t="shared" si="226"/>
        <v>1096.</v>
      </c>
      <c r="AS1197" s="114"/>
    </row>
    <row r="1198" spans="1:45" ht="22.5" customHeight="1" x14ac:dyDescent="0.25">
      <c r="A1198" s="94" t="str">
        <f t="shared" si="232"/>
        <v>1097.</v>
      </c>
      <c r="B1198" s="94">
        <v>3983</v>
      </c>
      <c r="C1198" s="217" t="s">
        <v>1068</v>
      </c>
      <c r="D1198" s="4">
        <v>1984</v>
      </c>
      <c r="E1198" s="9" t="s">
        <v>28</v>
      </c>
      <c r="F1198" s="4" t="s">
        <v>31</v>
      </c>
      <c r="G1198" s="4">
        <v>5</v>
      </c>
      <c r="H1198" s="4">
        <v>3</v>
      </c>
      <c r="I1198" s="18">
        <v>3618.95</v>
      </c>
      <c r="J1198" s="11">
        <v>3257.3</v>
      </c>
      <c r="K1198" s="18">
        <v>3257.3</v>
      </c>
      <c r="L1198" s="38">
        <v>142</v>
      </c>
      <c r="M1198" s="18">
        <f t="shared" si="235"/>
        <v>1502518.23</v>
      </c>
      <c r="N1198" s="18"/>
      <c r="O1198" s="18"/>
      <c r="P1198" s="18"/>
      <c r="Q1198" s="11">
        <f t="shared" si="236"/>
        <v>1502518.23</v>
      </c>
      <c r="R1198" s="18"/>
      <c r="S1198" s="38"/>
      <c r="T1198" s="18"/>
      <c r="U1198" s="18">
        <v>813.5</v>
      </c>
      <c r="V1198" s="18">
        <f>U1198*1846.98</f>
        <v>1502518.23</v>
      </c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201"/>
      <c r="AG1198" s="29" t="s">
        <v>217</v>
      </c>
      <c r="AH1198" s="176"/>
      <c r="AI1198" s="168"/>
      <c r="AJ1198" s="176"/>
      <c r="AK1198" s="176"/>
      <c r="AL1198" s="71">
        <f>MAX(AL$24:AL1197)+1</f>
        <v>1097</v>
      </c>
      <c r="AM1198" s="71" t="s">
        <v>157</v>
      </c>
      <c r="AN1198" s="71" t="str">
        <f t="shared" si="226"/>
        <v>1097.</v>
      </c>
      <c r="AP1198" s="71"/>
      <c r="AS1198" s="114"/>
    </row>
    <row r="1199" spans="1:45" ht="22.5" customHeight="1" x14ac:dyDescent="0.25">
      <c r="A1199" s="94" t="str">
        <f t="shared" si="232"/>
        <v>1098.</v>
      </c>
      <c r="B1199" s="94">
        <v>3994</v>
      </c>
      <c r="C1199" s="217" t="s">
        <v>1069</v>
      </c>
      <c r="D1199" s="4">
        <v>1980</v>
      </c>
      <c r="E1199" s="9" t="s">
        <v>28</v>
      </c>
      <c r="F1199" s="4" t="s">
        <v>31</v>
      </c>
      <c r="G1199" s="4">
        <v>5</v>
      </c>
      <c r="H1199" s="4">
        <v>3</v>
      </c>
      <c r="I1199" s="18">
        <v>2480.8000000000002</v>
      </c>
      <c r="J1199" s="11">
        <v>2345.1</v>
      </c>
      <c r="K1199" s="18">
        <v>2345.1</v>
      </c>
      <c r="L1199" s="38">
        <v>94</v>
      </c>
      <c r="M1199" s="18">
        <f t="shared" si="235"/>
        <v>1130721.1560000002</v>
      </c>
      <c r="N1199" s="18"/>
      <c r="O1199" s="18"/>
      <c r="P1199" s="18"/>
      <c r="Q1199" s="11">
        <f t="shared" si="236"/>
        <v>1130721.1560000002</v>
      </c>
      <c r="R1199" s="18"/>
      <c r="S1199" s="38"/>
      <c r="T1199" s="18"/>
      <c r="U1199" s="18">
        <v>612.20000000000005</v>
      </c>
      <c r="V1199" s="18">
        <f>U1199*1846.98</f>
        <v>1130721.1560000002</v>
      </c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201"/>
      <c r="AG1199" s="29" t="s">
        <v>217</v>
      </c>
      <c r="AH1199" s="176"/>
      <c r="AI1199" s="168"/>
      <c r="AJ1199" s="176"/>
      <c r="AK1199" s="176"/>
      <c r="AL1199" s="71">
        <f>MAX(AL$24:AL1198)+1</f>
        <v>1098</v>
      </c>
      <c r="AM1199" s="71" t="s">
        <v>157</v>
      </c>
      <c r="AN1199" s="71" t="str">
        <f t="shared" si="226"/>
        <v>1098.</v>
      </c>
      <c r="AP1199" s="71"/>
      <c r="AS1199" s="114"/>
    </row>
    <row r="1200" spans="1:45" ht="22.5" customHeight="1" x14ac:dyDescent="0.25">
      <c r="A1200" s="94" t="str">
        <f t="shared" si="232"/>
        <v>1099.</v>
      </c>
      <c r="B1200" s="94">
        <v>3967</v>
      </c>
      <c r="C1200" s="213" t="s">
        <v>1067</v>
      </c>
      <c r="D1200" s="4">
        <v>1995</v>
      </c>
      <c r="E1200" s="9" t="s">
        <v>28</v>
      </c>
      <c r="F1200" s="4" t="s">
        <v>29</v>
      </c>
      <c r="G1200" s="4">
        <v>4</v>
      </c>
      <c r="H1200" s="4">
        <v>2</v>
      </c>
      <c r="I1200" s="18">
        <v>1457.6</v>
      </c>
      <c r="J1200" s="11">
        <v>1318</v>
      </c>
      <c r="K1200" s="18">
        <v>1267.5</v>
      </c>
      <c r="L1200" s="38">
        <v>62</v>
      </c>
      <c r="M1200" s="18">
        <f t="shared" ref="M1200:M1207" si="237">R1200+T1200+V1200+X1200+Z1200+AB1200+AE1200+AF1200</f>
        <v>875653.21799999999</v>
      </c>
      <c r="N1200" s="18"/>
      <c r="O1200" s="18"/>
      <c r="P1200" s="18"/>
      <c r="Q1200" s="11">
        <f t="shared" ref="Q1200:Q1207" si="238">M1200</f>
        <v>875653.21799999999</v>
      </c>
      <c r="R1200" s="18"/>
      <c r="S1200" s="38"/>
      <c r="T1200" s="18"/>
      <c r="U1200" s="18">
        <v>474.1</v>
      </c>
      <c r="V1200" s="18">
        <f>U1200*1846.98</f>
        <v>875653.21799999999</v>
      </c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201"/>
      <c r="AG1200" s="29" t="s">
        <v>217</v>
      </c>
      <c r="AH1200" s="176"/>
      <c r="AI1200" s="168"/>
      <c r="AJ1200" s="176"/>
      <c r="AK1200" s="176"/>
      <c r="AL1200" s="71">
        <f>MAX(AL$24:AL1199)+1</f>
        <v>1099</v>
      </c>
      <c r="AM1200" s="71" t="s">
        <v>157</v>
      </c>
      <c r="AN1200" s="71" t="str">
        <f t="shared" si="226"/>
        <v>1099.</v>
      </c>
      <c r="AP1200" s="71"/>
      <c r="AS1200" s="114"/>
    </row>
    <row r="1201" spans="1:45" ht="22.5" customHeight="1" x14ac:dyDescent="0.25">
      <c r="A1201" s="94" t="str">
        <f t="shared" si="232"/>
        <v>1100.</v>
      </c>
      <c r="B1201" s="94">
        <v>3996</v>
      </c>
      <c r="C1201" s="217" t="s">
        <v>1080</v>
      </c>
      <c r="D1201" s="4">
        <v>1981</v>
      </c>
      <c r="E1201" s="4" t="s">
        <v>28</v>
      </c>
      <c r="F1201" s="4" t="s">
        <v>31</v>
      </c>
      <c r="G1201" s="4">
        <v>5</v>
      </c>
      <c r="H1201" s="4">
        <v>5</v>
      </c>
      <c r="I1201" s="18">
        <v>4279.3999999999996</v>
      </c>
      <c r="J1201" s="11">
        <v>4053.2</v>
      </c>
      <c r="K1201" s="18">
        <v>4053.2</v>
      </c>
      <c r="L1201" s="38">
        <v>159</v>
      </c>
      <c r="M1201" s="18">
        <f t="shared" si="237"/>
        <v>1606872.6</v>
      </c>
      <c r="N1201" s="18"/>
      <c r="O1201" s="18"/>
      <c r="P1201" s="18"/>
      <c r="Q1201" s="11">
        <f t="shared" si="238"/>
        <v>1606872.6</v>
      </c>
      <c r="R1201" s="18"/>
      <c r="S1201" s="38"/>
      <c r="T1201" s="18"/>
      <c r="U1201" s="18">
        <v>870</v>
      </c>
      <c r="V1201" s="18">
        <f>U1201*1846.98</f>
        <v>1606872.6</v>
      </c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201"/>
      <c r="AG1201" s="29" t="s">
        <v>217</v>
      </c>
      <c r="AH1201" s="176"/>
      <c r="AI1201" s="168"/>
      <c r="AJ1201" s="176"/>
      <c r="AK1201" s="176"/>
      <c r="AL1201" s="71">
        <f>MAX(AL$24:AL1200)+1</f>
        <v>1100</v>
      </c>
      <c r="AM1201" s="71" t="s">
        <v>157</v>
      </c>
      <c r="AN1201" s="71" t="str">
        <f t="shared" si="226"/>
        <v>1100.</v>
      </c>
      <c r="AS1201" s="114"/>
    </row>
    <row r="1202" spans="1:45" ht="22.5" customHeight="1" x14ac:dyDescent="0.25">
      <c r="A1202" s="94" t="str">
        <f t="shared" si="232"/>
        <v>1101.</v>
      </c>
      <c r="B1202" s="94">
        <v>3905</v>
      </c>
      <c r="C1202" s="217" t="s">
        <v>1074</v>
      </c>
      <c r="D1202" s="4">
        <v>1991</v>
      </c>
      <c r="E1202" s="4" t="s">
        <v>28</v>
      </c>
      <c r="F1202" s="4" t="s">
        <v>31</v>
      </c>
      <c r="G1202" s="4">
        <v>5</v>
      </c>
      <c r="H1202" s="4">
        <v>3</v>
      </c>
      <c r="I1202" s="18">
        <v>3634.3</v>
      </c>
      <c r="J1202" s="11">
        <v>3280.3</v>
      </c>
      <c r="K1202" s="18">
        <v>3280.3</v>
      </c>
      <c r="L1202" s="38">
        <v>134</v>
      </c>
      <c r="M1202" s="18">
        <f t="shared" si="237"/>
        <v>2150000</v>
      </c>
      <c r="N1202" s="18"/>
      <c r="O1202" s="18"/>
      <c r="P1202" s="18"/>
      <c r="Q1202" s="11">
        <f t="shared" si="238"/>
        <v>2150000</v>
      </c>
      <c r="R1202" s="18"/>
      <c r="S1202" s="38"/>
      <c r="T1202" s="18"/>
      <c r="U1202" s="18">
        <v>893</v>
      </c>
      <c r="V1202" s="18">
        <v>1120000</v>
      </c>
      <c r="W1202" s="18"/>
      <c r="X1202" s="18"/>
      <c r="Y1202" s="18">
        <v>1810</v>
      </c>
      <c r="Z1202" s="18">
        <v>1030000</v>
      </c>
      <c r="AA1202" s="18"/>
      <c r="AB1202" s="18"/>
      <c r="AC1202" s="18"/>
      <c r="AD1202" s="18"/>
      <c r="AE1202" s="18"/>
      <c r="AF1202" s="201"/>
      <c r="AG1202" s="29" t="s">
        <v>217</v>
      </c>
      <c r="AH1202" s="176"/>
      <c r="AI1202" s="168"/>
      <c r="AJ1202" s="176"/>
      <c r="AK1202" s="176"/>
      <c r="AL1202" s="71">
        <f>MAX(AL$24:AL1201)+1</f>
        <v>1101</v>
      </c>
      <c r="AM1202" s="71" t="s">
        <v>157</v>
      </c>
      <c r="AN1202" s="71" t="str">
        <f t="shared" si="226"/>
        <v>1101.</v>
      </c>
      <c r="AS1202" s="114"/>
    </row>
    <row r="1203" spans="1:45" ht="22.5" customHeight="1" x14ac:dyDescent="0.25">
      <c r="A1203" s="94" t="str">
        <f t="shared" si="232"/>
        <v>1102.</v>
      </c>
      <c r="B1203" s="94">
        <v>3821</v>
      </c>
      <c r="C1203" s="217" t="s">
        <v>1076</v>
      </c>
      <c r="D1203" s="4">
        <v>1983</v>
      </c>
      <c r="E1203" s="4" t="s">
        <v>28</v>
      </c>
      <c r="F1203" s="4" t="s">
        <v>31</v>
      </c>
      <c r="G1203" s="4">
        <v>5</v>
      </c>
      <c r="H1203" s="4">
        <v>2</v>
      </c>
      <c r="I1203" s="18">
        <v>2462.9</v>
      </c>
      <c r="J1203" s="11">
        <v>2188.3000000000002</v>
      </c>
      <c r="K1203" s="18">
        <v>2188.3000000000002</v>
      </c>
      <c r="L1203" s="38">
        <v>94</v>
      </c>
      <c r="M1203" s="18">
        <f t="shared" si="237"/>
        <v>769670.85</v>
      </c>
      <c r="N1203" s="18"/>
      <c r="O1203" s="18"/>
      <c r="P1203" s="18"/>
      <c r="Q1203" s="11">
        <f t="shared" si="238"/>
        <v>769670.85</v>
      </c>
      <c r="R1203" s="18">
        <v>769670.85</v>
      </c>
      <c r="S1203" s="3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1"/>
      <c r="AF1203" s="201"/>
      <c r="AG1203" s="29" t="s">
        <v>217</v>
      </c>
      <c r="AH1203" s="176" t="s">
        <v>1781</v>
      </c>
      <c r="AI1203" s="168"/>
      <c r="AJ1203" s="176"/>
      <c r="AK1203" s="176"/>
      <c r="AL1203" s="71">
        <f>MAX(AL$24:AL1202)+1</f>
        <v>1102</v>
      </c>
      <c r="AM1203" s="71" t="s">
        <v>157</v>
      </c>
      <c r="AN1203" s="71" t="str">
        <f t="shared" si="226"/>
        <v>1102.</v>
      </c>
      <c r="AS1203" s="114"/>
    </row>
    <row r="1204" spans="1:45" ht="22.5" customHeight="1" x14ac:dyDescent="0.25">
      <c r="A1204" s="94" t="str">
        <f t="shared" si="232"/>
        <v>1103.</v>
      </c>
      <c r="B1204" s="94">
        <v>3907</v>
      </c>
      <c r="C1204" s="217" t="s">
        <v>1077</v>
      </c>
      <c r="D1204" s="4">
        <v>1990</v>
      </c>
      <c r="E1204" s="4" t="s">
        <v>28</v>
      </c>
      <c r="F1204" s="4" t="s">
        <v>31</v>
      </c>
      <c r="G1204" s="4">
        <v>5</v>
      </c>
      <c r="H1204" s="4">
        <v>3</v>
      </c>
      <c r="I1204" s="18">
        <v>3598.4</v>
      </c>
      <c r="J1204" s="11">
        <v>3256.5</v>
      </c>
      <c r="K1204" s="18">
        <v>3256.5</v>
      </c>
      <c r="L1204" s="38">
        <v>157</v>
      </c>
      <c r="M1204" s="18">
        <f t="shared" si="237"/>
        <v>3816932</v>
      </c>
      <c r="N1204" s="18"/>
      <c r="O1204" s="18"/>
      <c r="P1204" s="18"/>
      <c r="Q1204" s="11">
        <f t="shared" si="238"/>
        <v>3816932</v>
      </c>
      <c r="R1204" s="18">
        <v>2821932</v>
      </c>
      <c r="S1204" s="38"/>
      <c r="T1204" s="18"/>
      <c r="U1204" s="18"/>
      <c r="V1204" s="18"/>
      <c r="W1204" s="18"/>
      <c r="X1204" s="18"/>
      <c r="Y1204" s="18">
        <v>2784.2</v>
      </c>
      <c r="Z1204" s="18">
        <v>995000</v>
      </c>
      <c r="AA1204" s="18"/>
      <c r="AB1204" s="18"/>
      <c r="AC1204" s="18"/>
      <c r="AD1204" s="18"/>
      <c r="AE1204" s="18"/>
      <c r="AF1204" s="201"/>
      <c r="AG1204" s="29" t="s">
        <v>217</v>
      </c>
      <c r="AH1204" s="176" t="s">
        <v>1777</v>
      </c>
      <c r="AI1204" s="168"/>
      <c r="AJ1204" s="176"/>
      <c r="AK1204" s="176"/>
      <c r="AL1204" s="71">
        <f>MAX(AL$24:AL1203)+1</f>
        <v>1103</v>
      </c>
      <c r="AM1204" s="71" t="s">
        <v>157</v>
      </c>
      <c r="AN1204" s="71" t="str">
        <f t="shared" si="226"/>
        <v>1103.</v>
      </c>
      <c r="AS1204" s="114"/>
    </row>
    <row r="1205" spans="1:45" ht="22.5" customHeight="1" x14ac:dyDescent="0.25">
      <c r="A1205" s="94" t="str">
        <f t="shared" si="232"/>
        <v>1104.</v>
      </c>
      <c r="B1205" s="94">
        <v>3988</v>
      </c>
      <c r="C1205" s="217" t="s">
        <v>1078</v>
      </c>
      <c r="D1205" s="4">
        <v>1983</v>
      </c>
      <c r="E1205" s="4" t="s">
        <v>28</v>
      </c>
      <c r="F1205" s="4" t="s">
        <v>31</v>
      </c>
      <c r="G1205" s="4">
        <v>5</v>
      </c>
      <c r="H1205" s="4">
        <v>5</v>
      </c>
      <c r="I1205" s="18">
        <v>5311.1</v>
      </c>
      <c r="J1205" s="11">
        <v>4839.1000000000004</v>
      </c>
      <c r="K1205" s="18">
        <v>4839.1000000000004</v>
      </c>
      <c r="L1205" s="38">
        <v>232</v>
      </c>
      <c r="M1205" s="18">
        <f t="shared" si="237"/>
        <v>5643864</v>
      </c>
      <c r="N1205" s="18"/>
      <c r="O1205" s="18"/>
      <c r="P1205" s="18"/>
      <c r="Q1205" s="11">
        <f t="shared" si="238"/>
        <v>5643864</v>
      </c>
      <c r="R1205" s="18">
        <v>5643864</v>
      </c>
      <c r="S1205" s="3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201"/>
      <c r="AG1205" s="29" t="s">
        <v>217</v>
      </c>
      <c r="AH1205" s="176" t="s">
        <v>1777</v>
      </c>
      <c r="AI1205" s="168"/>
      <c r="AJ1205" s="176"/>
      <c r="AK1205" s="176"/>
      <c r="AL1205" s="71">
        <f>MAX(AL$24:AL1204)+1</f>
        <v>1104</v>
      </c>
      <c r="AM1205" s="71" t="s">
        <v>157</v>
      </c>
      <c r="AN1205" s="71" t="str">
        <f t="shared" si="226"/>
        <v>1104.</v>
      </c>
      <c r="AS1205" s="114"/>
    </row>
    <row r="1206" spans="1:45" ht="22.5" customHeight="1" x14ac:dyDescent="0.25">
      <c r="A1206" s="94" t="str">
        <f t="shared" si="232"/>
        <v>1105.</v>
      </c>
      <c r="B1206" s="94">
        <v>3997</v>
      </c>
      <c r="C1206" s="217" t="s">
        <v>1081</v>
      </c>
      <c r="D1206" s="4">
        <v>1980</v>
      </c>
      <c r="E1206" s="4" t="s">
        <v>28</v>
      </c>
      <c r="F1206" s="4" t="s">
        <v>31</v>
      </c>
      <c r="G1206" s="4">
        <v>5</v>
      </c>
      <c r="H1206" s="4">
        <v>5</v>
      </c>
      <c r="I1206" s="18">
        <v>4223.7</v>
      </c>
      <c r="J1206" s="11">
        <v>4017.5</v>
      </c>
      <c r="K1206" s="18">
        <v>4017.5</v>
      </c>
      <c r="L1206" s="38">
        <v>181</v>
      </c>
      <c r="M1206" s="18">
        <f t="shared" si="237"/>
        <v>1928616.5160000001</v>
      </c>
      <c r="N1206" s="18"/>
      <c r="O1206" s="18"/>
      <c r="P1206" s="18"/>
      <c r="Q1206" s="11">
        <f t="shared" si="238"/>
        <v>1928616.5160000001</v>
      </c>
      <c r="R1206" s="18"/>
      <c r="S1206" s="38"/>
      <c r="T1206" s="18"/>
      <c r="U1206" s="18">
        <v>1044.2</v>
      </c>
      <c r="V1206" s="18">
        <f>U1206*1846.98</f>
        <v>1928616.5160000001</v>
      </c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201"/>
      <c r="AG1206" s="29" t="s">
        <v>217</v>
      </c>
      <c r="AH1206" s="176"/>
      <c r="AI1206" s="168"/>
      <c r="AJ1206" s="176"/>
      <c r="AK1206" s="176"/>
      <c r="AL1206" s="71">
        <f>MAX(AL$24:AL1205)+1</f>
        <v>1105</v>
      </c>
      <c r="AM1206" s="71" t="s">
        <v>157</v>
      </c>
      <c r="AN1206" s="71" t="str">
        <f t="shared" si="226"/>
        <v>1105.</v>
      </c>
      <c r="AS1206" s="114"/>
    </row>
    <row r="1207" spans="1:45" ht="22.5" customHeight="1" x14ac:dyDescent="0.25">
      <c r="A1207" s="94" t="str">
        <f t="shared" si="232"/>
        <v>1106.</v>
      </c>
      <c r="B1207" s="94">
        <v>3990</v>
      </c>
      <c r="C1207" s="217" t="s">
        <v>1079</v>
      </c>
      <c r="D1207" s="4">
        <v>1999</v>
      </c>
      <c r="E1207" s="4" t="s">
        <v>28</v>
      </c>
      <c r="F1207" s="4" t="s">
        <v>29</v>
      </c>
      <c r="G1207" s="4">
        <v>5</v>
      </c>
      <c r="H1207" s="4">
        <v>3</v>
      </c>
      <c r="I1207" s="18">
        <v>2519.9</v>
      </c>
      <c r="J1207" s="11">
        <v>2426.5</v>
      </c>
      <c r="K1207" s="18">
        <v>2426.5</v>
      </c>
      <c r="L1207" s="38">
        <v>127</v>
      </c>
      <c r="M1207" s="18">
        <f t="shared" si="237"/>
        <v>1434364.6680000001</v>
      </c>
      <c r="N1207" s="18"/>
      <c r="O1207" s="18"/>
      <c r="P1207" s="18"/>
      <c r="Q1207" s="11">
        <f t="shared" si="238"/>
        <v>1434364.6680000001</v>
      </c>
      <c r="R1207" s="18"/>
      <c r="S1207" s="38"/>
      <c r="T1207" s="18"/>
      <c r="U1207" s="18">
        <v>776.6</v>
      </c>
      <c r="V1207" s="18">
        <f>U1207*1846.98</f>
        <v>1434364.6680000001</v>
      </c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201"/>
      <c r="AG1207" s="29" t="s">
        <v>217</v>
      </c>
      <c r="AH1207" s="176"/>
      <c r="AI1207" s="168"/>
      <c r="AJ1207" s="176"/>
      <c r="AK1207" s="176"/>
      <c r="AL1207" s="71">
        <f>MAX(AL$24:AL1206)+1</f>
        <v>1106</v>
      </c>
      <c r="AM1207" s="71" t="s">
        <v>157</v>
      </c>
      <c r="AN1207" s="71" t="str">
        <f t="shared" si="226"/>
        <v>1106.</v>
      </c>
      <c r="AS1207" s="114"/>
    </row>
    <row r="1208" spans="1:45" ht="22.5" customHeight="1" x14ac:dyDescent="0.25">
      <c r="A1208" s="94" t="str">
        <f t="shared" si="232"/>
        <v>1107.</v>
      </c>
      <c r="B1208" s="94">
        <v>3991</v>
      </c>
      <c r="C1208" s="213" t="s">
        <v>913</v>
      </c>
      <c r="D1208" s="4">
        <v>1985</v>
      </c>
      <c r="E1208" s="4" t="s">
        <v>28</v>
      </c>
      <c r="F1208" s="4" t="s">
        <v>31</v>
      </c>
      <c r="G1208" s="10">
        <v>5</v>
      </c>
      <c r="H1208" s="10">
        <v>3</v>
      </c>
      <c r="I1208" s="18">
        <v>3596.9</v>
      </c>
      <c r="J1208" s="11">
        <v>3192.5</v>
      </c>
      <c r="K1208" s="18">
        <v>3192.5</v>
      </c>
      <c r="L1208" s="38">
        <v>143</v>
      </c>
      <c r="M1208" s="18">
        <f t="shared" ref="M1208:M1217" si="239">R1208+T1208+V1208+X1208+Z1208+AB1208+AE1208+AF1208</f>
        <v>3036009.6</v>
      </c>
      <c r="N1208" s="11"/>
      <c r="O1208" s="11"/>
      <c r="P1208" s="6"/>
      <c r="Q1208" s="11">
        <f t="shared" ref="Q1208:Q1217" si="240">M1208</f>
        <v>3036009.6</v>
      </c>
      <c r="R1208" s="18">
        <v>3036009.6</v>
      </c>
      <c r="S1208" s="3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1"/>
      <c r="AD1208" s="11"/>
      <c r="AE1208" s="18"/>
      <c r="AF1208" s="201"/>
      <c r="AG1208" s="29" t="s">
        <v>217</v>
      </c>
      <c r="AH1208" s="176" t="s">
        <v>1777</v>
      </c>
      <c r="AI1208" s="168"/>
      <c r="AJ1208" s="176"/>
      <c r="AK1208" s="176"/>
      <c r="AL1208" s="71">
        <f>MAX(AL$24:AL1207)+1</f>
        <v>1107</v>
      </c>
      <c r="AM1208" s="71" t="s">
        <v>157</v>
      </c>
      <c r="AN1208" s="71" t="str">
        <f t="shared" si="226"/>
        <v>1107.</v>
      </c>
      <c r="AS1208" s="114"/>
    </row>
    <row r="1209" spans="1:45" ht="22.5" customHeight="1" x14ac:dyDescent="0.25">
      <c r="A1209" s="94" t="str">
        <f t="shared" si="232"/>
        <v>1108.</v>
      </c>
      <c r="B1209" s="94">
        <v>3808</v>
      </c>
      <c r="C1209" s="213" t="s">
        <v>1082</v>
      </c>
      <c r="D1209" s="4">
        <v>1985</v>
      </c>
      <c r="E1209" s="4" t="s">
        <v>28</v>
      </c>
      <c r="F1209" s="4" t="s">
        <v>31</v>
      </c>
      <c r="G1209" s="10">
        <v>5</v>
      </c>
      <c r="H1209" s="10">
        <v>4</v>
      </c>
      <c r="I1209" s="18">
        <v>5012.2</v>
      </c>
      <c r="J1209" s="11">
        <v>4478.2</v>
      </c>
      <c r="K1209" s="18">
        <v>4412.5</v>
      </c>
      <c r="L1209" s="38">
        <v>167</v>
      </c>
      <c r="M1209" s="18">
        <f t="shared" si="239"/>
        <v>2401074</v>
      </c>
      <c r="N1209" s="11"/>
      <c r="O1209" s="11"/>
      <c r="P1209" s="6"/>
      <c r="Q1209" s="11">
        <f t="shared" si="240"/>
        <v>2401074</v>
      </c>
      <c r="R1209" s="18"/>
      <c r="S1209" s="38"/>
      <c r="T1209" s="18"/>
      <c r="U1209" s="18">
        <v>1300</v>
      </c>
      <c r="V1209" s="18">
        <v>2401074</v>
      </c>
      <c r="W1209" s="18"/>
      <c r="X1209" s="18"/>
      <c r="Y1209" s="18"/>
      <c r="Z1209" s="18"/>
      <c r="AA1209" s="18"/>
      <c r="AB1209" s="18"/>
      <c r="AC1209" s="11"/>
      <c r="AD1209" s="11"/>
      <c r="AE1209" s="18"/>
      <c r="AF1209" s="201"/>
      <c r="AG1209" s="29" t="s">
        <v>217</v>
      </c>
      <c r="AH1209" s="176"/>
      <c r="AI1209" s="168"/>
      <c r="AJ1209" s="176"/>
      <c r="AK1209" s="176"/>
      <c r="AL1209" s="71">
        <f>MAX(AL$24:AL1208)+1</f>
        <v>1108</v>
      </c>
      <c r="AM1209" s="71" t="s">
        <v>157</v>
      </c>
      <c r="AN1209" s="71" t="str">
        <f t="shared" si="226"/>
        <v>1108.</v>
      </c>
      <c r="AS1209" s="114"/>
    </row>
    <row r="1210" spans="1:45" ht="22.5" customHeight="1" x14ac:dyDescent="0.25">
      <c r="A1210" s="94" t="str">
        <f t="shared" si="232"/>
        <v>1109.</v>
      </c>
      <c r="B1210" s="94">
        <v>3935</v>
      </c>
      <c r="C1210" s="213" t="s">
        <v>1745</v>
      </c>
      <c r="D1210" s="4">
        <v>1974</v>
      </c>
      <c r="E1210" s="4" t="s">
        <v>28</v>
      </c>
      <c r="F1210" s="4" t="s">
        <v>31</v>
      </c>
      <c r="G1210" s="10">
        <v>5</v>
      </c>
      <c r="H1210" s="10">
        <v>5</v>
      </c>
      <c r="I1210" s="18">
        <v>5106.4799999999996</v>
      </c>
      <c r="J1210" s="11">
        <v>4710.62</v>
      </c>
      <c r="K1210" s="18">
        <v>4710.62</v>
      </c>
      <c r="L1210" s="38">
        <v>229</v>
      </c>
      <c r="M1210" s="18">
        <f t="shared" si="239"/>
        <v>3341189</v>
      </c>
      <c r="N1210" s="11"/>
      <c r="O1210" s="11"/>
      <c r="P1210" s="6"/>
      <c r="Q1210" s="11">
        <f t="shared" si="240"/>
        <v>3341189</v>
      </c>
      <c r="R1210" s="18"/>
      <c r="S1210" s="38"/>
      <c r="T1210" s="18"/>
      <c r="U1210" s="18"/>
      <c r="V1210" s="18"/>
      <c r="W1210" s="18"/>
      <c r="X1210" s="18"/>
      <c r="Y1210" s="18">
        <v>2443.1</v>
      </c>
      <c r="Z1210" s="18">
        <v>3341189</v>
      </c>
      <c r="AA1210" s="18"/>
      <c r="AB1210" s="18"/>
      <c r="AC1210" s="11"/>
      <c r="AD1210" s="11"/>
      <c r="AE1210" s="18"/>
      <c r="AF1210" s="201"/>
      <c r="AG1210" s="29" t="s">
        <v>217</v>
      </c>
      <c r="AH1210" s="176"/>
      <c r="AI1210" s="168"/>
      <c r="AJ1210" s="176"/>
      <c r="AK1210" s="176"/>
      <c r="AL1210" s="71">
        <f>MAX(AL$24:AL1209)+1</f>
        <v>1109</v>
      </c>
      <c r="AM1210" s="71" t="s">
        <v>157</v>
      </c>
      <c r="AN1210" s="71" t="str">
        <f t="shared" si="226"/>
        <v>1109.</v>
      </c>
      <c r="AS1210" s="114"/>
    </row>
    <row r="1211" spans="1:45" ht="22.5" customHeight="1" x14ac:dyDescent="0.25">
      <c r="A1211" s="94" t="str">
        <f t="shared" si="232"/>
        <v>1110.</v>
      </c>
      <c r="B1211" s="94">
        <v>3989</v>
      </c>
      <c r="C1211" s="213" t="s">
        <v>1599</v>
      </c>
      <c r="D1211" s="4">
        <v>1986</v>
      </c>
      <c r="E1211" s="4" t="s">
        <v>28</v>
      </c>
      <c r="F1211" s="4" t="s">
        <v>31</v>
      </c>
      <c r="G1211" s="10">
        <v>5</v>
      </c>
      <c r="H1211" s="10">
        <v>5</v>
      </c>
      <c r="I1211" s="18">
        <v>6454.2</v>
      </c>
      <c r="J1211" s="11">
        <v>3824.6</v>
      </c>
      <c r="K1211" s="18">
        <v>3824.6</v>
      </c>
      <c r="L1211" s="38">
        <v>293</v>
      </c>
      <c r="M1211" s="18">
        <f t="shared" si="239"/>
        <v>1665000</v>
      </c>
      <c r="N1211" s="11"/>
      <c r="O1211" s="11"/>
      <c r="P1211" s="6"/>
      <c r="Q1211" s="11">
        <f t="shared" si="240"/>
        <v>1665000</v>
      </c>
      <c r="R1211" s="18"/>
      <c r="S1211" s="38"/>
      <c r="T1211" s="18"/>
      <c r="U1211" s="18"/>
      <c r="V1211" s="18"/>
      <c r="W1211" s="18"/>
      <c r="X1211" s="18"/>
      <c r="Y1211" s="18">
        <v>2916</v>
      </c>
      <c r="Z1211" s="18">
        <v>1665000</v>
      </c>
      <c r="AA1211" s="18"/>
      <c r="AB1211" s="18"/>
      <c r="AC1211" s="11"/>
      <c r="AD1211" s="11"/>
      <c r="AE1211" s="18"/>
      <c r="AF1211" s="201"/>
      <c r="AG1211" s="29" t="s">
        <v>217</v>
      </c>
      <c r="AH1211" s="176"/>
      <c r="AI1211" s="168"/>
      <c r="AJ1211" s="176"/>
      <c r="AK1211" s="176"/>
      <c r="AL1211" s="71">
        <f>MAX(AL$24:AL1210)+1</f>
        <v>1110</v>
      </c>
      <c r="AM1211" s="71" t="s">
        <v>157</v>
      </c>
      <c r="AN1211" s="71" t="str">
        <f t="shared" si="226"/>
        <v>1110.</v>
      </c>
      <c r="AS1211" s="114"/>
    </row>
    <row r="1212" spans="1:45" ht="22.5" customHeight="1" x14ac:dyDescent="0.25">
      <c r="A1212" s="94" t="str">
        <f t="shared" si="232"/>
        <v>1111.</v>
      </c>
      <c r="B1212" s="94">
        <v>3932</v>
      </c>
      <c r="C1212" s="213" t="s">
        <v>1746</v>
      </c>
      <c r="D1212" s="4">
        <v>1971</v>
      </c>
      <c r="E1212" s="4" t="s">
        <v>28</v>
      </c>
      <c r="F1212" s="4" t="s">
        <v>31</v>
      </c>
      <c r="G1212" s="10">
        <v>5</v>
      </c>
      <c r="H1212" s="10">
        <v>6</v>
      </c>
      <c r="I1212" s="18">
        <v>4620.8</v>
      </c>
      <c r="J1212" s="11">
        <v>4153.6000000000004</v>
      </c>
      <c r="K1212" s="18">
        <v>3814.6</v>
      </c>
      <c r="L1212" s="38">
        <v>187</v>
      </c>
      <c r="M1212" s="18">
        <f t="shared" si="239"/>
        <v>1380000</v>
      </c>
      <c r="N1212" s="11"/>
      <c r="O1212" s="11"/>
      <c r="P1212" s="6"/>
      <c r="Q1212" s="11">
        <f t="shared" si="240"/>
        <v>1380000</v>
      </c>
      <c r="R1212" s="18"/>
      <c r="S1212" s="38"/>
      <c r="T1212" s="18"/>
      <c r="U1212" s="18"/>
      <c r="V1212" s="18"/>
      <c r="W1212" s="18"/>
      <c r="X1212" s="18"/>
      <c r="Y1212" s="18">
        <v>2198.9</v>
      </c>
      <c r="Z1212" s="18">
        <v>1380000</v>
      </c>
      <c r="AA1212" s="18"/>
      <c r="AB1212" s="18"/>
      <c r="AC1212" s="11"/>
      <c r="AD1212" s="11"/>
      <c r="AE1212" s="18"/>
      <c r="AF1212" s="201"/>
      <c r="AG1212" s="29" t="s">
        <v>217</v>
      </c>
      <c r="AH1212" s="176"/>
      <c r="AI1212" s="168"/>
      <c r="AJ1212" s="176"/>
      <c r="AK1212" s="176"/>
      <c r="AL1212" s="71">
        <f>MAX(AL$24:AL1211)+1</f>
        <v>1111</v>
      </c>
      <c r="AM1212" s="71" t="s">
        <v>157</v>
      </c>
      <c r="AN1212" s="71" t="str">
        <f t="shared" si="226"/>
        <v>1111.</v>
      </c>
      <c r="AS1212" s="114"/>
    </row>
    <row r="1213" spans="1:45" ht="22.5" customHeight="1" x14ac:dyDescent="0.25">
      <c r="A1213" s="94" t="str">
        <f t="shared" si="232"/>
        <v>1112.</v>
      </c>
      <c r="B1213" s="94">
        <v>3820</v>
      </c>
      <c r="C1213" s="213" t="s">
        <v>1747</v>
      </c>
      <c r="D1213" s="4">
        <v>1983</v>
      </c>
      <c r="E1213" s="4" t="s">
        <v>28</v>
      </c>
      <c r="F1213" s="4" t="s">
        <v>31</v>
      </c>
      <c r="G1213" s="10">
        <v>3</v>
      </c>
      <c r="H1213" s="10">
        <v>2</v>
      </c>
      <c r="I1213" s="18">
        <v>2046.1</v>
      </c>
      <c r="J1213" s="11">
        <v>1287.7</v>
      </c>
      <c r="K1213" s="18">
        <v>1287.7</v>
      </c>
      <c r="L1213" s="38">
        <v>68</v>
      </c>
      <c r="M1213" s="18">
        <f t="shared" si="239"/>
        <v>850000</v>
      </c>
      <c r="N1213" s="11"/>
      <c r="O1213" s="11"/>
      <c r="P1213" s="6"/>
      <c r="Q1213" s="11">
        <f t="shared" si="240"/>
        <v>850000</v>
      </c>
      <c r="R1213" s="18"/>
      <c r="S1213" s="38"/>
      <c r="T1213" s="18"/>
      <c r="U1213" s="18">
        <v>624.4</v>
      </c>
      <c r="V1213" s="18">
        <v>850000</v>
      </c>
      <c r="W1213" s="18"/>
      <c r="X1213" s="18"/>
      <c r="Y1213" s="18"/>
      <c r="Z1213" s="18"/>
      <c r="AA1213" s="18"/>
      <c r="AB1213" s="18"/>
      <c r="AC1213" s="11"/>
      <c r="AD1213" s="11"/>
      <c r="AE1213" s="18"/>
      <c r="AF1213" s="201"/>
      <c r="AG1213" s="29" t="s">
        <v>217</v>
      </c>
      <c r="AH1213" s="176"/>
      <c r="AI1213" s="168"/>
      <c r="AJ1213" s="176"/>
      <c r="AK1213" s="176"/>
      <c r="AL1213" s="71">
        <f>MAX(AL$24:AL1212)+1</f>
        <v>1112</v>
      </c>
      <c r="AM1213" s="71" t="s">
        <v>157</v>
      </c>
      <c r="AN1213" s="71" t="str">
        <f t="shared" si="226"/>
        <v>1112.</v>
      </c>
      <c r="AS1213" s="114"/>
    </row>
    <row r="1214" spans="1:45" ht="22.5" customHeight="1" x14ac:dyDescent="0.25">
      <c r="A1214" s="94" t="str">
        <f t="shared" si="232"/>
        <v>1113.</v>
      </c>
      <c r="B1214" s="94">
        <v>4011</v>
      </c>
      <c r="C1214" s="213" t="s">
        <v>1748</v>
      </c>
      <c r="D1214" s="4">
        <v>1983</v>
      </c>
      <c r="E1214" s="4" t="s">
        <v>28</v>
      </c>
      <c r="F1214" s="4" t="s">
        <v>31</v>
      </c>
      <c r="G1214" s="10">
        <v>5</v>
      </c>
      <c r="H1214" s="10">
        <v>4</v>
      </c>
      <c r="I1214" s="18">
        <v>4494.72</v>
      </c>
      <c r="J1214" s="11">
        <v>3331.72</v>
      </c>
      <c r="K1214" s="18">
        <v>3331.72</v>
      </c>
      <c r="L1214" s="38">
        <v>163</v>
      </c>
      <c r="M1214" s="18">
        <f t="shared" si="239"/>
        <v>1375000</v>
      </c>
      <c r="N1214" s="11"/>
      <c r="O1214" s="11"/>
      <c r="P1214" s="6"/>
      <c r="Q1214" s="11">
        <f t="shared" si="240"/>
        <v>1375000</v>
      </c>
      <c r="R1214" s="18"/>
      <c r="S1214" s="38"/>
      <c r="T1214" s="18"/>
      <c r="U1214" s="18">
        <v>833.8</v>
      </c>
      <c r="V1214" s="18">
        <v>1375000</v>
      </c>
      <c r="W1214" s="18"/>
      <c r="X1214" s="18"/>
      <c r="Y1214" s="18"/>
      <c r="Z1214" s="18"/>
      <c r="AA1214" s="18"/>
      <c r="AB1214" s="18"/>
      <c r="AC1214" s="11"/>
      <c r="AD1214" s="11"/>
      <c r="AE1214" s="18"/>
      <c r="AF1214" s="201"/>
      <c r="AG1214" s="29" t="s">
        <v>217</v>
      </c>
      <c r="AH1214" s="176"/>
      <c r="AI1214" s="168"/>
      <c r="AJ1214" s="176"/>
      <c r="AK1214" s="176"/>
      <c r="AL1214" s="71">
        <f>MAX(AL$24:AL1213)+1</f>
        <v>1113</v>
      </c>
      <c r="AM1214" s="71" t="s">
        <v>157</v>
      </c>
      <c r="AN1214" s="71" t="str">
        <f t="shared" si="226"/>
        <v>1113.</v>
      </c>
      <c r="AS1214" s="114"/>
    </row>
    <row r="1215" spans="1:45" ht="22.5" customHeight="1" x14ac:dyDescent="0.25">
      <c r="A1215" s="94" t="str">
        <f t="shared" si="232"/>
        <v>1114.</v>
      </c>
      <c r="B1215" s="94">
        <v>3941</v>
      </c>
      <c r="C1215" s="213" t="s">
        <v>1767</v>
      </c>
      <c r="D1215" s="4">
        <v>1992</v>
      </c>
      <c r="E1215" s="4" t="s">
        <v>28</v>
      </c>
      <c r="F1215" s="4" t="s">
        <v>31</v>
      </c>
      <c r="G1215" s="10">
        <v>5</v>
      </c>
      <c r="H1215" s="10">
        <v>3</v>
      </c>
      <c r="I1215" s="18">
        <v>3264.9</v>
      </c>
      <c r="J1215" s="11">
        <v>3264.9</v>
      </c>
      <c r="K1215" s="18">
        <v>3264.9</v>
      </c>
      <c r="L1215" s="38">
        <v>148</v>
      </c>
      <c r="M1215" s="18">
        <f t="shared" si="239"/>
        <v>1020650</v>
      </c>
      <c r="N1215" s="11"/>
      <c r="O1215" s="11"/>
      <c r="P1215" s="6"/>
      <c r="Q1215" s="11">
        <f t="shared" si="240"/>
        <v>1020650</v>
      </c>
      <c r="R1215" s="18"/>
      <c r="S1215" s="38"/>
      <c r="T1215" s="18"/>
      <c r="U1215" s="18"/>
      <c r="V1215" s="18"/>
      <c r="W1215" s="18"/>
      <c r="X1215" s="18"/>
      <c r="Y1215" s="18">
        <v>1750</v>
      </c>
      <c r="Z1215" s="18">
        <v>1020650</v>
      </c>
      <c r="AA1215" s="18"/>
      <c r="AB1215" s="18"/>
      <c r="AC1215" s="11"/>
      <c r="AD1215" s="11"/>
      <c r="AE1215" s="18"/>
      <c r="AF1215" s="201"/>
      <c r="AG1215" s="29" t="s">
        <v>217</v>
      </c>
      <c r="AH1215" s="176"/>
      <c r="AI1215" s="168"/>
      <c r="AJ1215" s="176"/>
      <c r="AK1215" s="176"/>
      <c r="AL1215" s="71">
        <f>MAX(AL$24:AL1214)+1</f>
        <v>1114</v>
      </c>
      <c r="AM1215" s="71" t="s">
        <v>157</v>
      </c>
      <c r="AN1215" s="71" t="str">
        <f t="shared" si="226"/>
        <v>1114.</v>
      </c>
      <c r="AS1215" s="114"/>
    </row>
    <row r="1216" spans="1:45" ht="22.5" customHeight="1" x14ac:dyDescent="0.25">
      <c r="A1216" s="94" t="str">
        <f t="shared" si="232"/>
        <v>1115.</v>
      </c>
      <c r="B1216" s="94">
        <v>3917</v>
      </c>
      <c r="C1216" s="213" t="s">
        <v>1768</v>
      </c>
      <c r="D1216" s="4">
        <v>1986</v>
      </c>
      <c r="E1216" s="4" t="s">
        <v>28</v>
      </c>
      <c r="F1216" s="4" t="s">
        <v>73</v>
      </c>
      <c r="G1216" s="10">
        <v>5</v>
      </c>
      <c r="H1216" s="10">
        <v>2</v>
      </c>
      <c r="I1216" s="18">
        <v>2209.5</v>
      </c>
      <c r="J1216" s="11">
        <v>2209.5</v>
      </c>
      <c r="K1216" s="18">
        <v>2209.5</v>
      </c>
      <c r="L1216" s="38">
        <v>100</v>
      </c>
      <c r="M1216" s="18">
        <f t="shared" si="239"/>
        <v>1232175</v>
      </c>
      <c r="N1216" s="11"/>
      <c r="O1216" s="11"/>
      <c r="P1216" s="6"/>
      <c r="Q1216" s="11">
        <f t="shared" si="240"/>
        <v>1232175</v>
      </c>
      <c r="R1216" s="18"/>
      <c r="S1216" s="38"/>
      <c r="T1216" s="18"/>
      <c r="U1216" s="18">
        <v>518.70000000000005</v>
      </c>
      <c r="V1216" s="18">
        <v>1232175</v>
      </c>
      <c r="W1216" s="18"/>
      <c r="X1216" s="18"/>
      <c r="Y1216" s="18"/>
      <c r="Z1216" s="18"/>
      <c r="AA1216" s="18"/>
      <c r="AB1216" s="18"/>
      <c r="AC1216" s="11"/>
      <c r="AD1216" s="11"/>
      <c r="AE1216" s="18"/>
      <c r="AF1216" s="201"/>
      <c r="AG1216" s="29" t="s">
        <v>217</v>
      </c>
      <c r="AH1216" s="176"/>
      <c r="AI1216" s="168"/>
      <c r="AJ1216" s="176"/>
      <c r="AK1216" s="176"/>
      <c r="AL1216" s="71">
        <f>MAX(AL$24:AL1215)+1</f>
        <v>1115</v>
      </c>
      <c r="AM1216" s="71" t="s">
        <v>157</v>
      </c>
      <c r="AN1216" s="71" t="str">
        <f t="shared" si="226"/>
        <v>1115.</v>
      </c>
      <c r="AS1216" s="114"/>
    </row>
    <row r="1217" spans="1:45" ht="22.5" customHeight="1" x14ac:dyDescent="0.25">
      <c r="A1217" s="94" t="str">
        <f t="shared" si="232"/>
        <v>1116.</v>
      </c>
      <c r="B1217" s="94">
        <v>3913</v>
      </c>
      <c r="C1217" s="222" t="s">
        <v>1700</v>
      </c>
      <c r="D1217" s="94">
        <v>1982</v>
      </c>
      <c r="E1217" s="4"/>
      <c r="F1217" s="94" t="s">
        <v>29</v>
      </c>
      <c r="G1217" s="94">
        <v>5</v>
      </c>
      <c r="H1217" s="94">
        <v>9</v>
      </c>
      <c r="I1217" s="133">
        <v>6373.3</v>
      </c>
      <c r="J1217" s="133">
        <v>5877.4</v>
      </c>
      <c r="K1217" s="133">
        <v>5232.6000000000004</v>
      </c>
      <c r="L1217" s="153">
        <v>261</v>
      </c>
      <c r="M1217" s="18">
        <f t="shared" si="239"/>
        <v>2966530</v>
      </c>
      <c r="N1217" s="6"/>
      <c r="O1217" s="6"/>
      <c r="P1217" s="6"/>
      <c r="Q1217" s="11">
        <f t="shared" si="240"/>
        <v>2966530</v>
      </c>
      <c r="R1217" s="133"/>
      <c r="S1217" s="38"/>
      <c r="T1217" s="18"/>
      <c r="U1217" s="18">
        <v>1734.06</v>
      </c>
      <c r="V1217" s="18">
        <v>2787532</v>
      </c>
      <c r="W1217" s="18"/>
      <c r="X1217" s="18"/>
      <c r="Y1217" s="18"/>
      <c r="Z1217" s="18"/>
      <c r="AA1217" s="18"/>
      <c r="AB1217" s="18"/>
      <c r="AC1217" s="11"/>
      <c r="AD1217" s="11"/>
      <c r="AE1217" s="133"/>
      <c r="AF1217" s="206">
        <v>178998</v>
      </c>
      <c r="AG1217" s="29" t="s">
        <v>217</v>
      </c>
      <c r="AH1217" s="176"/>
      <c r="AI1217" s="168"/>
      <c r="AJ1217" s="176"/>
      <c r="AK1217" s="176"/>
      <c r="AL1217" s="71">
        <f>MAX(AL$24:AL1216)+1</f>
        <v>1116</v>
      </c>
      <c r="AM1217" s="71" t="s">
        <v>157</v>
      </c>
      <c r="AN1217" s="71" t="str">
        <f t="shared" si="226"/>
        <v>1116.</v>
      </c>
      <c r="AP1217" s="88"/>
      <c r="AS1217" s="114"/>
    </row>
    <row r="1218" spans="1:45" ht="22.5" customHeight="1" x14ac:dyDescent="0.25">
      <c r="A1218" s="94" t="str">
        <f t="shared" ref="A1218:A1238" si="241">AN1218</f>
        <v/>
      </c>
      <c r="B1218" s="94"/>
      <c r="C1218" s="233" t="s">
        <v>140</v>
      </c>
      <c r="D1218" s="4"/>
      <c r="E1218" s="9"/>
      <c r="F1218" s="4"/>
      <c r="G1218" s="10"/>
      <c r="H1218" s="10"/>
      <c r="I1218" s="28">
        <f>I1219+I1222+I1227</f>
        <v>22156.06</v>
      </c>
      <c r="J1218" s="6">
        <f>J1219+J1222+J1227</f>
        <v>20158.559999999998</v>
      </c>
      <c r="K1218" s="28">
        <f>K1219+K1222+K1227</f>
        <v>18933.759999999998</v>
      </c>
      <c r="L1218" s="40">
        <f>L1219+L1222+L1227</f>
        <v>755</v>
      </c>
      <c r="M1218" s="28">
        <f>M1219+M1222+M1227</f>
        <v>25197474.18</v>
      </c>
      <c r="N1218" s="28"/>
      <c r="O1218" s="28"/>
      <c r="P1218" s="28"/>
      <c r="Q1218" s="28">
        <f>Q1219+Q1222+Q1227</f>
        <v>25197474.18</v>
      </c>
      <c r="R1218" s="28">
        <f t="shared" ref="R1218:AF1218" si="242">R1219+R1222+R1227</f>
        <v>4675384.74</v>
      </c>
      <c r="S1218" s="28"/>
      <c r="T1218" s="28"/>
      <c r="U1218" s="28">
        <f t="shared" si="242"/>
        <v>5560</v>
      </c>
      <c r="V1218" s="28">
        <f t="shared" si="242"/>
        <v>19341511.240000002</v>
      </c>
      <c r="W1218" s="28">
        <f t="shared" si="242"/>
        <v>827.64</v>
      </c>
      <c r="X1218" s="28">
        <f t="shared" si="242"/>
        <v>440840.44</v>
      </c>
      <c r="Y1218" s="28"/>
      <c r="Z1218" s="28"/>
      <c r="AA1218" s="28">
        <f t="shared" si="242"/>
        <v>169</v>
      </c>
      <c r="AB1218" s="28">
        <f t="shared" si="242"/>
        <v>409319.01</v>
      </c>
      <c r="AC1218" s="28"/>
      <c r="AD1218" s="28"/>
      <c r="AE1218" s="28"/>
      <c r="AF1218" s="207">
        <f t="shared" si="242"/>
        <v>330418.75</v>
      </c>
      <c r="AG1218" s="29"/>
      <c r="AH1218" s="176"/>
      <c r="AI1218" s="168"/>
      <c r="AJ1218" s="176"/>
      <c r="AK1218" s="176"/>
      <c r="AN1218" s="71" t="str">
        <f t="shared" si="226"/>
        <v/>
      </c>
      <c r="AO1218" s="71"/>
      <c r="AP1218" s="71"/>
      <c r="AS1218" s="114"/>
    </row>
    <row r="1219" spans="1:45" ht="22.5" customHeight="1" x14ac:dyDescent="0.25">
      <c r="A1219" s="94" t="str">
        <f t="shared" si="241"/>
        <v/>
      </c>
      <c r="B1219" s="94"/>
      <c r="C1219" s="233" t="s">
        <v>208</v>
      </c>
      <c r="D1219" s="4"/>
      <c r="E1219" s="9"/>
      <c r="F1219" s="4"/>
      <c r="G1219" s="10"/>
      <c r="H1219" s="10"/>
      <c r="I1219" s="6">
        <f>SUM(I1220:I1221)</f>
        <v>814.8</v>
      </c>
      <c r="J1219" s="6">
        <f>SUM(J1220:J1221)</f>
        <v>746.7</v>
      </c>
      <c r="K1219" s="6">
        <f>SUM(K1220:K1221)</f>
        <v>746.7</v>
      </c>
      <c r="L1219" s="34">
        <f>SUM(L1220:L1221)</f>
        <v>24</v>
      </c>
      <c r="M1219" s="6">
        <f>SUM(M1220:M1221)</f>
        <v>1188815.68</v>
      </c>
      <c r="N1219" s="6"/>
      <c r="O1219" s="6"/>
      <c r="P1219" s="6"/>
      <c r="Q1219" s="6">
        <f>SUM(Q1220:Q1221)</f>
        <v>1188815.68</v>
      </c>
      <c r="R1219" s="6">
        <f>SUM(R1220:R1221)</f>
        <v>262838.99</v>
      </c>
      <c r="S1219" s="6"/>
      <c r="T1219" s="6"/>
      <c r="U1219" s="6">
        <f>SUM(U1220:U1221)</f>
        <v>289</v>
      </c>
      <c r="V1219" s="6">
        <f>SUM(V1220:V1221)</f>
        <v>925976.69</v>
      </c>
      <c r="W1219" s="6"/>
      <c r="X1219" s="6"/>
      <c r="Y1219" s="6"/>
      <c r="Z1219" s="6"/>
      <c r="AA1219" s="6"/>
      <c r="AB1219" s="6"/>
      <c r="AC1219" s="6"/>
      <c r="AD1219" s="6"/>
      <c r="AE1219" s="6"/>
      <c r="AF1219" s="195"/>
      <c r="AG1219" s="29"/>
      <c r="AH1219" s="176"/>
      <c r="AI1219" s="168"/>
      <c r="AJ1219" s="176"/>
      <c r="AK1219" s="176"/>
      <c r="AN1219" s="71" t="str">
        <f t="shared" si="226"/>
        <v/>
      </c>
      <c r="AO1219" s="71"/>
      <c r="AP1219" s="71"/>
      <c r="AS1219" s="114"/>
    </row>
    <row r="1220" spans="1:45" ht="22.5" customHeight="1" x14ac:dyDescent="0.25">
      <c r="A1220" s="94" t="str">
        <f t="shared" si="241"/>
        <v>1117.</v>
      </c>
      <c r="B1220" s="94">
        <v>4027</v>
      </c>
      <c r="C1220" s="211" t="s">
        <v>929</v>
      </c>
      <c r="D1220" s="8">
        <v>1966</v>
      </c>
      <c r="E1220" s="9" t="s">
        <v>28</v>
      </c>
      <c r="F1220" s="8" t="s">
        <v>29</v>
      </c>
      <c r="G1220" s="14">
        <v>2</v>
      </c>
      <c r="H1220" s="14">
        <v>2</v>
      </c>
      <c r="I1220" s="11">
        <v>470.1</v>
      </c>
      <c r="J1220" s="11">
        <v>431.7</v>
      </c>
      <c r="K1220" s="11">
        <v>431.7</v>
      </c>
      <c r="L1220" s="35">
        <v>12</v>
      </c>
      <c r="M1220" s="11">
        <f>R1220+T1220+V1220+X1220+Z1220+AB1220+AE1220+AF1220</f>
        <v>262838.99</v>
      </c>
      <c r="N1220" s="6"/>
      <c r="O1220" s="6"/>
      <c r="P1220" s="6"/>
      <c r="Q1220" s="11">
        <f>M1220</f>
        <v>262838.99</v>
      </c>
      <c r="R1220" s="11">
        <v>262838.99</v>
      </c>
      <c r="S1220" s="35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5"/>
      <c r="AG1220" s="29" t="s">
        <v>217</v>
      </c>
      <c r="AH1220" s="176" t="s">
        <v>1774</v>
      </c>
      <c r="AI1220" s="168"/>
      <c r="AJ1220" s="176"/>
      <c r="AK1220" s="176"/>
      <c r="AL1220" s="71">
        <f>MAX(AL$24:AL1219)+1</f>
        <v>1117</v>
      </c>
      <c r="AM1220" s="71" t="s">
        <v>157</v>
      </c>
      <c r="AN1220" s="71" t="str">
        <f t="shared" si="226"/>
        <v>1117.</v>
      </c>
      <c r="AO1220" s="157"/>
      <c r="AP1220" s="71"/>
      <c r="AS1220" s="114"/>
    </row>
    <row r="1221" spans="1:45" ht="22.5" customHeight="1" x14ac:dyDescent="0.25">
      <c r="A1221" s="94" t="str">
        <f t="shared" si="241"/>
        <v>1118.</v>
      </c>
      <c r="B1221" s="94">
        <v>4051</v>
      </c>
      <c r="C1221" s="211" t="s">
        <v>922</v>
      </c>
      <c r="D1221" s="8">
        <v>1977</v>
      </c>
      <c r="E1221" s="9" t="s">
        <v>28</v>
      </c>
      <c r="F1221" s="8" t="s">
        <v>29</v>
      </c>
      <c r="G1221" s="14">
        <v>2</v>
      </c>
      <c r="H1221" s="14">
        <v>1</v>
      </c>
      <c r="I1221" s="11">
        <v>344.7</v>
      </c>
      <c r="J1221" s="11">
        <v>315</v>
      </c>
      <c r="K1221" s="11">
        <v>315</v>
      </c>
      <c r="L1221" s="35">
        <v>12</v>
      </c>
      <c r="M1221" s="11">
        <f>R1221+T1221+V1221+X1221+Z1221+AB1221+AE1221+AF1221</f>
        <v>925976.69</v>
      </c>
      <c r="N1221" s="6"/>
      <c r="O1221" s="6"/>
      <c r="P1221" s="6"/>
      <c r="Q1221" s="11">
        <f>M1221</f>
        <v>925976.69</v>
      </c>
      <c r="R1221" s="11"/>
      <c r="S1221" s="35"/>
      <c r="T1221" s="11"/>
      <c r="U1221" s="11">
        <v>289</v>
      </c>
      <c r="V1221" s="11">
        <v>925976.69</v>
      </c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5"/>
      <c r="AG1221" s="29" t="s">
        <v>217</v>
      </c>
      <c r="AH1221" s="176"/>
      <c r="AI1221" s="168"/>
      <c r="AJ1221" s="176"/>
      <c r="AK1221" s="176"/>
      <c r="AL1221" s="71">
        <f>MAX(AL$24:AL1220)+1</f>
        <v>1118</v>
      </c>
      <c r="AM1221" s="71" t="s">
        <v>157</v>
      </c>
      <c r="AN1221" s="71" t="str">
        <f t="shared" si="226"/>
        <v>1118.</v>
      </c>
      <c r="AP1221" s="71"/>
      <c r="AS1221" s="114"/>
    </row>
    <row r="1222" spans="1:45" ht="22.5" customHeight="1" x14ac:dyDescent="0.25">
      <c r="A1222" s="94" t="str">
        <f t="shared" si="241"/>
        <v/>
      </c>
      <c r="B1222" s="94"/>
      <c r="C1222" s="233" t="s">
        <v>209</v>
      </c>
      <c r="D1222" s="4"/>
      <c r="E1222" s="9"/>
      <c r="F1222" s="4"/>
      <c r="G1222" s="10"/>
      <c r="H1222" s="10"/>
      <c r="I1222" s="28">
        <f>SUM(I1223:I1226)</f>
        <v>2222.9</v>
      </c>
      <c r="J1222" s="28">
        <f>SUM(J1223:J1226)</f>
        <v>2054.4</v>
      </c>
      <c r="K1222" s="28">
        <f>SUM(K1223:K1226)</f>
        <v>2054</v>
      </c>
      <c r="L1222" s="34">
        <f>SUM(L1223:L1226)</f>
        <v>79</v>
      </c>
      <c r="M1222" s="28">
        <f>SUM(M1223:M1226)</f>
        <v>4511853.5599999996</v>
      </c>
      <c r="N1222" s="28"/>
      <c r="O1222" s="28"/>
      <c r="P1222" s="28"/>
      <c r="Q1222" s="28">
        <f>SUM(Q1223:Q1226)</f>
        <v>4511853.5599999996</v>
      </c>
      <c r="R1222" s="28"/>
      <c r="S1222" s="28"/>
      <c r="T1222" s="28"/>
      <c r="U1222" s="28">
        <f t="shared" ref="U1222:AB1222" si="243">SUM(U1223:U1226)</f>
        <v>1371</v>
      </c>
      <c r="V1222" s="28">
        <f t="shared" si="243"/>
        <v>4102534.55</v>
      </c>
      <c r="W1222" s="28"/>
      <c r="X1222" s="28"/>
      <c r="Y1222" s="28"/>
      <c r="Z1222" s="28"/>
      <c r="AA1222" s="28">
        <f t="shared" si="243"/>
        <v>169</v>
      </c>
      <c r="AB1222" s="28">
        <f t="shared" si="243"/>
        <v>409319.01</v>
      </c>
      <c r="AC1222" s="28"/>
      <c r="AD1222" s="28"/>
      <c r="AE1222" s="28"/>
      <c r="AF1222" s="207"/>
      <c r="AG1222" s="29"/>
      <c r="AH1222" s="176"/>
      <c r="AI1222" s="168"/>
      <c r="AJ1222" s="176"/>
      <c r="AK1222" s="176"/>
      <c r="AN1222" s="71" t="str">
        <f t="shared" si="226"/>
        <v/>
      </c>
      <c r="AO1222" s="71"/>
      <c r="AP1222" s="71"/>
      <c r="AS1222" s="114"/>
    </row>
    <row r="1223" spans="1:45" ht="22.5" customHeight="1" x14ac:dyDescent="0.25">
      <c r="A1223" s="94" t="str">
        <f t="shared" si="241"/>
        <v>1119.</v>
      </c>
      <c r="B1223" s="94">
        <v>4040</v>
      </c>
      <c r="C1223" s="211" t="s">
        <v>921</v>
      </c>
      <c r="D1223" s="8">
        <v>1968</v>
      </c>
      <c r="E1223" s="9" t="s">
        <v>28</v>
      </c>
      <c r="F1223" s="8" t="s">
        <v>29</v>
      </c>
      <c r="G1223" s="14">
        <v>2</v>
      </c>
      <c r="H1223" s="14">
        <v>1</v>
      </c>
      <c r="I1223" s="11">
        <v>328.9</v>
      </c>
      <c r="J1223" s="11">
        <v>301.39999999999998</v>
      </c>
      <c r="K1223" s="11">
        <v>301</v>
      </c>
      <c r="L1223" s="35">
        <v>10</v>
      </c>
      <c r="M1223" s="11">
        <f>R1223+T1223+V1223+X1223+Z1223+AB1223+AE1223+AF1223</f>
        <v>124026.94</v>
      </c>
      <c r="N1223" s="6"/>
      <c r="O1223" s="6"/>
      <c r="P1223" s="6"/>
      <c r="Q1223" s="11">
        <f>M1223</f>
        <v>124026.94</v>
      </c>
      <c r="R1223" s="11"/>
      <c r="S1223" s="35"/>
      <c r="T1223" s="11"/>
      <c r="U1223" s="11"/>
      <c r="V1223" s="11"/>
      <c r="W1223" s="11"/>
      <c r="X1223" s="11"/>
      <c r="Y1223" s="11"/>
      <c r="Z1223" s="11"/>
      <c r="AA1223" s="11">
        <v>57</v>
      </c>
      <c r="AB1223" s="11">
        <v>124026.94</v>
      </c>
      <c r="AC1223" s="11"/>
      <c r="AD1223" s="11"/>
      <c r="AE1223" s="11"/>
      <c r="AF1223" s="75"/>
      <c r="AG1223" s="29" t="s">
        <v>217</v>
      </c>
      <c r="AH1223" s="176"/>
      <c r="AI1223" s="168"/>
      <c r="AJ1223" s="176"/>
      <c r="AK1223" s="176"/>
      <c r="AL1223" s="71">
        <f>MAX(AL$24:AL1222)+1</f>
        <v>1119</v>
      </c>
      <c r="AM1223" s="71" t="s">
        <v>157</v>
      </c>
      <c r="AN1223" s="71" t="str">
        <f t="shared" si="226"/>
        <v>1119.</v>
      </c>
      <c r="AP1223" s="71"/>
      <c r="AS1223" s="114"/>
    </row>
    <row r="1224" spans="1:45" ht="22.5" customHeight="1" x14ac:dyDescent="0.25">
      <c r="A1224" s="94" t="str">
        <f t="shared" si="241"/>
        <v>1120.</v>
      </c>
      <c r="B1224" s="94">
        <v>4030</v>
      </c>
      <c r="C1224" s="211" t="s">
        <v>920</v>
      </c>
      <c r="D1224" s="8">
        <v>1970</v>
      </c>
      <c r="E1224" s="9" t="s">
        <v>28</v>
      </c>
      <c r="F1224" s="8" t="s">
        <v>29</v>
      </c>
      <c r="G1224" s="14">
        <v>2</v>
      </c>
      <c r="H1224" s="14">
        <v>2</v>
      </c>
      <c r="I1224" s="11">
        <v>539.20000000000005</v>
      </c>
      <c r="J1224" s="11">
        <v>500.6</v>
      </c>
      <c r="K1224" s="11">
        <v>500.6</v>
      </c>
      <c r="L1224" s="35">
        <v>18</v>
      </c>
      <c r="M1224" s="11">
        <f>R1224+T1224+V1224+X1224+Z1224+AB1224+AE1224+AF1224</f>
        <v>2212114.5099999998</v>
      </c>
      <c r="N1224" s="11"/>
      <c r="O1224" s="11"/>
      <c r="P1224" s="11"/>
      <c r="Q1224" s="11">
        <f>M1224</f>
        <v>2212114.5099999998</v>
      </c>
      <c r="R1224" s="11"/>
      <c r="S1224" s="35"/>
      <c r="T1224" s="11"/>
      <c r="U1224" s="11">
        <v>515</v>
      </c>
      <c r="V1224" s="11">
        <v>2212114.5099999998</v>
      </c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5"/>
      <c r="AG1224" s="29" t="s">
        <v>217</v>
      </c>
      <c r="AH1224" s="176"/>
      <c r="AI1224" s="168"/>
      <c r="AJ1224" s="176"/>
      <c r="AK1224" s="176"/>
      <c r="AL1224" s="71">
        <f>MAX(AL$24:AL1223)+1</f>
        <v>1120</v>
      </c>
      <c r="AM1224" s="71" t="s">
        <v>157</v>
      </c>
      <c r="AN1224" s="71" t="str">
        <f t="shared" si="226"/>
        <v>1120.</v>
      </c>
      <c r="AP1224" s="71"/>
      <c r="AS1224" s="114"/>
    </row>
    <row r="1225" spans="1:45" ht="22.5" customHeight="1" x14ac:dyDescent="0.25">
      <c r="A1225" s="94" t="str">
        <f t="shared" si="241"/>
        <v>1121.</v>
      </c>
      <c r="B1225" s="94">
        <v>4041</v>
      </c>
      <c r="C1225" s="211" t="s">
        <v>923</v>
      </c>
      <c r="D1225" s="8">
        <v>1975</v>
      </c>
      <c r="E1225" s="9" t="s">
        <v>28</v>
      </c>
      <c r="F1225" s="8" t="s">
        <v>29</v>
      </c>
      <c r="G1225" s="14">
        <v>2</v>
      </c>
      <c r="H1225" s="14">
        <v>2</v>
      </c>
      <c r="I1225" s="11">
        <v>798.4</v>
      </c>
      <c r="J1225" s="11">
        <v>741.9</v>
      </c>
      <c r="K1225" s="11">
        <v>741.9</v>
      </c>
      <c r="L1225" s="35">
        <v>33</v>
      </c>
      <c r="M1225" s="11">
        <f>R1225+T1225+V1225+X1225+Z1225+AB1225+AE1225+AF1225</f>
        <v>285292.07</v>
      </c>
      <c r="N1225" s="6"/>
      <c r="O1225" s="6"/>
      <c r="P1225" s="6"/>
      <c r="Q1225" s="11">
        <f>M1225</f>
        <v>285292.07</v>
      </c>
      <c r="R1225" s="11"/>
      <c r="S1225" s="35"/>
      <c r="T1225" s="11"/>
      <c r="U1225" s="11"/>
      <c r="V1225" s="11"/>
      <c r="W1225" s="11"/>
      <c r="X1225" s="11"/>
      <c r="Y1225" s="11"/>
      <c r="Z1225" s="11"/>
      <c r="AA1225" s="11">
        <v>112</v>
      </c>
      <c r="AB1225" s="11">
        <v>285292.07</v>
      </c>
      <c r="AC1225" s="11"/>
      <c r="AD1225" s="11"/>
      <c r="AE1225" s="11"/>
      <c r="AF1225" s="75"/>
      <c r="AG1225" s="29" t="s">
        <v>217</v>
      </c>
      <c r="AH1225" s="176"/>
      <c r="AI1225" s="168"/>
      <c r="AJ1225" s="176"/>
      <c r="AK1225" s="176"/>
      <c r="AL1225" s="71">
        <f>MAX(AL$24:AL1224)+1</f>
        <v>1121</v>
      </c>
      <c r="AM1225" s="71" t="s">
        <v>157</v>
      </c>
      <c r="AN1225" s="71" t="str">
        <f t="shared" si="226"/>
        <v>1121.</v>
      </c>
      <c r="AP1225" s="71"/>
      <c r="AS1225" s="114"/>
    </row>
    <row r="1226" spans="1:45" ht="22.5" customHeight="1" x14ac:dyDescent="0.25">
      <c r="A1226" s="94" t="str">
        <f t="shared" si="241"/>
        <v>1122.</v>
      </c>
      <c r="B1226" s="94">
        <v>4059</v>
      </c>
      <c r="C1226" s="211" t="s">
        <v>924</v>
      </c>
      <c r="D1226" s="8">
        <v>1988</v>
      </c>
      <c r="E1226" s="9" t="s">
        <v>28</v>
      </c>
      <c r="F1226" s="8" t="s">
        <v>29</v>
      </c>
      <c r="G1226" s="14">
        <v>2</v>
      </c>
      <c r="H1226" s="14">
        <v>1</v>
      </c>
      <c r="I1226" s="11">
        <v>556.4</v>
      </c>
      <c r="J1226" s="11">
        <v>510.5</v>
      </c>
      <c r="K1226" s="11">
        <v>510.5</v>
      </c>
      <c r="L1226" s="35">
        <v>18</v>
      </c>
      <c r="M1226" s="11">
        <f>R1226+T1226+V1226+X1226+Z1226+AB1226+AE1226+AF1226</f>
        <v>1890420.04</v>
      </c>
      <c r="N1226" s="6"/>
      <c r="O1226" s="6"/>
      <c r="P1226" s="6"/>
      <c r="Q1226" s="11">
        <f>M1226</f>
        <v>1890420.04</v>
      </c>
      <c r="R1226" s="11"/>
      <c r="S1226" s="35"/>
      <c r="T1226" s="11"/>
      <c r="U1226" s="11">
        <v>856</v>
      </c>
      <c r="V1226" s="11">
        <v>1890420.04</v>
      </c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75"/>
      <c r="AG1226" s="29" t="s">
        <v>217</v>
      </c>
      <c r="AH1226" s="176"/>
      <c r="AI1226" s="168"/>
      <c r="AJ1226" s="176"/>
      <c r="AK1226" s="176"/>
      <c r="AL1226" s="71">
        <f>MAX(AL$24:AL1225)+1</f>
        <v>1122</v>
      </c>
      <c r="AM1226" s="71" t="s">
        <v>157</v>
      </c>
      <c r="AN1226" s="71" t="str">
        <f t="shared" ref="AN1226:AN1289" si="244">CONCATENATE(AL1226,AM1226)</f>
        <v>1122.</v>
      </c>
      <c r="AP1226" s="71"/>
      <c r="AS1226" s="114"/>
    </row>
    <row r="1227" spans="1:45" ht="22.5" customHeight="1" x14ac:dyDescent="0.25">
      <c r="A1227" s="94" t="str">
        <f t="shared" si="241"/>
        <v/>
      </c>
      <c r="B1227" s="94"/>
      <c r="C1227" s="233" t="s">
        <v>210</v>
      </c>
      <c r="D1227" s="4"/>
      <c r="E1227" s="9"/>
      <c r="F1227" s="4"/>
      <c r="G1227" s="10"/>
      <c r="H1227" s="10"/>
      <c r="I1227" s="6">
        <f>SUM(I1228:I1242)</f>
        <v>19118.36</v>
      </c>
      <c r="J1227" s="6">
        <f>SUM(J1228:J1242)</f>
        <v>17357.46</v>
      </c>
      <c r="K1227" s="6">
        <f>SUM(K1228:K1242)</f>
        <v>16133.06</v>
      </c>
      <c r="L1227" s="34">
        <f>SUM(L1228:L1242)</f>
        <v>652</v>
      </c>
      <c r="M1227" s="6">
        <f>SUM(M1228:M1242)</f>
        <v>19496804.940000001</v>
      </c>
      <c r="N1227" s="6"/>
      <c r="O1227" s="6"/>
      <c r="P1227" s="6"/>
      <c r="Q1227" s="6">
        <f t="shared" ref="Q1227:AF1227" si="245">SUM(Q1228:Q1242)</f>
        <v>19496804.940000001</v>
      </c>
      <c r="R1227" s="6">
        <f t="shared" si="245"/>
        <v>4412545.75</v>
      </c>
      <c r="S1227" s="6"/>
      <c r="T1227" s="6"/>
      <c r="U1227" s="6">
        <f t="shared" si="245"/>
        <v>3900</v>
      </c>
      <c r="V1227" s="6">
        <f t="shared" si="245"/>
        <v>14313000</v>
      </c>
      <c r="W1227" s="6">
        <f t="shared" si="245"/>
        <v>827.64</v>
      </c>
      <c r="X1227" s="6">
        <f t="shared" si="245"/>
        <v>440840.44</v>
      </c>
      <c r="Y1227" s="6"/>
      <c r="Z1227" s="6"/>
      <c r="AA1227" s="6"/>
      <c r="AB1227" s="6"/>
      <c r="AC1227" s="6"/>
      <c r="AD1227" s="6"/>
      <c r="AE1227" s="6"/>
      <c r="AF1227" s="195">
        <f t="shared" si="245"/>
        <v>330418.75</v>
      </c>
      <c r="AG1227" s="29"/>
      <c r="AH1227" s="176"/>
      <c r="AI1227" s="168"/>
      <c r="AJ1227" s="176"/>
      <c r="AK1227" s="176"/>
      <c r="AN1227" s="71" t="str">
        <f t="shared" si="244"/>
        <v/>
      </c>
      <c r="AO1227" s="71"/>
      <c r="AP1227" s="71"/>
      <c r="AS1227" s="114"/>
    </row>
    <row r="1228" spans="1:45" ht="22.5" customHeight="1" x14ac:dyDescent="0.25">
      <c r="A1228" s="94" t="str">
        <f t="shared" si="241"/>
        <v>1123.</v>
      </c>
      <c r="B1228" s="94">
        <v>4063</v>
      </c>
      <c r="C1228" s="211" t="s">
        <v>1523</v>
      </c>
      <c r="D1228" s="4">
        <v>1972</v>
      </c>
      <c r="E1228" s="9"/>
      <c r="F1228" s="8" t="s">
        <v>29</v>
      </c>
      <c r="G1228" s="10">
        <v>2</v>
      </c>
      <c r="H1228" s="10">
        <v>2</v>
      </c>
      <c r="I1228" s="11">
        <v>548.1</v>
      </c>
      <c r="J1228" s="11">
        <v>502.3</v>
      </c>
      <c r="K1228" s="11">
        <v>502.3</v>
      </c>
      <c r="L1228" s="35">
        <v>18</v>
      </c>
      <c r="M1228" s="11">
        <f>R1228+T1228+V1228+X1228+Z1228+AB1228+AE1228+AF1228</f>
        <v>1603790</v>
      </c>
      <c r="N1228" s="6"/>
      <c r="O1228" s="6"/>
      <c r="P1228" s="6"/>
      <c r="Q1228" s="11">
        <f>M1228</f>
        <v>1603790</v>
      </c>
      <c r="R1228" s="6"/>
      <c r="S1228" s="6"/>
      <c r="T1228" s="6"/>
      <c r="U1228" s="11">
        <v>437</v>
      </c>
      <c r="V1228" s="11">
        <f>U1228*3670</f>
        <v>1603790</v>
      </c>
      <c r="W1228" s="6"/>
      <c r="X1228" s="6"/>
      <c r="Y1228" s="6"/>
      <c r="Z1228" s="6"/>
      <c r="AA1228" s="6"/>
      <c r="AB1228" s="6"/>
      <c r="AC1228" s="6"/>
      <c r="AD1228" s="6"/>
      <c r="AE1228" s="6"/>
      <c r="AF1228" s="195"/>
      <c r="AG1228" s="29" t="s">
        <v>217</v>
      </c>
      <c r="AH1228" s="176"/>
      <c r="AI1228" s="168"/>
      <c r="AJ1228" s="176"/>
      <c r="AK1228" s="176"/>
      <c r="AL1228" s="71">
        <f>MAX(AL$24:AL1227)+1</f>
        <v>1123</v>
      </c>
      <c r="AM1228" s="71" t="s">
        <v>157</v>
      </c>
      <c r="AN1228" s="71" t="str">
        <f t="shared" si="244"/>
        <v>1123.</v>
      </c>
      <c r="AP1228" s="71"/>
      <c r="AS1228" s="114"/>
    </row>
    <row r="1229" spans="1:45" ht="22.5" customHeight="1" x14ac:dyDescent="0.25">
      <c r="A1229" s="94" t="str">
        <f t="shared" si="241"/>
        <v>1124.</v>
      </c>
      <c r="B1229" s="94">
        <v>4064</v>
      </c>
      <c r="C1229" s="213" t="s">
        <v>1086</v>
      </c>
      <c r="D1229" s="8">
        <v>1973</v>
      </c>
      <c r="E1229" s="9" t="s">
        <v>28</v>
      </c>
      <c r="F1229" s="8" t="s">
        <v>29</v>
      </c>
      <c r="G1229" s="14">
        <v>2</v>
      </c>
      <c r="H1229" s="14">
        <v>2</v>
      </c>
      <c r="I1229" s="26">
        <v>844</v>
      </c>
      <c r="J1229" s="11">
        <v>781</v>
      </c>
      <c r="K1229" s="26">
        <v>781</v>
      </c>
      <c r="L1229" s="27">
        <v>43</v>
      </c>
      <c r="M1229" s="26">
        <f t="shared" ref="M1229:M1240" si="246">R1229+T1229+V1229+X1229+Z1229+AB1229+AE1229+AF1229</f>
        <v>2884233.75</v>
      </c>
      <c r="N1229" s="6"/>
      <c r="O1229" s="6"/>
      <c r="P1229" s="6"/>
      <c r="Q1229" s="11">
        <f t="shared" ref="Q1229:Q1240" si="247">M1229</f>
        <v>2884233.75</v>
      </c>
      <c r="R1229" s="11">
        <v>378072</v>
      </c>
      <c r="S1229" s="35"/>
      <c r="T1229" s="11"/>
      <c r="U1229" s="11">
        <v>660</v>
      </c>
      <c r="V1229" s="11">
        <f>U1229*3670</f>
        <v>2422200</v>
      </c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5">
        <v>83961.75</v>
      </c>
      <c r="AG1229" s="29" t="s">
        <v>217</v>
      </c>
      <c r="AH1229" s="176" t="s">
        <v>1778</v>
      </c>
      <c r="AI1229" s="168"/>
      <c r="AJ1229" s="176"/>
      <c r="AK1229" s="176"/>
      <c r="AL1229" s="71">
        <f>MAX(AL$24:AL1228)+1</f>
        <v>1124</v>
      </c>
      <c r="AM1229" s="71" t="s">
        <v>157</v>
      </c>
      <c r="AN1229" s="71" t="str">
        <f t="shared" si="244"/>
        <v>1124.</v>
      </c>
      <c r="AP1229" s="71"/>
      <c r="AS1229" s="114"/>
    </row>
    <row r="1230" spans="1:45" ht="22.5" customHeight="1" x14ac:dyDescent="0.25">
      <c r="A1230" s="94" t="str">
        <f t="shared" si="241"/>
        <v>1125.</v>
      </c>
      <c r="B1230" s="94">
        <v>4076</v>
      </c>
      <c r="C1230" s="211" t="s">
        <v>927</v>
      </c>
      <c r="D1230" s="8">
        <v>1960</v>
      </c>
      <c r="E1230" s="9" t="s">
        <v>28</v>
      </c>
      <c r="F1230" s="8" t="s">
        <v>29</v>
      </c>
      <c r="G1230" s="14">
        <v>2</v>
      </c>
      <c r="H1230" s="14">
        <v>1</v>
      </c>
      <c r="I1230" s="11">
        <v>341.5</v>
      </c>
      <c r="J1230" s="11">
        <v>308.60000000000002</v>
      </c>
      <c r="K1230" s="11">
        <v>308.60000000000002</v>
      </c>
      <c r="L1230" s="35">
        <v>15</v>
      </c>
      <c r="M1230" s="11">
        <f t="shared" si="246"/>
        <v>975703</v>
      </c>
      <c r="N1230" s="6"/>
      <c r="O1230" s="6"/>
      <c r="P1230" s="6"/>
      <c r="Q1230" s="11">
        <f t="shared" si="247"/>
        <v>975703</v>
      </c>
      <c r="R1230" s="11">
        <v>21503</v>
      </c>
      <c r="S1230" s="35"/>
      <c r="T1230" s="11"/>
      <c r="U1230" s="11">
        <v>260</v>
      </c>
      <c r="V1230" s="11">
        <f>U1230*3670</f>
        <v>954200</v>
      </c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75"/>
      <c r="AG1230" s="29" t="s">
        <v>217</v>
      </c>
      <c r="AH1230" s="176" t="s">
        <v>1774</v>
      </c>
      <c r="AI1230" s="168"/>
      <c r="AJ1230" s="176"/>
      <c r="AK1230" s="176"/>
      <c r="AL1230" s="71">
        <f>MAX(AL$24:AL1229)+1</f>
        <v>1125</v>
      </c>
      <c r="AM1230" s="71" t="s">
        <v>157</v>
      </c>
      <c r="AN1230" s="71" t="str">
        <f t="shared" si="244"/>
        <v>1125.</v>
      </c>
      <c r="AP1230" s="71"/>
      <c r="AS1230" s="114"/>
    </row>
    <row r="1231" spans="1:45" ht="22.5" customHeight="1" x14ac:dyDescent="0.25">
      <c r="A1231" s="94" t="str">
        <f t="shared" si="241"/>
        <v>1126.</v>
      </c>
      <c r="B1231" s="94">
        <v>4057</v>
      </c>
      <c r="C1231" s="211" t="s">
        <v>925</v>
      </c>
      <c r="D1231" s="8">
        <v>1978</v>
      </c>
      <c r="E1231" s="9" t="s">
        <v>28</v>
      </c>
      <c r="F1231" s="8" t="s">
        <v>29</v>
      </c>
      <c r="G1231" s="14">
        <v>2</v>
      </c>
      <c r="H1231" s="14">
        <v>2</v>
      </c>
      <c r="I1231" s="11">
        <v>555.5</v>
      </c>
      <c r="J1231" s="11">
        <v>459.1</v>
      </c>
      <c r="K1231" s="11">
        <v>459.1</v>
      </c>
      <c r="L1231" s="35">
        <v>26</v>
      </c>
      <c r="M1231" s="11">
        <f t="shared" si="246"/>
        <v>1835000</v>
      </c>
      <c r="N1231" s="6"/>
      <c r="O1231" s="6"/>
      <c r="P1231" s="6"/>
      <c r="Q1231" s="11">
        <f t="shared" si="247"/>
        <v>1835000</v>
      </c>
      <c r="R1231" s="11"/>
      <c r="S1231" s="35"/>
      <c r="T1231" s="11"/>
      <c r="U1231" s="11">
        <v>500</v>
      </c>
      <c r="V1231" s="11">
        <f>U1231*3670</f>
        <v>1835000</v>
      </c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75"/>
      <c r="AG1231" s="29" t="s">
        <v>217</v>
      </c>
      <c r="AH1231" s="176"/>
      <c r="AI1231" s="168"/>
      <c r="AJ1231" s="176"/>
      <c r="AK1231" s="176"/>
      <c r="AL1231" s="71">
        <f>MAX(AL$24:AL1230)+1</f>
        <v>1126</v>
      </c>
      <c r="AM1231" s="71" t="s">
        <v>157</v>
      </c>
      <c r="AN1231" s="71" t="str">
        <f t="shared" si="244"/>
        <v>1126.</v>
      </c>
      <c r="AP1231" s="71"/>
      <c r="AS1231" s="114"/>
    </row>
    <row r="1232" spans="1:45" ht="22.5" customHeight="1" x14ac:dyDescent="0.25">
      <c r="A1232" s="94" t="str">
        <f t="shared" si="241"/>
        <v>1127.</v>
      </c>
      <c r="B1232" s="94">
        <v>4084</v>
      </c>
      <c r="C1232" s="213" t="s">
        <v>1088</v>
      </c>
      <c r="D1232" s="8">
        <v>1979</v>
      </c>
      <c r="E1232" s="9" t="s">
        <v>28</v>
      </c>
      <c r="F1232" s="8" t="s">
        <v>29</v>
      </c>
      <c r="G1232" s="14">
        <v>3</v>
      </c>
      <c r="H1232" s="14">
        <v>2</v>
      </c>
      <c r="I1232" s="26">
        <v>1361.9</v>
      </c>
      <c r="J1232" s="11">
        <v>1201.9000000000001</v>
      </c>
      <c r="K1232" s="26">
        <v>1167.4000000000001</v>
      </c>
      <c r="L1232" s="27">
        <v>45</v>
      </c>
      <c r="M1232" s="26">
        <f>R1232+T1232+V1232+X1232+Z1232+AB1232+AE1232+AF1232</f>
        <v>1067003.2</v>
      </c>
      <c r="N1232" s="6"/>
      <c r="O1232" s="6"/>
      <c r="P1232" s="6"/>
      <c r="Q1232" s="11">
        <f>M1232</f>
        <v>1067003.2</v>
      </c>
      <c r="R1232" s="11">
        <v>1067003.2</v>
      </c>
      <c r="S1232" s="35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5"/>
      <c r="AG1232" s="29" t="s">
        <v>217</v>
      </c>
      <c r="AH1232" s="176" t="s">
        <v>1778</v>
      </c>
      <c r="AI1232" s="168"/>
      <c r="AJ1232" s="176"/>
      <c r="AK1232" s="176"/>
      <c r="AL1232" s="71">
        <f>MAX(AL$24:AL1231)+1</f>
        <v>1127</v>
      </c>
      <c r="AM1232" s="71" t="s">
        <v>157</v>
      </c>
      <c r="AN1232" s="71" t="str">
        <f t="shared" si="244"/>
        <v>1127.</v>
      </c>
      <c r="AP1232" s="71"/>
      <c r="AS1232" s="114"/>
    </row>
    <row r="1233" spans="1:45" ht="22.5" customHeight="1" x14ac:dyDescent="0.25">
      <c r="A1233" s="94" t="str">
        <f t="shared" si="241"/>
        <v>1128.</v>
      </c>
      <c r="B1233" s="94">
        <v>4070</v>
      </c>
      <c r="C1233" s="211" t="s">
        <v>926</v>
      </c>
      <c r="D1233" s="8">
        <v>1980</v>
      </c>
      <c r="E1233" s="9" t="s">
        <v>28</v>
      </c>
      <c r="F1233" s="8" t="s">
        <v>29</v>
      </c>
      <c r="G1233" s="14">
        <v>2</v>
      </c>
      <c r="H1233" s="14">
        <v>2</v>
      </c>
      <c r="I1233" s="11">
        <v>880.7</v>
      </c>
      <c r="J1233" s="11">
        <v>822.7</v>
      </c>
      <c r="K1233" s="11">
        <v>822.7</v>
      </c>
      <c r="L1233" s="35">
        <v>35</v>
      </c>
      <c r="M1233" s="11">
        <f t="shared" si="246"/>
        <v>407477.6</v>
      </c>
      <c r="N1233" s="6"/>
      <c r="O1233" s="6"/>
      <c r="P1233" s="6"/>
      <c r="Q1233" s="11">
        <f t="shared" si="247"/>
        <v>407477.6</v>
      </c>
      <c r="R1233" s="11">
        <v>407477.6</v>
      </c>
      <c r="S1233" s="35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75"/>
      <c r="AG1233" s="29" t="s">
        <v>217</v>
      </c>
      <c r="AH1233" s="176" t="s">
        <v>1778</v>
      </c>
      <c r="AI1233" s="168"/>
      <c r="AJ1233" s="176"/>
      <c r="AK1233" s="176"/>
      <c r="AL1233" s="71">
        <f>MAX(AL$24:AL1232)+1</f>
        <v>1128</v>
      </c>
      <c r="AM1233" s="71" t="s">
        <v>157</v>
      </c>
      <c r="AN1233" s="71" t="str">
        <f t="shared" si="244"/>
        <v>1128.</v>
      </c>
      <c r="AP1233" s="71"/>
      <c r="AS1233" s="114"/>
    </row>
    <row r="1234" spans="1:45" ht="22.5" customHeight="1" x14ac:dyDescent="0.25">
      <c r="A1234" s="94" t="str">
        <f t="shared" si="241"/>
        <v>1129.</v>
      </c>
      <c r="B1234" s="94">
        <v>4087</v>
      </c>
      <c r="C1234" s="211" t="s">
        <v>928</v>
      </c>
      <c r="D1234" s="8">
        <v>1982</v>
      </c>
      <c r="E1234" s="9" t="s">
        <v>28</v>
      </c>
      <c r="F1234" s="8" t="s">
        <v>31</v>
      </c>
      <c r="G1234" s="14">
        <v>3</v>
      </c>
      <c r="H1234" s="14">
        <v>3</v>
      </c>
      <c r="I1234" s="11">
        <v>1474</v>
      </c>
      <c r="J1234" s="11">
        <v>1314</v>
      </c>
      <c r="K1234" s="11">
        <v>1314</v>
      </c>
      <c r="L1234" s="35">
        <v>59</v>
      </c>
      <c r="M1234" s="11">
        <f t="shared" si="246"/>
        <v>201579.7</v>
      </c>
      <c r="N1234" s="6"/>
      <c r="O1234" s="6"/>
      <c r="P1234" s="6"/>
      <c r="Q1234" s="11">
        <f t="shared" si="247"/>
        <v>201579.7</v>
      </c>
      <c r="R1234" s="11">
        <v>201579.7</v>
      </c>
      <c r="S1234" s="35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75"/>
      <c r="AG1234" s="29" t="s">
        <v>217</v>
      </c>
      <c r="AH1234" s="176" t="s">
        <v>1790</v>
      </c>
      <c r="AI1234" s="168"/>
      <c r="AJ1234" s="176"/>
      <c r="AK1234" s="176"/>
      <c r="AL1234" s="71">
        <f>MAX(AL$24:AL1233)+1</f>
        <v>1129</v>
      </c>
      <c r="AM1234" s="71" t="s">
        <v>157</v>
      </c>
      <c r="AN1234" s="71" t="str">
        <f t="shared" si="244"/>
        <v>1129.</v>
      </c>
      <c r="AO1234" s="157"/>
      <c r="AP1234" s="71"/>
      <c r="AS1234" s="114"/>
    </row>
    <row r="1235" spans="1:45" ht="22.5" customHeight="1" x14ac:dyDescent="0.25">
      <c r="A1235" s="94" t="str">
        <f t="shared" si="241"/>
        <v>1130.</v>
      </c>
      <c r="B1235" s="94">
        <v>4077</v>
      </c>
      <c r="C1235" s="211" t="s">
        <v>141</v>
      </c>
      <c r="D1235" s="8">
        <v>1974</v>
      </c>
      <c r="E1235" s="9" t="s">
        <v>28</v>
      </c>
      <c r="F1235" s="8" t="s">
        <v>29</v>
      </c>
      <c r="G1235" s="14">
        <v>2</v>
      </c>
      <c r="H1235" s="14">
        <v>2</v>
      </c>
      <c r="I1235" s="11">
        <v>759.9</v>
      </c>
      <c r="J1235" s="11">
        <v>706.3</v>
      </c>
      <c r="K1235" s="11">
        <v>706.3</v>
      </c>
      <c r="L1235" s="35">
        <v>29</v>
      </c>
      <c r="M1235" s="11">
        <f t="shared" si="246"/>
        <v>2524950</v>
      </c>
      <c r="N1235" s="6"/>
      <c r="O1235" s="6"/>
      <c r="P1235" s="6"/>
      <c r="Q1235" s="11">
        <f t="shared" si="247"/>
        <v>2524950</v>
      </c>
      <c r="R1235" s="11">
        <v>378000</v>
      </c>
      <c r="S1235" s="35"/>
      <c r="T1235" s="11"/>
      <c r="U1235" s="11">
        <v>585</v>
      </c>
      <c r="V1235" s="11">
        <f>U1235*3670</f>
        <v>2146950</v>
      </c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5"/>
      <c r="AG1235" s="29" t="s">
        <v>217</v>
      </c>
      <c r="AH1235" s="176" t="s">
        <v>1778</v>
      </c>
      <c r="AI1235" s="168"/>
      <c r="AJ1235" s="176"/>
      <c r="AK1235" s="176"/>
      <c r="AL1235" s="71">
        <f>MAX(AL$24:AL1234)+1</f>
        <v>1130</v>
      </c>
      <c r="AM1235" s="71" t="s">
        <v>157</v>
      </c>
      <c r="AN1235" s="71" t="str">
        <f t="shared" si="244"/>
        <v>1130.</v>
      </c>
      <c r="AP1235" s="71"/>
      <c r="AS1235" s="114"/>
    </row>
    <row r="1236" spans="1:45" ht="22.5" customHeight="1" x14ac:dyDescent="0.25">
      <c r="A1236" s="94" t="str">
        <f t="shared" si="241"/>
        <v>1131.</v>
      </c>
      <c r="B1236" s="94">
        <v>4082</v>
      </c>
      <c r="C1236" s="213" t="s">
        <v>1092</v>
      </c>
      <c r="D1236" s="8">
        <v>1980</v>
      </c>
      <c r="E1236" s="9" t="s">
        <v>28</v>
      </c>
      <c r="F1236" s="8" t="s">
        <v>29</v>
      </c>
      <c r="G1236" s="14">
        <v>3</v>
      </c>
      <c r="H1236" s="14">
        <v>2</v>
      </c>
      <c r="I1236" s="11">
        <v>1348.1</v>
      </c>
      <c r="J1236" s="11">
        <v>1188.0999999999999</v>
      </c>
      <c r="K1236" s="11">
        <v>1188.0999999999999</v>
      </c>
      <c r="L1236" s="35">
        <v>42</v>
      </c>
      <c r="M1236" s="11">
        <f t="shared" si="246"/>
        <v>2675430</v>
      </c>
      <c r="N1236" s="6"/>
      <c r="O1236" s="6"/>
      <c r="P1236" s="6"/>
      <c r="Q1236" s="11">
        <f t="shared" si="247"/>
        <v>2675430</v>
      </c>
      <c r="R1236" s="11"/>
      <c r="S1236" s="35"/>
      <c r="T1236" s="11"/>
      <c r="U1236" s="11">
        <v>729</v>
      </c>
      <c r="V1236" s="11">
        <f>U1236*3670</f>
        <v>2675430</v>
      </c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75"/>
      <c r="AG1236" s="29" t="s">
        <v>217</v>
      </c>
      <c r="AH1236" s="176"/>
      <c r="AI1236" s="168"/>
      <c r="AJ1236" s="176"/>
      <c r="AK1236" s="176"/>
      <c r="AL1236" s="71">
        <f>MAX(AL$24:AL1235)+1</f>
        <v>1131</v>
      </c>
      <c r="AM1236" s="71" t="s">
        <v>157</v>
      </c>
      <c r="AN1236" s="71" t="str">
        <f t="shared" si="244"/>
        <v>1131.</v>
      </c>
      <c r="AP1236" s="71"/>
      <c r="AS1236" s="114"/>
    </row>
    <row r="1237" spans="1:45" ht="22.5" customHeight="1" x14ac:dyDescent="0.25">
      <c r="A1237" s="94" t="str">
        <f t="shared" si="241"/>
        <v>1132.</v>
      </c>
      <c r="B1237" s="94">
        <v>4085</v>
      </c>
      <c r="C1237" s="213" t="s">
        <v>1093</v>
      </c>
      <c r="D1237" s="8">
        <v>1980</v>
      </c>
      <c r="E1237" s="9" t="s">
        <v>28</v>
      </c>
      <c r="F1237" s="8" t="s">
        <v>29</v>
      </c>
      <c r="G1237" s="14">
        <v>3</v>
      </c>
      <c r="H1237" s="14">
        <v>2</v>
      </c>
      <c r="I1237" s="11">
        <v>1359.2</v>
      </c>
      <c r="J1237" s="11">
        <v>1199.2</v>
      </c>
      <c r="K1237" s="11">
        <v>1199.2</v>
      </c>
      <c r="L1237" s="35">
        <v>45</v>
      </c>
      <c r="M1237" s="11">
        <f t="shared" si="246"/>
        <v>2675430</v>
      </c>
      <c r="N1237" s="6"/>
      <c r="O1237" s="6"/>
      <c r="P1237" s="6"/>
      <c r="Q1237" s="11">
        <f t="shared" si="247"/>
        <v>2675430</v>
      </c>
      <c r="R1237" s="11"/>
      <c r="S1237" s="35"/>
      <c r="T1237" s="11"/>
      <c r="U1237" s="11">
        <v>729</v>
      </c>
      <c r="V1237" s="11">
        <f>U1237*3670</f>
        <v>2675430</v>
      </c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75"/>
      <c r="AG1237" s="29" t="s">
        <v>217</v>
      </c>
      <c r="AH1237" s="176"/>
      <c r="AI1237" s="168"/>
      <c r="AJ1237" s="176"/>
      <c r="AK1237" s="176"/>
      <c r="AL1237" s="71">
        <f>MAX(AL$24:AL1236)+1</f>
        <v>1132</v>
      </c>
      <c r="AM1237" s="71" t="s">
        <v>157</v>
      </c>
      <c r="AN1237" s="71" t="str">
        <f t="shared" si="244"/>
        <v>1132.</v>
      </c>
      <c r="AP1237" s="71"/>
      <c r="AS1237" s="114"/>
    </row>
    <row r="1238" spans="1:45" ht="22.5" customHeight="1" x14ac:dyDescent="0.25">
      <c r="A1238" s="94" t="str">
        <f t="shared" si="241"/>
        <v>1133.</v>
      </c>
      <c r="B1238" s="94">
        <v>4069</v>
      </c>
      <c r="C1238" s="213" t="s">
        <v>1087</v>
      </c>
      <c r="D1238" s="8">
        <v>1983</v>
      </c>
      <c r="E1238" s="9" t="s">
        <v>28</v>
      </c>
      <c r="F1238" s="8" t="s">
        <v>29</v>
      </c>
      <c r="G1238" s="14">
        <v>2</v>
      </c>
      <c r="H1238" s="14">
        <v>2</v>
      </c>
      <c r="I1238" s="26">
        <v>912</v>
      </c>
      <c r="J1238" s="11">
        <v>869</v>
      </c>
      <c r="K1238" s="26">
        <v>869</v>
      </c>
      <c r="L1238" s="27">
        <v>27</v>
      </c>
      <c r="M1238" s="26">
        <f t="shared" si="246"/>
        <v>46231.45</v>
      </c>
      <c r="N1238" s="6"/>
      <c r="O1238" s="6"/>
      <c r="P1238" s="6"/>
      <c r="Q1238" s="11">
        <f t="shared" si="247"/>
        <v>46231.45</v>
      </c>
      <c r="R1238" s="11">
        <v>46231.45</v>
      </c>
      <c r="S1238" s="35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5"/>
      <c r="AG1238" s="29" t="s">
        <v>217</v>
      </c>
      <c r="AH1238" s="176" t="s">
        <v>1774</v>
      </c>
      <c r="AI1238" s="168"/>
      <c r="AJ1238" s="176"/>
      <c r="AK1238" s="176"/>
      <c r="AL1238" s="71">
        <f>MAX(AL$24:AL1237)+1</f>
        <v>1133</v>
      </c>
      <c r="AM1238" s="71" t="s">
        <v>157</v>
      </c>
      <c r="AN1238" s="71" t="str">
        <f t="shared" si="244"/>
        <v>1133.</v>
      </c>
      <c r="AP1238" s="71"/>
      <c r="AS1238" s="114"/>
    </row>
    <row r="1239" spans="1:45" ht="22.5" customHeight="1" x14ac:dyDescent="0.25">
      <c r="A1239" s="94" t="str">
        <f t="shared" ref="A1239:A1302" si="248">AN1239</f>
        <v>1134.</v>
      </c>
      <c r="B1239" s="94">
        <v>4052</v>
      </c>
      <c r="C1239" s="213" t="s">
        <v>1091</v>
      </c>
      <c r="D1239" s="8">
        <v>1982</v>
      </c>
      <c r="E1239" s="9" t="s">
        <v>28</v>
      </c>
      <c r="F1239" s="8" t="s">
        <v>29</v>
      </c>
      <c r="G1239" s="14">
        <v>2</v>
      </c>
      <c r="H1239" s="14">
        <v>3</v>
      </c>
      <c r="I1239" s="11">
        <v>1203.5</v>
      </c>
      <c r="J1239" s="11">
        <v>1017.1</v>
      </c>
      <c r="K1239" s="11">
        <v>1002</v>
      </c>
      <c r="L1239" s="35">
        <v>38</v>
      </c>
      <c r="M1239" s="11">
        <f t="shared" si="246"/>
        <v>680529.6</v>
      </c>
      <c r="N1239" s="6"/>
      <c r="O1239" s="6"/>
      <c r="P1239" s="6"/>
      <c r="Q1239" s="11">
        <f t="shared" si="247"/>
        <v>680529.6</v>
      </c>
      <c r="R1239" s="11">
        <v>680529.6</v>
      </c>
      <c r="S1239" s="35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75"/>
      <c r="AG1239" s="29" t="s">
        <v>217</v>
      </c>
      <c r="AH1239" s="176" t="s">
        <v>1778</v>
      </c>
      <c r="AI1239" s="168"/>
      <c r="AJ1239" s="176"/>
      <c r="AK1239" s="176"/>
      <c r="AL1239" s="71">
        <f>MAX(AL$24:AL1238)+1</f>
        <v>1134</v>
      </c>
      <c r="AM1239" s="71" t="s">
        <v>157</v>
      </c>
      <c r="AN1239" s="71" t="str">
        <f t="shared" si="244"/>
        <v>1134.</v>
      </c>
      <c r="AP1239" s="71"/>
      <c r="AS1239" s="114"/>
    </row>
    <row r="1240" spans="1:45" ht="22.5" customHeight="1" x14ac:dyDescent="0.25">
      <c r="A1240" s="94" t="str">
        <f t="shared" si="248"/>
        <v>1135.</v>
      </c>
      <c r="B1240" s="94">
        <v>4090</v>
      </c>
      <c r="C1240" s="213" t="s">
        <v>1089</v>
      </c>
      <c r="D1240" s="8">
        <v>1975</v>
      </c>
      <c r="E1240" s="9" t="s">
        <v>28</v>
      </c>
      <c r="F1240" s="8" t="s">
        <v>31</v>
      </c>
      <c r="G1240" s="14">
        <v>5</v>
      </c>
      <c r="H1240" s="14">
        <v>4</v>
      </c>
      <c r="I1240" s="26">
        <v>3689.1</v>
      </c>
      <c r="J1240" s="11">
        <v>3359.1</v>
      </c>
      <c r="K1240" s="26">
        <v>3124.4</v>
      </c>
      <c r="L1240" s="27">
        <v>141</v>
      </c>
      <c r="M1240" s="26">
        <f t="shared" si="246"/>
        <v>345565.2</v>
      </c>
      <c r="N1240" s="6"/>
      <c r="O1240" s="6"/>
      <c r="P1240" s="6"/>
      <c r="Q1240" s="11">
        <f t="shared" si="247"/>
        <v>345565.2</v>
      </c>
      <c r="R1240" s="11">
        <v>345565.2</v>
      </c>
      <c r="S1240" s="35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75"/>
      <c r="AG1240" s="29" t="s">
        <v>217</v>
      </c>
      <c r="AH1240" s="176" t="s">
        <v>1790</v>
      </c>
      <c r="AI1240" s="168"/>
      <c r="AJ1240" s="176"/>
      <c r="AK1240" s="176"/>
      <c r="AL1240" s="71">
        <f>MAX(AL$24:AL1239)+1</f>
        <v>1135</v>
      </c>
      <c r="AM1240" s="71" t="s">
        <v>157</v>
      </c>
      <c r="AN1240" s="71" t="str">
        <f t="shared" si="244"/>
        <v>1135.</v>
      </c>
      <c r="AP1240" s="71"/>
      <c r="AS1240" s="114"/>
    </row>
    <row r="1241" spans="1:45" ht="22.5" customHeight="1" x14ac:dyDescent="0.25">
      <c r="A1241" s="94" t="str">
        <f t="shared" si="248"/>
        <v>1136.</v>
      </c>
      <c r="B1241" s="94">
        <v>4028</v>
      </c>
      <c r="C1241" s="213" t="s">
        <v>1090</v>
      </c>
      <c r="D1241" s="8">
        <v>1965</v>
      </c>
      <c r="E1241" s="9" t="s">
        <v>28</v>
      </c>
      <c r="F1241" s="8" t="s">
        <v>29</v>
      </c>
      <c r="G1241" s="14">
        <v>2</v>
      </c>
      <c r="H1241" s="14">
        <v>1</v>
      </c>
      <c r="I1241" s="26">
        <v>403.6</v>
      </c>
      <c r="J1241" s="11">
        <v>399.9</v>
      </c>
      <c r="K1241" s="26">
        <v>399.9</v>
      </c>
      <c r="L1241" s="27">
        <v>7</v>
      </c>
      <c r="M1241" s="26">
        <f t="shared" ref="M1241:M1242" si="249">R1241+T1241+V1241+X1241+Z1241+AB1241+AE1241+AF1241</f>
        <v>886584</v>
      </c>
      <c r="N1241" s="6"/>
      <c r="O1241" s="6"/>
      <c r="P1241" s="6"/>
      <c r="Q1241" s="11">
        <f t="shared" ref="Q1241:Q1242" si="250">M1241</f>
        <v>886584</v>
      </c>
      <c r="R1241" s="11">
        <v>886584</v>
      </c>
      <c r="S1241" s="35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75"/>
      <c r="AG1241" s="29" t="s">
        <v>217</v>
      </c>
      <c r="AH1241" s="176" t="s">
        <v>1777</v>
      </c>
      <c r="AI1241" s="168"/>
      <c r="AJ1241" s="176"/>
      <c r="AK1241" s="176"/>
      <c r="AL1241" s="71">
        <f>MAX(AL$24:AL1240)+1</f>
        <v>1136</v>
      </c>
      <c r="AM1241" s="71" t="s">
        <v>157</v>
      </c>
      <c r="AN1241" s="71" t="str">
        <f t="shared" si="244"/>
        <v>1136.</v>
      </c>
      <c r="AP1241" s="71"/>
      <c r="AS1241" s="114"/>
    </row>
    <row r="1242" spans="1:45" ht="22.5" customHeight="1" x14ac:dyDescent="0.25">
      <c r="A1242" s="94" t="str">
        <f t="shared" si="248"/>
        <v>1137.</v>
      </c>
      <c r="B1242" s="94">
        <v>4016</v>
      </c>
      <c r="C1242" s="213" t="s">
        <v>1725</v>
      </c>
      <c r="D1242" s="8">
        <v>1975</v>
      </c>
      <c r="E1242" s="9" t="s">
        <v>28</v>
      </c>
      <c r="F1242" s="8" t="s">
        <v>29</v>
      </c>
      <c r="G1242" s="14">
        <v>5</v>
      </c>
      <c r="H1242" s="14">
        <v>3</v>
      </c>
      <c r="I1242" s="26">
        <v>3437.26</v>
      </c>
      <c r="J1242" s="11">
        <v>3229.16</v>
      </c>
      <c r="K1242" s="26">
        <v>2289.06</v>
      </c>
      <c r="L1242" s="27">
        <v>82</v>
      </c>
      <c r="M1242" s="26">
        <f t="shared" si="249"/>
        <v>687297.44</v>
      </c>
      <c r="N1242" s="6"/>
      <c r="O1242" s="6"/>
      <c r="P1242" s="6"/>
      <c r="Q1242" s="11">
        <f t="shared" si="250"/>
        <v>687297.44</v>
      </c>
      <c r="R1242" s="11"/>
      <c r="S1242" s="35"/>
      <c r="T1242" s="11"/>
      <c r="U1242" s="152"/>
      <c r="V1242" s="152"/>
      <c r="W1242" s="11">
        <v>827.64</v>
      </c>
      <c r="X1242" s="11">
        <v>440840.44</v>
      </c>
      <c r="Y1242" s="11"/>
      <c r="Z1242" s="11"/>
      <c r="AA1242" s="11"/>
      <c r="AB1242" s="11"/>
      <c r="AC1242" s="11"/>
      <c r="AD1242" s="11"/>
      <c r="AE1242" s="11"/>
      <c r="AF1242" s="75">
        <v>246457</v>
      </c>
      <c r="AG1242" s="29" t="s">
        <v>217</v>
      </c>
      <c r="AH1242" s="224"/>
      <c r="AI1242" s="168"/>
      <c r="AJ1242" s="224"/>
      <c r="AK1242" s="224"/>
      <c r="AL1242" s="71">
        <f>MAX(AL$24:AL1241)+1</f>
        <v>1137</v>
      </c>
      <c r="AM1242" s="71" t="s">
        <v>157</v>
      </c>
      <c r="AN1242" s="71" t="str">
        <f t="shared" si="244"/>
        <v>1137.</v>
      </c>
      <c r="AP1242" s="71"/>
      <c r="AS1242" s="114"/>
    </row>
    <row r="1243" spans="1:45" ht="22.5" customHeight="1" x14ac:dyDescent="0.25">
      <c r="A1243" s="94" t="str">
        <f t="shared" si="248"/>
        <v/>
      </c>
      <c r="B1243" s="94"/>
      <c r="C1243" s="233" t="s">
        <v>1643</v>
      </c>
      <c r="D1243" s="4"/>
      <c r="E1243" s="20"/>
      <c r="F1243" s="4"/>
      <c r="G1243" s="10"/>
      <c r="H1243" s="10"/>
      <c r="I1243" s="28">
        <f>I1244+I1334+I1413</f>
        <v>2311280.7300000004</v>
      </c>
      <c r="J1243" s="6">
        <f>J1244+J1334+J1413</f>
        <v>1926947.2600000002</v>
      </c>
      <c r="K1243" s="28">
        <f>K1244+K1334+K1413</f>
        <v>1860415.5700000003</v>
      </c>
      <c r="L1243" s="40">
        <f>L1244+L1334+L1413</f>
        <v>97765</v>
      </c>
      <c r="M1243" s="28">
        <f>M1244+M1334+M1413</f>
        <v>1184796316.5306005</v>
      </c>
      <c r="N1243" s="28"/>
      <c r="O1243" s="28"/>
      <c r="P1243" s="28">
        <f t="shared" ref="P1243:AC1243" si="251">P1244+P1334+P1413</f>
        <v>16837456.949999999</v>
      </c>
      <c r="Q1243" s="28">
        <f t="shared" si="251"/>
        <v>1167670860.9106007</v>
      </c>
      <c r="R1243" s="28">
        <f t="shared" si="251"/>
        <v>512951219.23839998</v>
      </c>
      <c r="S1243" s="149">
        <f t="shared" si="251"/>
        <v>121</v>
      </c>
      <c r="T1243" s="28">
        <f t="shared" si="251"/>
        <v>243041323.07999998</v>
      </c>
      <c r="U1243" s="28">
        <f t="shared" si="251"/>
        <v>133813.33883124142</v>
      </c>
      <c r="V1243" s="28">
        <f t="shared" si="251"/>
        <v>288656296.14380002</v>
      </c>
      <c r="W1243" s="28">
        <f t="shared" si="251"/>
        <v>7664.8</v>
      </c>
      <c r="X1243" s="28">
        <f t="shared" si="251"/>
        <v>8838040.4400000013</v>
      </c>
      <c r="Y1243" s="28">
        <f t="shared" si="251"/>
        <v>85789.059039634449</v>
      </c>
      <c r="Z1243" s="28">
        <f t="shared" si="251"/>
        <v>86722887.519600004</v>
      </c>
      <c r="AA1243" s="28">
        <f t="shared" si="251"/>
        <v>6682.0360184578894</v>
      </c>
      <c r="AB1243" s="28">
        <f t="shared" si="251"/>
        <v>13293595.618799999</v>
      </c>
      <c r="AC1243" s="28">
        <f t="shared" si="251"/>
        <v>15708304.25</v>
      </c>
      <c r="AD1243" s="28"/>
      <c r="AE1243" s="28">
        <f>AE1244+AE1334+AE1413</f>
        <v>8317465.5199999996</v>
      </c>
      <c r="AF1243" s="207">
        <f>AF1244+AF1334+AF1413</f>
        <v>7267184.7199999997</v>
      </c>
      <c r="AG1243" s="31"/>
      <c r="AH1243" s="176"/>
      <c r="AI1243" s="168"/>
      <c r="AJ1243" s="176"/>
      <c r="AK1243" s="176"/>
      <c r="AN1243" s="71" t="str">
        <f t="shared" si="244"/>
        <v/>
      </c>
      <c r="AO1243" s="71"/>
      <c r="AP1243" s="71"/>
      <c r="AS1243" s="114"/>
    </row>
    <row r="1244" spans="1:45" ht="22.5" customHeight="1" x14ac:dyDescent="0.25">
      <c r="A1244" s="94" t="str">
        <f t="shared" si="248"/>
        <v/>
      </c>
      <c r="B1244" s="94"/>
      <c r="C1244" s="233" t="s">
        <v>208</v>
      </c>
      <c r="D1244" s="4"/>
      <c r="E1244" s="20"/>
      <c r="F1244" s="4"/>
      <c r="G1244" s="10"/>
      <c r="H1244" s="10"/>
      <c r="I1244" s="6">
        <f>SUM(I1245:I1333)</f>
        <v>307237.54000000004</v>
      </c>
      <c r="J1244" s="6">
        <f t="shared" ref="J1244:L1244" si="252">SUM(J1245:J1333)</f>
        <v>265877.54000000004</v>
      </c>
      <c r="K1244" s="6">
        <f t="shared" si="252"/>
        <v>257343.44999999998</v>
      </c>
      <c r="L1244" s="119">
        <f t="shared" si="252"/>
        <v>13352</v>
      </c>
      <c r="M1244" s="6">
        <f>SUM(M1245:M1333)</f>
        <v>135489330.00600004</v>
      </c>
      <c r="N1244" s="6"/>
      <c r="O1244" s="6"/>
      <c r="P1244" s="6"/>
      <c r="Q1244" s="6">
        <f t="shared" ref="Q1244:V1244" si="253">SUM(Q1245:Q1333)</f>
        <v>135489330.00600004</v>
      </c>
      <c r="R1244" s="6">
        <f t="shared" si="253"/>
        <v>64573363.729999997</v>
      </c>
      <c r="S1244" s="119">
        <f t="shared" si="253"/>
        <v>3</v>
      </c>
      <c r="T1244" s="6">
        <f t="shared" si="253"/>
        <v>5436526.4400000004</v>
      </c>
      <c r="U1244" s="6">
        <f t="shared" si="253"/>
        <v>19787.59</v>
      </c>
      <c r="V1244" s="6">
        <f t="shared" si="253"/>
        <v>58023097.276000008</v>
      </c>
      <c r="W1244" s="6"/>
      <c r="X1244" s="6"/>
      <c r="Y1244" s="6">
        <f t="shared" ref="Y1244:AF1244" si="254">SUM(Y1245:Y1333)</f>
        <v>3890.42</v>
      </c>
      <c r="Z1244" s="6">
        <f t="shared" si="254"/>
        <v>3237845.9</v>
      </c>
      <c r="AA1244" s="6">
        <f t="shared" si="254"/>
        <v>241</v>
      </c>
      <c r="AB1244" s="6">
        <f t="shared" si="254"/>
        <v>436300.43</v>
      </c>
      <c r="AC1244" s="6"/>
      <c r="AD1244" s="6"/>
      <c r="AE1244" s="6">
        <f t="shared" si="254"/>
        <v>1980285.92</v>
      </c>
      <c r="AF1244" s="195">
        <f t="shared" si="254"/>
        <v>1801910.31</v>
      </c>
      <c r="AG1244" s="31"/>
      <c r="AH1244" s="176"/>
      <c r="AI1244" s="168"/>
      <c r="AJ1244" s="176"/>
      <c r="AK1244" s="176"/>
      <c r="AN1244" s="71" t="str">
        <f t="shared" si="244"/>
        <v/>
      </c>
      <c r="AO1244" s="71"/>
      <c r="AP1244" s="71"/>
      <c r="AS1244" s="114"/>
    </row>
    <row r="1245" spans="1:45" ht="22.5" customHeight="1" x14ac:dyDescent="0.25">
      <c r="A1245" s="94" t="str">
        <f t="shared" si="248"/>
        <v>1138.</v>
      </c>
      <c r="B1245" s="94">
        <v>5385</v>
      </c>
      <c r="C1245" s="213" t="s">
        <v>1326</v>
      </c>
      <c r="D1245" s="4">
        <v>1965</v>
      </c>
      <c r="E1245" s="9" t="s">
        <v>28</v>
      </c>
      <c r="F1245" s="4" t="s">
        <v>31</v>
      </c>
      <c r="G1245" s="10">
        <v>5</v>
      </c>
      <c r="H1245" s="10">
        <v>4</v>
      </c>
      <c r="I1245" s="11">
        <v>4188.2299999999996</v>
      </c>
      <c r="J1245" s="11">
        <v>3858.5</v>
      </c>
      <c r="K1245" s="11">
        <v>3858.5</v>
      </c>
      <c r="L1245" s="35">
        <v>192</v>
      </c>
      <c r="M1245" s="11">
        <f>R1245+T1245+V1245+X1245+Z1245+AB1245+AE1245+AF1245</f>
        <v>1603024.62</v>
      </c>
      <c r="N1245" s="11"/>
      <c r="O1245" s="6"/>
      <c r="P1245" s="11"/>
      <c r="Q1245" s="11">
        <f t="shared" ref="Q1245:Q1261" si="255">M1245</f>
        <v>1603024.62</v>
      </c>
      <c r="R1245" s="11">
        <v>1603024.62</v>
      </c>
      <c r="S1245" s="35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75"/>
      <c r="AG1245" s="29" t="s">
        <v>217</v>
      </c>
      <c r="AH1245" s="176" t="s">
        <v>1777</v>
      </c>
      <c r="AI1245" s="168"/>
      <c r="AJ1245" s="176"/>
      <c r="AK1245" s="176"/>
      <c r="AL1245" s="71">
        <f>MAX(AL$24:AL1244)+1</f>
        <v>1138</v>
      </c>
      <c r="AM1245" s="71" t="s">
        <v>157</v>
      </c>
      <c r="AN1245" s="71" t="str">
        <f t="shared" si="244"/>
        <v>1138.</v>
      </c>
      <c r="AS1245" s="114"/>
    </row>
    <row r="1246" spans="1:45" ht="22.5" customHeight="1" x14ac:dyDescent="0.25">
      <c r="A1246" s="94" t="str">
        <f t="shared" si="248"/>
        <v>1139.</v>
      </c>
      <c r="B1246" s="94">
        <v>4457</v>
      </c>
      <c r="C1246" s="211" t="s">
        <v>958</v>
      </c>
      <c r="D1246" s="4">
        <v>1977</v>
      </c>
      <c r="E1246" s="9" t="s">
        <v>28</v>
      </c>
      <c r="F1246" s="4" t="s">
        <v>31</v>
      </c>
      <c r="G1246" s="10">
        <v>9</v>
      </c>
      <c r="H1246" s="10">
        <v>12</v>
      </c>
      <c r="I1246" s="11">
        <v>24358.7</v>
      </c>
      <c r="J1246" s="11">
        <v>15321.7</v>
      </c>
      <c r="K1246" s="11">
        <v>15321.7</v>
      </c>
      <c r="L1246" s="35">
        <v>1339</v>
      </c>
      <c r="M1246" s="11">
        <f>R1246+T1246+V1246+X1246+Z1246+AB1246+AE1246+AF1246</f>
        <v>9299890.3699999992</v>
      </c>
      <c r="N1246" s="11"/>
      <c r="O1246" s="6"/>
      <c r="P1246" s="11"/>
      <c r="Q1246" s="11">
        <f t="shared" si="255"/>
        <v>9299890.3699999992</v>
      </c>
      <c r="R1246" s="11">
        <v>9299890.3699999992</v>
      </c>
      <c r="S1246" s="35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75"/>
      <c r="AG1246" s="29" t="s">
        <v>217</v>
      </c>
      <c r="AH1246" s="176" t="s">
        <v>1781</v>
      </c>
      <c r="AI1246" s="168"/>
      <c r="AJ1246" s="176"/>
      <c r="AK1246" s="176"/>
      <c r="AL1246" s="71">
        <f>MAX(AL$24:AL1245)+1</f>
        <v>1139</v>
      </c>
      <c r="AM1246" s="71" t="s">
        <v>157</v>
      </c>
      <c r="AN1246" s="71" t="str">
        <f t="shared" si="244"/>
        <v>1139.</v>
      </c>
      <c r="AS1246" s="114"/>
    </row>
    <row r="1247" spans="1:45" ht="22.5" customHeight="1" x14ac:dyDescent="0.25">
      <c r="A1247" s="94" t="str">
        <f t="shared" si="248"/>
        <v>1140.</v>
      </c>
      <c r="B1247" s="94">
        <v>4410</v>
      </c>
      <c r="C1247" s="213" t="s">
        <v>1357</v>
      </c>
      <c r="D1247" s="4">
        <v>1992</v>
      </c>
      <c r="E1247" s="9" t="s">
        <v>28</v>
      </c>
      <c r="F1247" s="4" t="s">
        <v>31</v>
      </c>
      <c r="G1247" s="10">
        <v>9</v>
      </c>
      <c r="H1247" s="10">
        <v>4</v>
      </c>
      <c r="I1247" s="26">
        <v>7748.8</v>
      </c>
      <c r="J1247" s="11">
        <v>7748.8</v>
      </c>
      <c r="K1247" s="26">
        <v>7748.8</v>
      </c>
      <c r="L1247" s="27">
        <v>358</v>
      </c>
      <c r="M1247" s="26">
        <f>R1247+T1247+V1247+X1247+Z1247+AB1247+AE1247+AF1247</f>
        <v>2039444</v>
      </c>
      <c r="N1247" s="11"/>
      <c r="O1247" s="6"/>
      <c r="P1247" s="11"/>
      <c r="Q1247" s="11">
        <f t="shared" si="255"/>
        <v>2039444</v>
      </c>
      <c r="R1247" s="11"/>
      <c r="S1247" s="35"/>
      <c r="T1247" s="11"/>
      <c r="U1247" s="11">
        <v>1338</v>
      </c>
      <c r="V1247" s="11">
        <v>2039444</v>
      </c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75"/>
      <c r="AG1247" s="29" t="s">
        <v>217</v>
      </c>
      <c r="AH1247" s="176"/>
      <c r="AI1247" s="168"/>
      <c r="AJ1247" s="176"/>
      <c r="AK1247" s="176"/>
      <c r="AL1247" s="71">
        <f>MAX(AL$24:AL1246)+1</f>
        <v>1140</v>
      </c>
      <c r="AM1247" s="71" t="s">
        <v>157</v>
      </c>
      <c r="AN1247" s="71" t="str">
        <f t="shared" si="244"/>
        <v>1140.</v>
      </c>
      <c r="AS1247" s="114"/>
    </row>
    <row r="1248" spans="1:45" ht="22.5" customHeight="1" x14ac:dyDescent="0.25">
      <c r="A1248" s="94" t="str">
        <f t="shared" si="248"/>
        <v>1141.</v>
      </c>
      <c r="B1248" s="94">
        <v>4134</v>
      </c>
      <c r="C1248" s="211" t="s">
        <v>930</v>
      </c>
      <c r="D1248" s="8">
        <v>1824</v>
      </c>
      <c r="E1248" s="9" t="s">
        <v>28</v>
      </c>
      <c r="F1248" s="4" t="s">
        <v>29</v>
      </c>
      <c r="G1248" s="10">
        <v>2</v>
      </c>
      <c r="H1248" s="10">
        <v>1</v>
      </c>
      <c r="I1248" s="11">
        <v>694.9</v>
      </c>
      <c r="J1248" s="11">
        <v>694.9</v>
      </c>
      <c r="K1248" s="11">
        <v>694.9</v>
      </c>
      <c r="L1248" s="35">
        <v>30</v>
      </c>
      <c r="M1248" s="11">
        <f>R1248+T1248+V1248+X1248+Z1248+AB1248+AE1248+AF1248</f>
        <v>145916.96</v>
      </c>
      <c r="N1248" s="11"/>
      <c r="O1248" s="11"/>
      <c r="P1248" s="11"/>
      <c r="Q1248" s="11">
        <f t="shared" si="255"/>
        <v>145916.96</v>
      </c>
      <c r="R1248" s="11">
        <v>145916.96</v>
      </c>
      <c r="S1248" s="35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75"/>
      <c r="AG1248" s="29" t="s">
        <v>217</v>
      </c>
      <c r="AH1248" s="176" t="s">
        <v>1778</v>
      </c>
      <c r="AI1248" s="168"/>
      <c r="AJ1248" s="176"/>
      <c r="AK1248" s="176"/>
      <c r="AL1248" s="71">
        <f>MAX(AL$24:AL1247)+1</f>
        <v>1141</v>
      </c>
      <c r="AM1248" s="71" t="s">
        <v>157</v>
      </c>
      <c r="AN1248" s="71" t="str">
        <f t="shared" si="244"/>
        <v>1141.</v>
      </c>
      <c r="AS1248" s="114"/>
    </row>
    <row r="1249" spans="1:45" ht="22.5" customHeight="1" x14ac:dyDescent="0.25">
      <c r="A1249" s="94" t="str">
        <f t="shared" si="248"/>
        <v>1142.</v>
      </c>
      <c r="B1249" s="94">
        <v>4926</v>
      </c>
      <c r="C1249" s="213" t="s">
        <v>1096</v>
      </c>
      <c r="D1249" s="4">
        <v>1848</v>
      </c>
      <c r="E1249" s="9" t="s">
        <v>28</v>
      </c>
      <c r="F1249" s="4" t="s">
        <v>29</v>
      </c>
      <c r="G1249" s="10">
        <v>3</v>
      </c>
      <c r="H1249" s="10">
        <v>2</v>
      </c>
      <c r="I1249" s="26">
        <v>1151</v>
      </c>
      <c r="J1249" s="11">
        <v>721.3</v>
      </c>
      <c r="K1249" s="26">
        <v>721.3</v>
      </c>
      <c r="L1249" s="27">
        <v>12</v>
      </c>
      <c r="M1249" s="26">
        <f>R1249+V1249+AE1249+AF1249</f>
        <v>4479223.3</v>
      </c>
      <c r="N1249" s="11"/>
      <c r="O1249" s="6"/>
      <c r="P1249" s="11"/>
      <c r="Q1249" s="11">
        <f t="shared" si="255"/>
        <v>4479223.3</v>
      </c>
      <c r="R1249" s="11"/>
      <c r="S1249" s="35"/>
      <c r="T1249" s="11"/>
      <c r="U1249" s="11">
        <v>767.33</v>
      </c>
      <c r="V1249" s="11">
        <v>4227043.3</v>
      </c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75">
        <v>252180</v>
      </c>
      <c r="AG1249" s="29" t="s">
        <v>217</v>
      </c>
      <c r="AH1249" s="176"/>
      <c r="AI1249" s="168"/>
      <c r="AJ1249" s="176"/>
      <c r="AK1249" s="176"/>
      <c r="AL1249" s="71">
        <f>MAX(AL$24:AL1248)+1</f>
        <v>1142</v>
      </c>
      <c r="AM1249" s="71" t="s">
        <v>157</v>
      </c>
      <c r="AN1249" s="71" t="str">
        <f t="shared" si="244"/>
        <v>1142.</v>
      </c>
      <c r="AS1249" s="114"/>
    </row>
    <row r="1250" spans="1:45" ht="22.5" customHeight="1" x14ac:dyDescent="0.25">
      <c r="A1250" s="94" t="str">
        <f t="shared" si="248"/>
        <v>1143.</v>
      </c>
      <c r="B1250" s="94">
        <v>4138</v>
      </c>
      <c r="C1250" s="213" t="s">
        <v>1162</v>
      </c>
      <c r="D1250" s="4">
        <v>1932</v>
      </c>
      <c r="E1250" s="9" t="s">
        <v>28</v>
      </c>
      <c r="F1250" s="4" t="s">
        <v>29</v>
      </c>
      <c r="G1250" s="10">
        <v>3</v>
      </c>
      <c r="H1250" s="10">
        <v>4</v>
      </c>
      <c r="I1250" s="26">
        <v>1669.7</v>
      </c>
      <c r="J1250" s="26">
        <v>1117</v>
      </c>
      <c r="K1250" s="26">
        <v>1117</v>
      </c>
      <c r="L1250" s="27">
        <v>79</v>
      </c>
      <c r="M1250" s="26">
        <f t="shared" ref="M1250:M1261" si="256">R1250+T1250+V1250+X1250+Z1250+AB1250+AE1250+AF1250</f>
        <v>351218.77</v>
      </c>
      <c r="N1250" s="11"/>
      <c r="O1250" s="6"/>
      <c r="P1250" s="11"/>
      <c r="Q1250" s="11">
        <f t="shared" si="255"/>
        <v>351218.77</v>
      </c>
      <c r="R1250" s="11">
        <v>351218.77</v>
      </c>
      <c r="S1250" s="35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75"/>
      <c r="AG1250" s="29" t="s">
        <v>217</v>
      </c>
      <c r="AH1250" s="176" t="s">
        <v>1778</v>
      </c>
      <c r="AI1250" s="168"/>
      <c r="AJ1250" s="176"/>
      <c r="AK1250" s="176"/>
      <c r="AL1250" s="71">
        <f>MAX(AL$24:AL1249)+1</f>
        <v>1143</v>
      </c>
      <c r="AM1250" s="71" t="s">
        <v>157</v>
      </c>
      <c r="AN1250" s="71" t="str">
        <f t="shared" si="244"/>
        <v>1143.</v>
      </c>
      <c r="AP1250" s="71"/>
      <c r="AS1250" s="114"/>
    </row>
    <row r="1251" spans="1:45" ht="22.5" customHeight="1" x14ac:dyDescent="0.25">
      <c r="A1251" s="94" t="str">
        <f t="shared" si="248"/>
        <v>1144.</v>
      </c>
      <c r="B1251" s="94">
        <v>4139</v>
      </c>
      <c r="C1251" s="211" t="s">
        <v>1163</v>
      </c>
      <c r="D1251" s="4">
        <v>1934</v>
      </c>
      <c r="E1251" s="9" t="s">
        <v>28</v>
      </c>
      <c r="F1251" s="4" t="s">
        <v>29</v>
      </c>
      <c r="G1251" s="10">
        <v>4</v>
      </c>
      <c r="H1251" s="10">
        <v>3</v>
      </c>
      <c r="I1251" s="11">
        <v>1603.2</v>
      </c>
      <c r="J1251" s="11">
        <v>1592.3</v>
      </c>
      <c r="K1251" s="11">
        <v>1000.1</v>
      </c>
      <c r="L1251" s="35">
        <v>53</v>
      </c>
      <c r="M1251" s="11">
        <f t="shared" si="256"/>
        <v>1697285.89</v>
      </c>
      <c r="N1251" s="11"/>
      <c r="O1251" s="11"/>
      <c r="P1251" s="11"/>
      <c r="Q1251" s="11">
        <f t="shared" si="255"/>
        <v>1697285.89</v>
      </c>
      <c r="R1251" s="11">
        <v>1376605.46</v>
      </c>
      <c r="S1251" s="35"/>
      <c r="T1251" s="11"/>
      <c r="U1251" s="11"/>
      <c r="V1251" s="11"/>
      <c r="W1251" s="11"/>
      <c r="X1251" s="11"/>
      <c r="Y1251" s="11"/>
      <c r="Z1251" s="11"/>
      <c r="AA1251" s="11">
        <v>129</v>
      </c>
      <c r="AB1251" s="11">
        <v>320680.43</v>
      </c>
      <c r="AC1251" s="11"/>
      <c r="AD1251" s="11"/>
      <c r="AE1251" s="11"/>
      <c r="AF1251" s="75"/>
      <c r="AG1251" s="29" t="s">
        <v>217</v>
      </c>
      <c r="AH1251" s="176" t="s">
        <v>1777</v>
      </c>
      <c r="AI1251" s="168"/>
      <c r="AJ1251" s="176"/>
      <c r="AK1251" s="176"/>
      <c r="AL1251" s="71">
        <f>MAX(AL$24:AL1250)+1</f>
        <v>1144</v>
      </c>
      <c r="AM1251" s="71" t="s">
        <v>157</v>
      </c>
      <c r="AN1251" s="71" t="str">
        <f t="shared" si="244"/>
        <v>1144.</v>
      </c>
      <c r="AS1251" s="114"/>
    </row>
    <row r="1252" spans="1:45" ht="22.5" customHeight="1" x14ac:dyDescent="0.25">
      <c r="A1252" s="94" t="str">
        <f t="shared" si="248"/>
        <v>1145.</v>
      </c>
      <c r="B1252" s="94">
        <v>4371</v>
      </c>
      <c r="C1252" s="211" t="s">
        <v>949</v>
      </c>
      <c r="D1252" s="4">
        <v>1948</v>
      </c>
      <c r="E1252" s="9" t="s">
        <v>28</v>
      </c>
      <c r="F1252" s="4" t="s">
        <v>29</v>
      </c>
      <c r="G1252" s="10">
        <v>2</v>
      </c>
      <c r="H1252" s="10">
        <v>1</v>
      </c>
      <c r="I1252" s="11">
        <v>452.6</v>
      </c>
      <c r="J1252" s="11">
        <v>412</v>
      </c>
      <c r="K1252" s="11">
        <v>335.3</v>
      </c>
      <c r="L1252" s="35">
        <v>15</v>
      </c>
      <c r="M1252" s="11">
        <f t="shared" si="256"/>
        <v>182429.35</v>
      </c>
      <c r="N1252" s="11"/>
      <c r="O1252" s="6"/>
      <c r="P1252" s="11"/>
      <c r="Q1252" s="11">
        <f t="shared" si="255"/>
        <v>182429.35</v>
      </c>
      <c r="R1252" s="11">
        <v>125960.47</v>
      </c>
      <c r="S1252" s="35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75">
        <v>56468.88</v>
      </c>
      <c r="AG1252" s="29" t="s">
        <v>217</v>
      </c>
      <c r="AH1252" s="176" t="s">
        <v>1774</v>
      </c>
      <c r="AI1252" s="168"/>
      <c r="AJ1252" s="176"/>
      <c r="AK1252" s="176"/>
      <c r="AL1252" s="71">
        <f>MAX(AL$24:AL1251)+1</f>
        <v>1145</v>
      </c>
      <c r="AM1252" s="71" t="s">
        <v>157</v>
      </c>
      <c r="AN1252" s="71" t="str">
        <f t="shared" si="244"/>
        <v>1145.</v>
      </c>
      <c r="AP1252" s="71"/>
      <c r="AS1252" s="114"/>
    </row>
    <row r="1253" spans="1:45" ht="22.5" customHeight="1" x14ac:dyDescent="0.25">
      <c r="A1253" s="94" t="str">
        <f t="shared" si="248"/>
        <v>1146.</v>
      </c>
      <c r="B1253" s="94">
        <v>4374</v>
      </c>
      <c r="C1253" s="218" t="s">
        <v>950</v>
      </c>
      <c r="D1253" s="4">
        <v>1948</v>
      </c>
      <c r="E1253" s="9" t="s">
        <v>28</v>
      </c>
      <c r="F1253" s="4" t="s">
        <v>29</v>
      </c>
      <c r="G1253" s="10">
        <v>3</v>
      </c>
      <c r="H1253" s="10">
        <v>2</v>
      </c>
      <c r="I1253" s="26">
        <v>564.70000000000005</v>
      </c>
      <c r="J1253" s="11">
        <v>383.4</v>
      </c>
      <c r="K1253" s="26">
        <v>383.4</v>
      </c>
      <c r="L1253" s="27">
        <v>35</v>
      </c>
      <c r="M1253" s="26">
        <f t="shared" si="256"/>
        <v>3264183.1799999997</v>
      </c>
      <c r="N1253" s="11"/>
      <c r="O1253" s="6"/>
      <c r="P1253" s="11"/>
      <c r="Q1253" s="11">
        <f t="shared" si="255"/>
        <v>3264183.1799999997</v>
      </c>
      <c r="R1253" s="11">
        <v>167089.65</v>
      </c>
      <c r="S1253" s="35"/>
      <c r="T1253" s="11"/>
      <c r="U1253" s="11">
        <v>120.86</v>
      </c>
      <c r="V1253" s="11">
        <v>2961236.57</v>
      </c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75">
        <v>135856.95999999999</v>
      </c>
      <c r="AG1253" s="29" t="s">
        <v>217</v>
      </c>
      <c r="AH1253" s="176" t="s">
        <v>1778</v>
      </c>
      <c r="AI1253" s="168"/>
      <c r="AJ1253" s="176"/>
      <c r="AK1253" s="176"/>
      <c r="AL1253" s="71">
        <f>MAX(AL$24:AL1252)+1</f>
        <v>1146</v>
      </c>
      <c r="AM1253" s="71" t="s">
        <v>157</v>
      </c>
      <c r="AN1253" s="71" t="str">
        <f t="shared" si="244"/>
        <v>1146.</v>
      </c>
      <c r="AP1253" s="71"/>
      <c r="AS1253" s="114"/>
    </row>
    <row r="1254" spans="1:45" ht="22.5" customHeight="1" x14ac:dyDescent="0.25">
      <c r="A1254" s="94" t="str">
        <f t="shared" si="248"/>
        <v>1147.</v>
      </c>
      <c r="B1254" s="94">
        <v>5315</v>
      </c>
      <c r="C1254" s="212" t="s">
        <v>1139</v>
      </c>
      <c r="D1254" s="4">
        <v>1948</v>
      </c>
      <c r="E1254" s="9" t="s">
        <v>28</v>
      </c>
      <c r="F1254" s="4" t="s">
        <v>29</v>
      </c>
      <c r="G1254" s="10">
        <v>3</v>
      </c>
      <c r="H1254" s="10">
        <v>2</v>
      </c>
      <c r="I1254" s="11">
        <v>1047.9000000000001</v>
      </c>
      <c r="J1254" s="11">
        <v>1047.9000000000001</v>
      </c>
      <c r="K1254" s="11">
        <v>1047.9000000000001</v>
      </c>
      <c r="L1254" s="35">
        <v>26</v>
      </c>
      <c r="M1254" s="11">
        <f t="shared" si="256"/>
        <v>2407245.9300000002</v>
      </c>
      <c r="N1254" s="11"/>
      <c r="O1254" s="6"/>
      <c r="P1254" s="11"/>
      <c r="Q1254" s="11">
        <f t="shared" si="255"/>
        <v>2407245.9300000002</v>
      </c>
      <c r="R1254" s="11"/>
      <c r="S1254" s="35"/>
      <c r="T1254" s="11"/>
      <c r="U1254" s="11">
        <v>656.6</v>
      </c>
      <c r="V1254" s="11">
        <v>2299777</v>
      </c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75">
        <v>107468.93</v>
      </c>
      <c r="AG1254" s="29" t="s">
        <v>217</v>
      </c>
      <c r="AH1254" s="176"/>
      <c r="AI1254" s="168"/>
      <c r="AJ1254" s="176"/>
      <c r="AK1254" s="176"/>
      <c r="AL1254" s="71">
        <f>MAX(AL$24:AL1253)+1</f>
        <v>1147</v>
      </c>
      <c r="AM1254" s="71" t="s">
        <v>157</v>
      </c>
      <c r="AN1254" s="71" t="str">
        <f t="shared" si="244"/>
        <v>1147.</v>
      </c>
      <c r="AP1254" s="71"/>
      <c r="AS1254" s="114"/>
    </row>
    <row r="1255" spans="1:45" ht="22.5" customHeight="1" x14ac:dyDescent="0.25">
      <c r="A1255" s="94" t="str">
        <f t="shared" si="248"/>
        <v>1148.</v>
      </c>
      <c r="B1255" s="94">
        <v>4349</v>
      </c>
      <c r="C1255" s="211" t="s">
        <v>944</v>
      </c>
      <c r="D1255" s="4">
        <v>1952</v>
      </c>
      <c r="E1255" s="20"/>
      <c r="F1255" s="4" t="s">
        <v>29</v>
      </c>
      <c r="G1255" s="10">
        <v>4</v>
      </c>
      <c r="H1255" s="10">
        <v>5</v>
      </c>
      <c r="I1255" s="11">
        <v>3659.9</v>
      </c>
      <c r="J1255" s="11">
        <v>3225.4</v>
      </c>
      <c r="K1255" s="11">
        <v>2740.86</v>
      </c>
      <c r="L1255" s="35">
        <v>97</v>
      </c>
      <c r="M1255" s="11">
        <f t="shared" si="256"/>
        <v>7078114.8900000006</v>
      </c>
      <c r="N1255" s="11"/>
      <c r="O1255" s="11"/>
      <c r="P1255" s="11"/>
      <c r="Q1255" s="11">
        <f t="shared" si="255"/>
        <v>7078114.8900000006</v>
      </c>
      <c r="R1255" s="11"/>
      <c r="S1255" s="11"/>
      <c r="T1255" s="11"/>
      <c r="U1255" s="11">
        <v>1981</v>
      </c>
      <c r="V1255" s="11">
        <v>6752399.9900000002</v>
      </c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75">
        <v>325714.90000000002</v>
      </c>
      <c r="AG1255" s="29" t="s">
        <v>217</v>
      </c>
      <c r="AH1255" s="176"/>
      <c r="AI1255" s="168"/>
      <c r="AJ1255" s="176"/>
      <c r="AK1255" s="176"/>
      <c r="AL1255" s="71">
        <f>MAX(AL$24:AL1254)+1</f>
        <v>1148</v>
      </c>
      <c r="AM1255" s="71" t="s">
        <v>157</v>
      </c>
      <c r="AN1255" s="71" t="str">
        <f t="shared" si="244"/>
        <v>1148.</v>
      </c>
      <c r="AP1255" s="71"/>
      <c r="AS1255" s="114"/>
    </row>
    <row r="1256" spans="1:45" ht="22.5" customHeight="1" x14ac:dyDescent="0.25">
      <c r="A1256" s="94" t="str">
        <f t="shared" si="248"/>
        <v>1149.</v>
      </c>
      <c r="B1256" s="94">
        <v>4382</v>
      </c>
      <c r="C1256" s="213" t="s">
        <v>951</v>
      </c>
      <c r="D1256" s="4">
        <v>1954</v>
      </c>
      <c r="E1256" s="9" t="s">
        <v>28</v>
      </c>
      <c r="F1256" s="4" t="s">
        <v>29</v>
      </c>
      <c r="G1256" s="10">
        <v>2</v>
      </c>
      <c r="H1256" s="10">
        <v>1</v>
      </c>
      <c r="I1256" s="26">
        <v>384.8</v>
      </c>
      <c r="J1256" s="26">
        <v>325.7</v>
      </c>
      <c r="K1256" s="26">
        <v>176</v>
      </c>
      <c r="L1256" s="27">
        <v>12</v>
      </c>
      <c r="M1256" s="26">
        <f t="shared" si="256"/>
        <v>45887.66</v>
      </c>
      <c r="N1256" s="11"/>
      <c r="O1256" s="6"/>
      <c r="P1256" s="11"/>
      <c r="Q1256" s="11">
        <f t="shared" si="255"/>
        <v>45887.66</v>
      </c>
      <c r="R1256" s="11">
        <v>24874.57</v>
      </c>
      <c r="S1256" s="35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>
        <v>21013.09</v>
      </c>
      <c r="AF1256" s="75"/>
      <c r="AG1256" s="29" t="s">
        <v>217</v>
      </c>
      <c r="AH1256" s="176" t="s">
        <v>1800</v>
      </c>
      <c r="AI1256" s="168"/>
      <c r="AJ1256" s="176"/>
      <c r="AK1256" s="176"/>
      <c r="AL1256" s="71">
        <f>MAX(AL$24:AL1255)+1</f>
        <v>1149</v>
      </c>
      <c r="AM1256" s="71" t="s">
        <v>157</v>
      </c>
      <c r="AN1256" s="71" t="str">
        <f t="shared" si="244"/>
        <v>1149.</v>
      </c>
      <c r="AP1256" s="71"/>
      <c r="AS1256" s="114"/>
    </row>
    <row r="1257" spans="1:45" ht="22.5" customHeight="1" x14ac:dyDescent="0.25">
      <c r="A1257" s="94" t="str">
        <f t="shared" si="248"/>
        <v>1150.</v>
      </c>
      <c r="B1257" s="94">
        <v>4480</v>
      </c>
      <c r="C1257" s="218" t="s">
        <v>1222</v>
      </c>
      <c r="D1257" s="4">
        <v>1955</v>
      </c>
      <c r="E1257" s="9" t="s">
        <v>28</v>
      </c>
      <c r="F1257" s="4" t="s">
        <v>29</v>
      </c>
      <c r="G1257" s="10">
        <v>3</v>
      </c>
      <c r="H1257" s="10">
        <v>3</v>
      </c>
      <c r="I1257" s="26">
        <v>2103.38</v>
      </c>
      <c r="J1257" s="11">
        <v>1901.7</v>
      </c>
      <c r="K1257" s="26">
        <v>1704.3</v>
      </c>
      <c r="L1257" s="27">
        <v>59</v>
      </c>
      <c r="M1257" s="26">
        <f t="shared" si="256"/>
        <v>385933.52</v>
      </c>
      <c r="N1257" s="11"/>
      <c r="O1257" s="6"/>
      <c r="P1257" s="11"/>
      <c r="Q1257" s="11">
        <f t="shared" si="255"/>
        <v>385933.52</v>
      </c>
      <c r="R1257" s="11">
        <v>385933.52</v>
      </c>
      <c r="S1257" s="35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75"/>
      <c r="AG1257" s="29" t="s">
        <v>217</v>
      </c>
      <c r="AH1257" s="176" t="s">
        <v>1788</v>
      </c>
      <c r="AI1257" s="168"/>
      <c r="AJ1257" s="176"/>
      <c r="AK1257" s="176"/>
      <c r="AL1257" s="71">
        <f>MAX(AL$24:AL1256)+1</f>
        <v>1150</v>
      </c>
      <c r="AM1257" s="71" t="s">
        <v>157</v>
      </c>
      <c r="AN1257" s="71" t="str">
        <f t="shared" si="244"/>
        <v>1150.</v>
      </c>
      <c r="AS1257" s="114"/>
    </row>
    <row r="1258" spans="1:45" ht="22.5" customHeight="1" x14ac:dyDescent="0.25">
      <c r="A1258" s="94" t="str">
        <f t="shared" si="248"/>
        <v>1151.</v>
      </c>
      <c r="B1258" s="94">
        <v>4465</v>
      </c>
      <c r="C1258" s="213" t="s">
        <v>1366</v>
      </c>
      <c r="D1258" s="4">
        <v>1955</v>
      </c>
      <c r="E1258" s="9" t="s">
        <v>28</v>
      </c>
      <c r="F1258" s="4" t="s">
        <v>29</v>
      </c>
      <c r="G1258" s="10">
        <v>2</v>
      </c>
      <c r="H1258" s="10">
        <v>1</v>
      </c>
      <c r="I1258" s="26">
        <v>428.91</v>
      </c>
      <c r="J1258" s="26">
        <v>381.9</v>
      </c>
      <c r="K1258" s="26">
        <v>381.9</v>
      </c>
      <c r="L1258" s="27">
        <v>23</v>
      </c>
      <c r="M1258" s="26">
        <f t="shared" si="256"/>
        <v>125258.22</v>
      </c>
      <c r="N1258" s="11"/>
      <c r="O1258" s="6"/>
      <c r="P1258" s="11"/>
      <c r="Q1258" s="11">
        <f t="shared" si="255"/>
        <v>125258.22</v>
      </c>
      <c r="R1258" s="11">
        <v>125258.22</v>
      </c>
      <c r="S1258" s="35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75"/>
      <c r="AG1258" s="29" t="s">
        <v>217</v>
      </c>
      <c r="AH1258" s="176" t="s">
        <v>1778</v>
      </c>
      <c r="AI1258" s="168"/>
      <c r="AJ1258" s="176"/>
      <c r="AK1258" s="176"/>
      <c r="AL1258" s="71">
        <f>MAX(AL$24:AL1257)+1</f>
        <v>1151</v>
      </c>
      <c r="AM1258" s="71" t="s">
        <v>157</v>
      </c>
      <c r="AN1258" s="71" t="str">
        <f t="shared" si="244"/>
        <v>1151.</v>
      </c>
      <c r="AP1258" s="71"/>
      <c r="AS1258" s="114"/>
    </row>
    <row r="1259" spans="1:45" ht="22.5" customHeight="1" x14ac:dyDescent="0.25">
      <c r="A1259" s="94" t="str">
        <f t="shared" si="248"/>
        <v>1152.</v>
      </c>
      <c r="B1259" s="94">
        <v>4655</v>
      </c>
      <c r="C1259" s="218" t="s">
        <v>1246</v>
      </c>
      <c r="D1259" s="4">
        <v>1956</v>
      </c>
      <c r="E1259" s="9" t="s">
        <v>28</v>
      </c>
      <c r="F1259" s="4" t="s">
        <v>29</v>
      </c>
      <c r="G1259" s="10">
        <v>3</v>
      </c>
      <c r="H1259" s="10">
        <v>2</v>
      </c>
      <c r="I1259" s="26">
        <v>947.9</v>
      </c>
      <c r="J1259" s="11">
        <v>947.9</v>
      </c>
      <c r="K1259" s="26">
        <v>947.9</v>
      </c>
      <c r="L1259" s="27">
        <v>37</v>
      </c>
      <c r="M1259" s="26">
        <f t="shared" si="256"/>
        <v>245640.14</v>
      </c>
      <c r="N1259" s="11"/>
      <c r="O1259" s="6"/>
      <c r="P1259" s="11"/>
      <c r="Q1259" s="11">
        <f t="shared" si="255"/>
        <v>245640.14</v>
      </c>
      <c r="R1259" s="11">
        <v>245640.14</v>
      </c>
      <c r="S1259" s="35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75"/>
      <c r="AG1259" s="29" t="s">
        <v>217</v>
      </c>
      <c r="AH1259" s="176" t="s">
        <v>1788</v>
      </c>
      <c r="AI1259" s="168"/>
      <c r="AJ1259" s="176"/>
      <c r="AK1259" s="176"/>
      <c r="AL1259" s="71">
        <f>MAX(AL$24:AL1258)+1</f>
        <v>1152</v>
      </c>
      <c r="AM1259" s="71" t="s">
        <v>157</v>
      </c>
      <c r="AN1259" s="71" t="str">
        <f t="shared" si="244"/>
        <v>1152.</v>
      </c>
      <c r="AP1259" s="71"/>
      <c r="AS1259" s="114"/>
    </row>
    <row r="1260" spans="1:45" ht="22.5" customHeight="1" x14ac:dyDescent="0.25">
      <c r="A1260" s="94" t="str">
        <f t="shared" si="248"/>
        <v>1153.</v>
      </c>
      <c r="B1260" s="94">
        <v>4819</v>
      </c>
      <c r="C1260" s="218" t="s">
        <v>983</v>
      </c>
      <c r="D1260" s="4">
        <v>1956</v>
      </c>
      <c r="E1260" s="9" t="s">
        <v>28</v>
      </c>
      <c r="F1260" s="4" t="s">
        <v>29</v>
      </c>
      <c r="G1260" s="10">
        <v>3</v>
      </c>
      <c r="H1260" s="10">
        <v>2</v>
      </c>
      <c r="I1260" s="26">
        <v>1189.3800000000001</v>
      </c>
      <c r="J1260" s="11">
        <v>1056.7</v>
      </c>
      <c r="K1260" s="26">
        <v>1056.7</v>
      </c>
      <c r="L1260" s="27">
        <v>38</v>
      </c>
      <c r="M1260" s="26">
        <f t="shared" si="256"/>
        <v>1075846.75</v>
      </c>
      <c r="N1260" s="11"/>
      <c r="O1260" s="6"/>
      <c r="P1260" s="11"/>
      <c r="Q1260" s="11">
        <f t="shared" si="255"/>
        <v>1075846.75</v>
      </c>
      <c r="R1260" s="11">
        <f>761839.93+314006.82</f>
        <v>1075846.75</v>
      </c>
      <c r="S1260" s="35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75"/>
      <c r="AG1260" s="29" t="s">
        <v>217</v>
      </c>
      <c r="AH1260" s="176" t="s">
        <v>1783</v>
      </c>
      <c r="AI1260" s="168"/>
      <c r="AJ1260" s="176"/>
      <c r="AK1260" s="176"/>
      <c r="AL1260" s="71">
        <f>MAX(AL$24:AL1259)+1</f>
        <v>1153</v>
      </c>
      <c r="AM1260" s="71" t="s">
        <v>157</v>
      </c>
      <c r="AN1260" s="71" t="str">
        <f t="shared" si="244"/>
        <v>1153.</v>
      </c>
      <c r="AP1260" s="71"/>
      <c r="AS1260" s="114"/>
    </row>
    <row r="1261" spans="1:45" ht="22.5" customHeight="1" x14ac:dyDescent="0.25">
      <c r="A1261" s="94" t="str">
        <f t="shared" si="248"/>
        <v>1154.</v>
      </c>
      <c r="B1261" s="94">
        <v>4356</v>
      </c>
      <c r="C1261" s="213" t="s">
        <v>946</v>
      </c>
      <c r="D1261" s="4">
        <v>1957</v>
      </c>
      <c r="E1261" s="9" t="s">
        <v>28</v>
      </c>
      <c r="F1261" s="4" t="s">
        <v>29</v>
      </c>
      <c r="G1261" s="10">
        <v>3</v>
      </c>
      <c r="H1261" s="10">
        <v>2</v>
      </c>
      <c r="I1261" s="26">
        <v>1135.5</v>
      </c>
      <c r="J1261" s="26">
        <v>1019.9</v>
      </c>
      <c r="K1261" s="26">
        <v>1019.9</v>
      </c>
      <c r="L1261" s="27">
        <v>32</v>
      </c>
      <c r="M1261" s="26">
        <f t="shared" si="256"/>
        <v>138626.4</v>
      </c>
      <c r="N1261" s="11"/>
      <c r="O1261" s="6"/>
      <c r="P1261" s="11"/>
      <c r="Q1261" s="11">
        <f t="shared" si="255"/>
        <v>138626.4</v>
      </c>
      <c r="R1261" s="11">
        <v>138626.4</v>
      </c>
      <c r="S1261" s="35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75"/>
      <c r="AG1261" s="29" t="s">
        <v>217</v>
      </c>
      <c r="AH1261" s="176" t="s">
        <v>1778</v>
      </c>
      <c r="AI1261" s="168"/>
      <c r="AJ1261" s="176"/>
      <c r="AK1261" s="176"/>
      <c r="AL1261" s="71">
        <f>MAX(AL$24:AL1260)+1</f>
        <v>1154</v>
      </c>
      <c r="AM1261" s="71" t="s">
        <v>157</v>
      </c>
      <c r="AN1261" s="71" t="str">
        <f t="shared" si="244"/>
        <v>1154.</v>
      </c>
      <c r="AP1261" s="71"/>
      <c r="AS1261" s="114"/>
    </row>
    <row r="1262" spans="1:45" ht="22.5" customHeight="1" x14ac:dyDescent="0.25">
      <c r="A1262" s="94" t="str">
        <f t="shared" si="248"/>
        <v>1155.</v>
      </c>
      <c r="B1262" s="94">
        <v>4861</v>
      </c>
      <c r="C1262" s="211" t="s">
        <v>988</v>
      </c>
      <c r="D1262" s="4">
        <v>1957</v>
      </c>
      <c r="E1262" s="9" t="s">
        <v>28</v>
      </c>
      <c r="F1262" s="4" t="s">
        <v>29</v>
      </c>
      <c r="G1262" s="10">
        <v>2</v>
      </c>
      <c r="H1262" s="10">
        <v>2</v>
      </c>
      <c r="I1262" s="11">
        <v>508.9</v>
      </c>
      <c r="J1262" s="11">
        <v>335.5</v>
      </c>
      <c r="K1262" s="11">
        <v>335.5</v>
      </c>
      <c r="L1262" s="35">
        <v>33</v>
      </c>
      <c r="M1262" s="11">
        <f t="shared" ref="M1262:M1288" si="257">R1262+T1262+V1262+X1262+Z1262+AB1262+AE1262+AF1262</f>
        <v>427555.31</v>
      </c>
      <c r="N1262" s="11"/>
      <c r="O1262" s="6"/>
      <c r="P1262" s="11"/>
      <c r="Q1262" s="11">
        <f t="shared" ref="Q1262:Q1298" si="258">M1262</f>
        <v>427555.31</v>
      </c>
      <c r="R1262" s="11">
        <v>427555.31</v>
      </c>
      <c r="S1262" s="35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75"/>
      <c r="AG1262" s="29" t="s">
        <v>217</v>
      </c>
      <c r="AH1262" s="176" t="s">
        <v>1777</v>
      </c>
      <c r="AI1262" s="168"/>
      <c r="AJ1262" s="176"/>
      <c r="AK1262" s="176"/>
      <c r="AL1262" s="71">
        <f>MAX(AL$24:AL1261)+1</f>
        <v>1155</v>
      </c>
      <c r="AM1262" s="71" t="s">
        <v>157</v>
      </c>
      <c r="AN1262" s="71" t="str">
        <f t="shared" si="244"/>
        <v>1155.</v>
      </c>
      <c r="AP1262" s="71"/>
      <c r="AS1262" s="114"/>
    </row>
    <row r="1263" spans="1:45" ht="22.5" customHeight="1" x14ac:dyDescent="0.25">
      <c r="A1263" s="94" t="str">
        <f t="shared" si="248"/>
        <v>1156.</v>
      </c>
      <c r="B1263" s="94">
        <v>5438</v>
      </c>
      <c r="C1263" s="212" t="s">
        <v>1155</v>
      </c>
      <c r="D1263" s="4">
        <v>1957</v>
      </c>
      <c r="E1263" s="9" t="s">
        <v>28</v>
      </c>
      <c r="F1263" s="4" t="s">
        <v>29</v>
      </c>
      <c r="G1263" s="10">
        <v>2</v>
      </c>
      <c r="H1263" s="10">
        <v>1</v>
      </c>
      <c r="I1263" s="11">
        <v>215.1</v>
      </c>
      <c r="J1263" s="11">
        <v>215.1</v>
      </c>
      <c r="K1263" s="11">
        <v>215.1</v>
      </c>
      <c r="L1263" s="35">
        <v>13</v>
      </c>
      <c r="M1263" s="11">
        <f t="shared" si="257"/>
        <v>862401.53</v>
      </c>
      <c r="N1263" s="11"/>
      <c r="O1263" s="6"/>
      <c r="P1263" s="11"/>
      <c r="Q1263" s="11">
        <f t="shared" si="258"/>
        <v>862401.53</v>
      </c>
      <c r="R1263" s="11"/>
      <c r="S1263" s="35"/>
      <c r="T1263" s="11"/>
      <c r="U1263" s="11">
        <v>254</v>
      </c>
      <c r="V1263" s="11">
        <v>862401.53</v>
      </c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75"/>
      <c r="AG1263" s="29" t="s">
        <v>217</v>
      </c>
      <c r="AH1263" s="176"/>
      <c r="AI1263" s="168"/>
      <c r="AJ1263" s="176"/>
      <c r="AK1263" s="176"/>
      <c r="AL1263" s="71">
        <f>MAX(AL$24:AL1262)+1</f>
        <v>1156</v>
      </c>
      <c r="AM1263" s="71" t="s">
        <v>157</v>
      </c>
      <c r="AN1263" s="71" t="str">
        <f t="shared" si="244"/>
        <v>1156.</v>
      </c>
      <c r="AP1263" s="71"/>
      <c r="AS1263" s="114"/>
    </row>
    <row r="1264" spans="1:45" ht="22.5" customHeight="1" x14ac:dyDescent="0.25">
      <c r="A1264" s="94" t="str">
        <f t="shared" si="248"/>
        <v>1157.</v>
      </c>
      <c r="B1264" s="94">
        <v>5290</v>
      </c>
      <c r="C1264" s="213" t="s">
        <v>1313</v>
      </c>
      <c r="D1264" s="4">
        <v>1957</v>
      </c>
      <c r="E1264" s="9" t="s">
        <v>28</v>
      </c>
      <c r="F1264" s="4" t="s">
        <v>29</v>
      </c>
      <c r="G1264" s="10">
        <v>2</v>
      </c>
      <c r="H1264" s="10">
        <v>2</v>
      </c>
      <c r="I1264" s="11">
        <v>438.5</v>
      </c>
      <c r="J1264" s="11">
        <v>277.89999999999998</v>
      </c>
      <c r="K1264" s="11">
        <v>277.89999999999998</v>
      </c>
      <c r="L1264" s="35">
        <v>31</v>
      </c>
      <c r="M1264" s="11">
        <f t="shared" si="257"/>
        <v>96523.3</v>
      </c>
      <c r="N1264" s="11"/>
      <c r="O1264" s="6"/>
      <c r="P1264" s="11"/>
      <c r="Q1264" s="11">
        <f t="shared" si="258"/>
        <v>96523.3</v>
      </c>
      <c r="R1264" s="11">
        <v>96523.3</v>
      </c>
      <c r="S1264" s="35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75"/>
      <c r="AG1264" s="29" t="s">
        <v>217</v>
      </c>
      <c r="AH1264" s="176" t="s">
        <v>1788</v>
      </c>
      <c r="AI1264" s="168"/>
      <c r="AJ1264" s="176"/>
      <c r="AK1264" s="176"/>
      <c r="AL1264" s="71">
        <f>MAX(AL$24:AL1263)+1</f>
        <v>1157</v>
      </c>
      <c r="AM1264" s="71" t="s">
        <v>157</v>
      </c>
      <c r="AN1264" s="71" t="str">
        <f t="shared" si="244"/>
        <v>1157.</v>
      </c>
      <c r="AP1264" s="71"/>
      <c r="AS1264" s="114"/>
    </row>
    <row r="1265" spans="1:45" ht="22.5" customHeight="1" x14ac:dyDescent="0.25">
      <c r="A1265" s="94" t="str">
        <f t="shared" si="248"/>
        <v>1158.</v>
      </c>
      <c r="B1265" s="94">
        <v>5320</v>
      </c>
      <c r="C1265" s="212" t="s">
        <v>1140</v>
      </c>
      <c r="D1265" s="4">
        <v>1959</v>
      </c>
      <c r="E1265" s="9" t="s">
        <v>28</v>
      </c>
      <c r="F1265" s="4" t="s">
        <v>29</v>
      </c>
      <c r="G1265" s="10">
        <v>2</v>
      </c>
      <c r="H1265" s="10">
        <v>2</v>
      </c>
      <c r="I1265" s="11">
        <v>691.3</v>
      </c>
      <c r="J1265" s="11">
        <v>410.2</v>
      </c>
      <c r="K1265" s="11">
        <v>410.2</v>
      </c>
      <c r="L1265" s="35">
        <v>28</v>
      </c>
      <c r="M1265" s="11">
        <f t="shared" si="257"/>
        <v>2307267.73</v>
      </c>
      <c r="N1265" s="11"/>
      <c r="O1265" s="6"/>
      <c r="P1265" s="11"/>
      <c r="Q1265" s="11">
        <f t="shared" si="258"/>
        <v>2307267.73</v>
      </c>
      <c r="R1265" s="11"/>
      <c r="S1265" s="35"/>
      <c r="T1265" s="11"/>
      <c r="U1265" s="11">
        <v>681</v>
      </c>
      <c r="V1265" s="11">
        <v>2307267.73</v>
      </c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75"/>
      <c r="AG1265" s="29" t="s">
        <v>217</v>
      </c>
      <c r="AH1265" s="176"/>
      <c r="AI1265" s="168"/>
      <c r="AJ1265" s="176"/>
      <c r="AK1265" s="176"/>
      <c r="AL1265" s="71">
        <f>MAX(AL$24:AL1264)+1</f>
        <v>1158</v>
      </c>
      <c r="AM1265" s="71" t="s">
        <v>157</v>
      </c>
      <c r="AN1265" s="71" t="str">
        <f t="shared" si="244"/>
        <v>1158.</v>
      </c>
      <c r="AP1265" s="71"/>
      <c r="AS1265" s="114"/>
    </row>
    <row r="1266" spans="1:45" ht="22.5" customHeight="1" x14ac:dyDescent="0.25">
      <c r="A1266" s="94" t="str">
        <f t="shared" si="248"/>
        <v>1159.</v>
      </c>
      <c r="B1266" s="94">
        <v>5434</v>
      </c>
      <c r="C1266" s="218" t="s">
        <v>1329</v>
      </c>
      <c r="D1266" s="4">
        <v>1959</v>
      </c>
      <c r="E1266" s="9" t="s">
        <v>28</v>
      </c>
      <c r="F1266" s="4" t="s">
        <v>29</v>
      </c>
      <c r="G1266" s="10">
        <v>2</v>
      </c>
      <c r="H1266" s="10">
        <v>2</v>
      </c>
      <c r="I1266" s="26">
        <v>987.3</v>
      </c>
      <c r="J1266" s="11">
        <v>417</v>
      </c>
      <c r="K1266" s="26">
        <v>417</v>
      </c>
      <c r="L1266" s="27">
        <v>28</v>
      </c>
      <c r="M1266" s="26">
        <f t="shared" si="257"/>
        <v>661199.06000000006</v>
      </c>
      <c r="N1266" s="11"/>
      <c r="O1266" s="6"/>
      <c r="P1266" s="11"/>
      <c r="Q1266" s="11">
        <f t="shared" si="258"/>
        <v>661199.06000000006</v>
      </c>
      <c r="R1266" s="11">
        <v>426722.34</v>
      </c>
      <c r="S1266" s="35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>
        <v>234476.72</v>
      </c>
      <c r="AF1266" s="75"/>
      <c r="AG1266" s="29" t="s">
        <v>217</v>
      </c>
      <c r="AH1266" s="176" t="s">
        <v>1777</v>
      </c>
      <c r="AI1266" s="168"/>
      <c r="AJ1266" s="176"/>
      <c r="AK1266" s="176"/>
      <c r="AL1266" s="71">
        <f>MAX(AL$24:AL1265)+1</f>
        <v>1159</v>
      </c>
      <c r="AM1266" s="71" t="s">
        <v>157</v>
      </c>
      <c r="AN1266" s="71" t="str">
        <f t="shared" si="244"/>
        <v>1159.</v>
      </c>
      <c r="AS1266" s="114"/>
    </row>
    <row r="1267" spans="1:45" ht="22.5" customHeight="1" x14ac:dyDescent="0.25">
      <c r="A1267" s="94" t="str">
        <f t="shared" si="248"/>
        <v>1160.</v>
      </c>
      <c r="B1267" s="94">
        <v>4329</v>
      </c>
      <c r="C1267" s="218" t="s">
        <v>942</v>
      </c>
      <c r="D1267" s="4">
        <v>1960</v>
      </c>
      <c r="E1267" s="9" t="s">
        <v>28</v>
      </c>
      <c r="F1267" s="4" t="s">
        <v>29</v>
      </c>
      <c r="G1267" s="10">
        <v>4</v>
      </c>
      <c r="H1267" s="10">
        <v>2</v>
      </c>
      <c r="I1267" s="26">
        <v>1356</v>
      </c>
      <c r="J1267" s="11">
        <v>1262.5</v>
      </c>
      <c r="K1267" s="26">
        <v>1262.5</v>
      </c>
      <c r="L1267" s="27">
        <v>51</v>
      </c>
      <c r="M1267" s="26">
        <f t="shared" si="257"/>
        <v>676321.4</v>
      </c>
      <c r="N1267" s="11"/>
      <c r="O1267" s="6"/>
      <c r="P1267" s="11"/>
      <c r="Q1267" s="11">
        <f t="shared" si="258"/>
        <v>676321.4</v>
      </c>
      <c r="R1267" s="11">
        <v>676321.4</v>
      </c>
      <c r="S1267" s="35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75"/>
      <c r="AG1267" s="29" t="s">
        <v>217</v>
      </c>
      <c r="AH1267" s="176" t="s">
        <v>1777</v>
      </c>
      <c r="AI1267" s="168"/>
      <c r="AJ1267" s="176"/>
      <c r="AK1267" s="176"/>
      <c r="AL1267" s="71">
        <f>MAX(AL$24:AL1266)+1</f>
        <v>1160</v>
      </c>
      <c r="AM1267" s="71" t="s">
        <v>157</v>
      </c>
      <c r="AN1267" s="71" t="str">
        <f t="shared" si="244"/>
        <v>1160.</v>
      </c>
      <c r="AP1267" s="71"/>
      <c r="AS1267" s="114"/>
    </row>
    <row r="1268" spans="1:45" ht="22.5" customHeight="1" x14ac:dyDescent="0.25">
      <c r="A1268" s="94" t="str">
        <f t="shared" si="248"/>
        <v>1161.</v>
      </c>
      <c r="B1268" s="94">
        <v>4331</v>
      </c>
      <c r="C1268" s="213" t="s">
        <v>1193</v>
      </c>
      <c r="D1268" s="4">
        <v>1960</v>
      </c>
      <c r="E1268" s="9" t="s">
        <v>28</v>
      </c>
      <c r="F1268" s="4" t="s">
        <v>29</v>
      </c>
      <c r="G1268" s="10">
        <v>4</v>
      </c>
      <c r="H1268" s="10">
        <v>2</v>
      </c>
      <c r="I1268" s="26">
        <v>1433.9</v>
      </c>
      <c r="J1268" s="26">
        <v>1252.7</v>
      </c>
      <c r="K1268" s="26">
        <v>1252.7</v>
      </c>
      <c r="L1268" s="27">
        <v>49</v>
      </c>
      <c r="M1268" s="26">
        <f t="shared" si="257"/>
        <v>223936.63</v>
      </c>
      <c r="N1268" s="11"/>
      <c r="O1268" s="6"/>
      <c r="P1268" s="11"/>
      <c r="Q1268" s="11">
        <f t="shared" si="258"/>
        <v>223936.63</v>
      </c>
      <c r="R1268" s="11">
        <v>223936.63</v>
      </c>
      <c r="S1268" s="35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75"/>
      <c r="AG1268" s="29" t="s">
        <v>217</v>
      </c>
      <c r="AH1268" s="176" t="s">
        <v>1778</v>
      </c>
      <c r="AI1268" s="168"/>
      <c r="AJ1268" s="176"/>
      <c r="AK1268" s="176"/>
      <c r="AL1268" s="71">
        <f>MAX(AL$24:AL1267)+1</f>
        <v>1161</v>
      </c>
      <c r="AM1268" s="71" t="s">
        <v>157</v>
      </c>
      <c r="AN1268" s="71" t="str">
        <f t="shared" si="244"/>
        <v>1161.</v>
      </c>
      <c r="AP1268" s="71"/>
      <c r="AS1268" s="114"/>
    </row>
    <row r="1269" spans="1:45" ht="22.5" customHeight="1" x14ac:dyDescent="0.25">
      <c r="A1269" s="94" t="str">
        <f t="shared" si="248"/>
        <v>1162.</v>
      </c>
      <c r="B1269" s="94">
        <v>4389</v>
      </c>
      <c r="C1269" s="211" t="s">
        <v>953</v>
      </c>
      <c r="D1269" s="4">
        <v>1960</v>
      </c>
      <c r="E1269" s="9" t="s">
        <v>28</v>
      </c>
      <c r="F1269" s="4" t="s">
        <v>29</v>
      </c>
      <c r="G1269" s="10">
        <v>2</v>
      </c>
      <c r="H1269" s="10">
        <v>1</v>
      </c>
      <c r="I1269" s="11">
        <v>300.7</v>
      </c>
      <c r="J1269" s="11">
        <v>277.10000000000002</v>
      </c>
      <c r="K1269" s="11">
        <v>277.10000000000002</v>
      </c>
      <c r="L1269" s="35">
        <v>14</v>
      </c>
      <c r="M1269" s="11">
        <f t="shared" si="257"/>
        <v>1079759.6700000002</v>
      </c>
      <c r="N1269" s="11"/>
      <c r="O1269" s="6"/>
      <c r="P1269" s="11"/>
      <c r="Q1269" s="11">
        <f t="shared" si="258"/>
        <v>1079759.6700000002</v>
      </c>
      <c r="R1269" s="11">
        <v>144043.22</v>
      </c>
      <c r="S1269" s="35"/>
      <c r="T1269" s="11"/>
      <c r="U1269" s="11">
        <v>265</v>
      </c>
      <c r="V1269" s="11">
        <v>906925.86</v>
      </c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75">
        <v>28790.59</v>
      </c>
      <c r="AG1269" s="29" t="s">
        <v>217</v>
      </c>
      <c r="AH1269" s="176" t="s">
        <v>1774</v>
      </c>
      <c r="AI1269" s="168"/>
      <c r="AJ1269" s="176"/>
      <c r="AK1269" s="176"/>
      <c r="AL1269" s="71">
        <f>MAX(AL$24:AL1268)+1</f>
        <v>1162</v>
      </c>
      <c r="AM1269" s="71" t="s">
        <v>157</v>
      </c>
      <c r="AN1269" s="71" t="str">
        <f t="shared" si="244"/>
        <v>1162.</v>
      </c>
      <c r="AP1269" s="71"/>
      <c r="AS1269" s="114"/>
    </row>
    <row r="1270" spans="1:45" ht="22.5" customHeight="1" x14ac:dyDescent="0.25">
      <c r="A1270" s="94" t="str">
        <f t="shared" si="248"/>
        <v>1163.</v>
      </c>
      <c r="B1270" s="94">
        <v>5324</v>
      </c>
      <c r="C1270" s="218" t="s">
        <v>1609</v>
      </c>
      <c r="D1270" s="4">
        <v>1960</v>
      </c>
      <c r="E1270" s="9" t="s">
        <v>28</v>
      </c>
      <c r="F1270" s="4" t="s">
        <v>29</v>
      </c>
      <c r="G1270" s="10">
        <v>3</v>
      </c>
      <c r="H1270" s="10">
        <v>2</v>
      </c>
      <c r="I1270" s="26">
        <v>965.4</v>
      </c>
      <c r="J1270" s="11">
        <v>965.4</v>
      </c>
      <c r="K1270" s="26">
        <v>965.4</v>
      </c>
      <c r="L1270" s="27">
        <v>38</v>
      </c>
      <c r="M1270" s="26">
        <f t="shared" si="257"/>
        <v>450001.75</v>
      </c>
      <c r="N1270" s="11"/>
      <c r="O1270" s="6"/>
      <c r="P1270" s="11"/>
      <c r="Q1270" s="11">
        <f t="shared" si="258"/>
        <v>450001.75</v>
      </c>
      <c r="R1270" s="11"/>
      <c r="S1270" s="35"/>
      <c r="T1270" s="11"/>
      <c r="U1270" s="11"/>
      <c r="V1270" s="11"/>
      <c r="W1270" s="11"/>
      <c r="X1270" s="11"/>
      <c r="Y1270" s="11">
        <v>204.5</v>
      </c>
      <c r="Z1270" s="11">
        <v>450001.75</v>
      </c>
      <c r="AA1270" s="11"/>
      <c r="AB1270" s="11"/>
      <c r="AC1270" s="11"/>
      <c r="AD1270" s="11"/>
      <c r="AE1270" s="11"/>
      <c r="AF1270" s="75"/>
      <c r="AG1270" s="29" t="s">
        <v>217</v>
      </c>
      <c r="AH1270" s="176"/>
      <c r="AI1270" s="168"/>
      <c r="AJ1270" s="176"/>
      <c r="AK1270" s="176"/>
      <c r="AL1270" s="71">
        <f>MAX(AL$24:AL1269)+1</f>
        <v>1163</v>
      </c>
      <c r="AM1270" s="71" t="s">
        <v>157</v>
      </c>
      <c r="AN1270" s="71" t="str">
        <f t="shared" si="244"/>
        <v>1163.</v>
      </c>
      <c r="AS1270" s="114"/>
    </row>
    <row r="1271" spans="1:45" ht="22.5" customHeight="1" x14ac:dyDescent="0.25">
      <c r="A1271" s="94" t="str">
        <f t="shared" si="248"/>
        <v>1164.</v>
      </c>
      <c r="B1271" s="94">
        <v>5176</v>
      </c>
      <c r="C1271" s="211" t="s">
        <v>1126</v>
      </c>
      <c r="D1271" s="4">
        <v>1960</v>
      </c>
      <c r="E1271" s="9" t="s">
        <v>28</v>
      </c>
      <c r="F1271" s="4" t="s">
        <v>29</v>
      </c>
      <c r="G1271" s="10">
        <v>2</v>
      </c>
      <c r="H1271" s="10">
        <v>2</v>
      </c>
      <c r="I1271" s="11">
        <v>557.9</v>
      </c>
      <c r="J1271" s="11">
        <v>360.2</v>
      </c>
      <c r="K1271" s="11">
        <v>360.2</v>
      </c>
      <c r="L1271" s="35">
        <v>32</v>
      </c>
      <c r="M1271" s="11">
        <f t="shared" si="257"/>
        <v>536167.29</v>
      </c>
      <c r="N1271" s="11"/>
      <c r="O1271" s="6"/>
      <c r="P1271" s="11"/>
      <c r="Q1271" s="11">
        <f t="shared" si="258"/>
        <v>536167.29</v>
      </c>
      <c r="R1271" s="11">
        <f>213190.6+322976.69</f>
        <v>536167.29</v>
      </c>
      <c r="S1271" s="35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75"/>
      <c r="AG1271" s="29" t="s">
        <v>217</v>
      </c>
      <c r="AH1271" s="176" t="s">
        <v>1776</v>
      </c>
      <c r="AI1271" s="168"/>
      <c r="AJ1271" s="176"/>
      <c r="AK1271" s="176"/>
      <c r="AL1271" s="71">
        <f>MAX(AL$24:AL1270)+1</f>
        <v>1164</v>
      </c>
      <c r="AM1271" s="71" t="s">
        <v>157</v>
      </c>
      <c r="AN1271" s="71" t="str">
        <f t="shared" si="244"/>
        <v>1164.</v>
      </c>
      <c r="AP1271" s="71"/>
      <c r="AS1271" s="114"/>
    </row>
    <row r="1272" spans="1:45" ht="22.5" customHeight="1" x14ac:dyDescent="0.25">
      <c r="A1272" s="94" t="str">
        <f t="shared" si="248"/>
        <v>1165.</v>
      </c>
      <c r="B1272" s="94">
        <v>5206</v>
      </c>
      <c r="C1272" s="213" t="s">
        <v>1304</v>
      </c>
      <c r="D1272" s="8">
        <v>1960</v>
      </c>
      <c r="E1272" s="9" t="s">
        <v>28</v>
      </c>
      <c r="F1272" s="4" t="s">
        <v>29</v>
      </c>
      <c r="G1272" s="10">
        <v>2</v>
      </c>
      <c r="H1272" s="10">
        <v>1</v>
      </c>
      <c r="I1272" s="11">
        <v>272.8</v>
      </c>
      <c r="J1272" s="11">
        <v>272.8</v>
      </c>
      <c r="K1272" s="11">
        <v>272.8</v>
      </c>
      <c r="L1272" s="35">
        <v>19</v>
      </c>
      <c r="M1272" s="11">
        <f t="shared" si="257"/>
        <v>631204.38</v>
      </c>
      <c r="N1272" s="11"/>
      <c r="O1272" s="6"/>
      <c r="P1272" s="11"/>
      <c r="Q1272" s="11">
        <f t="shared" si="258"/>
        <v>631204.38</v>
      </c>
      <c r="R1272" s="11">
        <v>110066.23</v>
      </c>
      <c r="S1272" s="35"/>
      <c r="T1272" s="11"/>
      <c r="U1272" s="11"/>
      <c r="V1272" s="11"/>
      <c r="W1272" s="11"/>
      <c r="X1272" s="11"/>
      <c r="Y1272" s="11">
        <v>475.92</v>
      </c>
      <c r="Z1272" s="11">
        <v>521138.15</v>
      </c>
      <c r="AA1272" s="11"/>
      <c r="AB1272" s="11"/>
      <c r="AC1272" s="11"/>
      <c r="AD1272" s="11"/>
      <c r="AE1272" s="11"/>
      <c r="AF1272" s="75"/>
      <c r="AG1272" s="29" t="s">
        <v>217</v>
      </c>
      <c r="AH1272" s="176" t="s">
        <v>1788</v>
      </c>
      <c r="AI1272" s="168"/>
      <c r="AJ1272" s="176"/>
      <c r="AK1272" s="176"/>
      <c r="AL1272" s="71">
        <f>MAX(AL$24:AL1271)+1</f>
        <v>1165</v>
      </c>
      <c r="AM1272" s="71" t="s">
        <v>157</v>
      </c>
      <c r="AN1272" s="71" t="str">
        <f t="shared" si="244"/>
        <v>1165.</v>
      </c>
      <c r="AP1272" s="71"/>
      <c r="AS1272" s="114"/>
    </row>
    <row r="1273" spans="1:45" ht="22.5" customHeight="1" x14ac:dyDescent="0.25">
      <c r="A1273" s="94" t="str">
        <f t="shared" si="248"/>
        <v>1166.</v>
      </c>
      <c r="B1273" s="94">
        <v>4156</v>
      </c>
      <c r="C1273" s="211" t="s">
        <v>931</v>
      </c>
      <c r="D1273" s="4">
        <v>1961</v>
      </c>
      <c r="E1273" s="9" t="s">
        <v>28</v>
      </c>
      <c r="F1273" s="4" t="s">
        <v>29</v>
      </c>
      <c r="G1273" s="10">
        <v>4</v>
      </c>
      <c r="H1273" s="10">
        <v>5</v>
      </c>
      <c r="I1273" s="11">
        <v>3211.4</v>
      </c>
      <c r="J1273" s="11">
        <v>2446.1999999999998</v>
      </c>
      <c r="K1273" s="11">
        <v>1581.2</v>
      </c>
      <c r="L1273" s="35">
        <v>98</v>
      </c>
      <c r="M1273" s="11">
        <f t="shared" si="257"/>
        <v>5218740</v>
      </c>
      <c r="N1273" s="11"/>
      <c r="O1273" s="6"/>
      <c r="P1273" s="11"/>
      <c r="Q1273" s="11">
        <f t="shared" si="258"/>
        <v>5218740</v>
      </c>
      <c r="R1273" s="11"/>
      <c r="S1273" s="35"/>
      <c r="T1273" s="11"/>
      <c r="U1273" s="11">
        <v>1422</v>
      </c>
      <c r="V1273" s="11">
        <v>5218740</v>
      </c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75"/>
      <c r="AG1273" s="29" t="s">
        <v>217</v>
      </c>
      <c r="AH1273" s="176"/>
      <c r="AI1273" s="168"/>
      <c r="AJ1273" s="176"/>
      <c r="AK1273" s="176"/>
      <c r="AL1273" s="71">
        <f>MAX(AL$24:AL1272)+1</f>
        <v>1166</v>
      </c>
      <c r="AM1273" s="71" t="s">
        <v>157</v>
      </c>
      <c r="AN1273" s="71" t="str">
        <f t="shared" si="244"/>
        <v>1166.</v>
      </c>
      <c r="AP1273" s="71"/>
      <c r="AS1273" s="114"/>
    </row>
    <row r="1274" spans="1:45" ht="22.5" customHeight="1" x14ac:dyDescent="0.25">
      <c r="A1274" s="94" t="str">
        <f t="shared" si="248"/>
        <v>1167.</v>
      </c>
      <c r="B1274" s="94">
        <v>5115</v>
      </c>
      <c r="C1274" s="218" t="s">
        <v>1119</v>
      </c>
      <c r="D1274" s="4">
        <v>1961</v>
      </c>
      <c r="E1274" s="9" t="s">
        <v>28</v>
      </c>
      <c r="F1274" s="4" t="s">
        <v>29</v>
      </c>
      <c r="G1274" s="10">
        <v>4</v>
      </c>
      <c r="H1274" s="10">
        <v>2</v>
      </c>
      <c r="I1274" s="11">
        <v>1396.1</v>
      </c>
      <c r="J1274" s="11">
        <v>1259.7</v>
      </c>
      <c r="K1274" s="11">
        <v>1259.7</v>
      </c>
      <c r="L1274" s="35">
        <v>42</v>
      </c>
      <c r="M1274" s="11">
        <f t="shared" si="257"/>
        <v>2086567.1</v>
      </c>
      <c r="N1274" s="11"/>
      <c r="O1274" s="6"/>
      <c r="P1274" s="11"/>
      <c r="Q1274" s="11">
        <f t="shared" si="258"/>
        <v>2086567.1</v>
      </c>
      <c r="R1274" s="11">
        <v>185885</v>
      </c>
      <c r="S1274" s="35"/>
      <c r="T1274" s="11"/>
      <c r="U1274" s="11">
        <v>570.79999999999995</v>
      </c>
      <c r="V1274" s="11">
        <v>1900682.1</v>
      </c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75"/>
      <c r="AG1274" s="29" t="s">
        <v>217</v>
      </c>
      <c r="AH1274" s="176" t="s">
        <v>1778</v>
      </c>
      <c r="AI1274" s="168"/>
      <c r="AJ1274" s="176"/>
      <c r="AK1274" s="176"/>
      <c r="AL1274" s="71">
        <f>MAX(AL$24:AL1273)+1</f>
        <v>1167</v>
      </c>
      <c r="AM1274" s="71" t="s">
        <v>157</v>
      </c>
      <c r="AN1274" s="71" t="str">
        <f t="shared" si="244"/>
        <v>1167.</v>
      </c>
      <c r="AP1274" s="71"/>
      <c r="AS1274" s="114"/>
    </row>
    <row r="1275" spans="1:45" ht="22.5" customHeight="1" x14ac:dyDescent="0.25">
      <c r="A1275" s="94" t="str">
        <f t="shared" si="248"/>
        <v>1168.</v>
      </c>
      <c r="B1275" s="94">
        <v>5323</v>
      </c>
      <c r="C1275" s="220" t="s">
        <v>1319</v>
      </c>
      <c r="D1275" s="4">
        <v>1961</v>
      </c>
      <c r="E1275" s="9" t="s">
        <v>28</v>
      </c>
      <c r="F1275" s="4" t="s">
        <v>29</v>
      </c>
      <c r="G1275" s="10">
        <v>4</v>
      </c>
      <c r="H1275" s="10">
        <v>4</v>
      </c>
      <c r="I1275" s="11">
        <v>2716.6</v>
      </c>
      <c r="J1275" s="11">
        <v>2500.9</v>
      </c>
      <c r="K1275" s="11">
        <v>2224.8000000000002</v>
      </c>
      <c r="L1275" s="35">
        <v>82</v>
      </c>
      <c r="M1275" s="11">
        <f t="shared" si="257"/>
        <v>876578.21</v>
      </c>
      <c r="N1275" s="11"/>
      <c r="O1275" s="6"/>
      <c r="P1275" s="11"/>
      <c r="Q1275" s="11">
        <f t="shared" si="258"/>
        <v>876578.21</v>
      </c>
      <c r="R1275" s="11">
        <v>876578.21</v>
      </c>
      <c r="S1275" s="35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75"/>
      <c r="AG1275" s="29" t="s">
        <v>217</v>
      </c>
      <c r="AH1275" s="176" t="s">
        <v>1777</v>
      </c>
      <c r="AI1275" s="168"/>
      <c r="AJ1275" s="176"/>
      <c r="AK1275" s="176"/>
      <c r="AL1275" s="71">
        <f>MAX(AL$24:AL1274)+1</f>
        <v>1168</v>
      </c>
      <c r="AM1275" s="71" t="s">
        <v>157</v>
      </c>
      <c r="AN1275" s="71" t="str">
        <f t="shared" si="244"/>
        <v>1168.</v>
      </c>
      <c r="AS1275" s="114"/>
    </row>
    <row r="1276" spans="1:45" ht="22.5" customHeight="1" x14ac:dyDescent="0.25">
      <c r="A1276" s="94" t="str">
        <f t="shared" si="248"/>
        <v>1169.</v>
      </c>
      <c r="B1276" s="94">
        <v>4971</v>
      </c>
      <c r="C1276" s="213" t="s">
        <v>1421</v>
      </c>
      <c r="D1276" s="4">
        <v>1961</v>
      </c>
      <c r="E1276" s="9" t="s">
        <v>28</v>
      </c>
      <c r="F1276" s="4" t="s">
        <v>29</v>
      </c>
      <c r="G1276" s="10">
        <v>2</v>
      </c>
      <c r="H1276" s="10">
        <v>2</v>
      </c>
      <c r="I1276" s="26">
        <v>616</v>
      </c>
      <c r="J1276" s="11">
        <v>560.5</v>
      </c>
      <c r="K1276" s="26">
        <v>560.5</v>
      </c>
      <c r="L1276" s="27">
        <v>33</v>
      </c>
      <c r="M1276" s="26">
        <f t="shared" si="257"/>
        <v>283110.40000000002</v>
      </c>
      <c r="N1276" s="11"/>
      <c r="O1276" s="6"/>
      <c r="P1276" s="11"/>
      <c r="Q1276" s="11">
        <f t="shared" si="258"/>
        <v>283110.40000000002</v>
      </c>
      <c r="R1276" s="11">
        <v>283110.40000000002</v>
      </c>
      <c r="S1276" s="35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75"/>
      <c r="AG1276" s="29" t="s">
        <v>217</v>
      </c>
      <c r="AH1276" s="176" t="s">
        <v>1777</v>
      </c>
      <c r="AI1276" s="168"/>
      <c r="AJ1276" s="176"/>
      <c r="AK1276" s="176"/>
      <c r="AL1276" s="71">
        <f>MAX(AL$24:AL1275)+1</f>
        <v>1169</v>
      </c>
      <c r="AM1276" s="71" t="s">
        <v>157</v>
      </c>
      <c r="AN1276" s="71" t="str">
        <f t="shared" si="244"/>
        <v>1169.</v>
      </c>
      <c r="AP1276" s="71"/>
      <c r="AS1276" s="114"/>
    </row>
    <row r="1277" spans="1:45" ht="22.5" customHeight="1" x14ac:dyDescent="0.25">
      <c r="A1277" s="94" t="str">
        <f t="shared" si="248"/>
        <v>1170.</v>
      </c>
      <c r="B1277" s="94">
        <v>5184</v>
      </c>
      <c r="C1277" s="213" t="s">
        <v>1448</v>
      </c>
      <c r="D1277" s="4">
        <v>1961</v>
      </c>
      <c r="E1277" s="9" t="s">
        <v>28</v>
      </c>
      <c r="F1277" s="4" t="s">
        <v>29</v>
      </c>
      <c r="G1277" s="10">
        <v>2</v>
      </c>
      <c r="H1277" s="10">
        <v>1</v>
      </c>
      <c r="I1277" s="26">
        <v>308.2</v>
      </c>
      <c r="J1277" s="11">
        <v>282.8</v>
      </c>
      <c r="K1277" s="26">
        <v>282.8</v>
      </c>
      <c r="L1277" s="27">
        <v>15</v>
      </c>
      <c r="M1277" s="26">
        <f t="shared" si="257"/>
        <v>128083.76</v>
      </c>
      <c r="N1277" s="11"/>
      <c r="O1277" s="6"/>
      <c r="P1277" s="11"/>
      <c r="Q1277" s="11">
        <f t="shared" si="258"/>
        <v>128083.76</v>
      </c>
      <c r="R1277" s="11">
        <v>128083.76</v>
      </c>
      <c r="S1277" s="35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75"/>
      <c r="AG1277" s="29" t="s">
        <v>217</v>
      </c>
      <c r="AH1277" s="176" t="s">
        <v>1788</v>
      </c>
      <c r="AI1277" s="168"/>
      <c r="AJ1277" s="176"/>
      <c r="AK1277" s="176"/>
      <c r="AL1277" s="71">
        <f>MAX(AL$24:AL1276)+1</f>
        <v>1170</v>
      </c>
      <c r="AM1277" s="71" t="s">
        <v>157</v>
      </c>
      <c r="AN1277" s="71" t="str">
        <f t="shared" si="244"/>
        <v>1170.</v>
      </c>
      <c r="AP1277" s="71"/>
      <c r="AS1277" s="114"/>
    </row>
    <row r="1278" spans="1:45" ht="22.5" customHeight="1" x14ac:dyDescent="0.25">
      <c r="A1278" s="94" t="str">
        <f t="shared" si="248"/>
        <v>1171.</v>
      </c>
      <c r="B1278" s="94">
        <v>5302</v>
      </c>
      <c r="C1278" s="212" t="s">
        <v>1137</v>
      </c>
      <c r="D1278" s="4">
        <v>1961</v>
      </c>
      <c r="E1278" s="9" t="s">
        <v>28</v>
      </c>
      <c r="F1278" s="4" t="s">
        <v>29</v>
      </c>
      <c r="G1278" s="10">
        <v>4</v>
      </c>
      <c r="H1278" s="10">
        <v>2</v>
      </c>
      <c r="I1278" s="11">
        <v>1266</v>
      </c>
      <c r="J1278" s="11">
        <v>844.6</v>
      </c>
      <c r="K1278" s="11">
        <v>844.6</v>
      </c>
      <c r="L1278" s="35">
        <v>44</v>
      </c>
      <c r="M1278" s="11">
        <f t="shared" si="257"/>
        <v>2153282.06</v>
      </c>
      <c r="N1278" s="11"/>
      <c r="O1278" s="6"/>
      <c r="P1278" s="11"/>
      <c r="Q1278" s="11">
        <f t="shared" si="258"/>
        <v>2153282.06</v>
      </c>
      <c r="R1278" s="11"/>
      <c r="S1278" s="35"/>
      <c r="T1278" s="11"/>
      <c r="U1278" s="11">
        <v>598</v>
      </c>
      <c r="V1278" s="11">
        <v>2153282.06</v>
      </c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75"/>
      <c r="AG1278" s="29" t="s">
        <v>217</v>
      </c>
      <c r="AH1278" s="176"/>
      <c r="AI1278" s="168"/>
      <c r="AJ1278" s="176"/>
      <c r="AK1278" s="176"/>
      <c r="AL1278" s="71">
        <f>MAX(AL$24:AL1277)+1</f>
        <v>1171</v>
      </c>
      <c r="AM1278" s="71" t="s">
        <v>157</v>
      </c>
      <c r="AN1278" s="71" t="str">
        <f t="shared" si="244"/>
        <v>1171.</v>
      </c>
      <c r="AP1278" s="71"/>
      <c r="AS1278" s="114"/>
    </row>
    <row r="1279" spans="1:45" ht="22.5" customHeight="1" x14ac:dyDescent="0.25">
      <c r="A1279" s="94" t="str">
        <f t="shared" si="248"/>
        <v>1172.</v>
      </c>
      <c r="B1279" s="94">
        <v>4551</v>
      </c>
      <c r="C1279" s="218" t="s">
        <v>1234</v>
      </c>
      <c r="D1279" s="4">
        <v>1962</v>
      </c>
      <c r="E1279" s="9" t="s">
        <v>28</v>
      </c>
      <c r="F1279" s="4" t="s">
        <v>29</v>
      </c>
      <c r="G1279" s="10">
        <v>4</v>
      </c>
      <c r="H1279" s="10">
        <v>5</v>
      </c>
      <c r="I1279" s="26">
        <v>3303.8</v>
      </c>
      <c r="J1279" s="11">
        <v>2537</v>
      </c>
      <c r="K1279" s="26">
        <v>2537</v>
      </c>
      <c r="L1279" s="27">
        <v>114</v>
      </c>
      <c r="M1279" s="26">
        <f t="shared" si="257"/>
        <v>80914.899999999994</v>
      </c>
      <c r="N1279" s="11"/>
      <c r="O1279" s="6"/>
      <c r="P1279" s="11"/>
      <c r="Q1279" s="11">
        <f t="shared" si="258"/>
        <v>80914.899999999994</v>
      </c>
      <c r="R1279" s="11">
        <v>80914.899999999994</v>
      </c>
      <c r="S1279" s="35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75"/>
      <c r="AG1279" s="29" t="s">
        <v>217</v>
      </c>
      <c r="AH1279" s="176" t="s">
        <v>1778</v>
      </c>
      <c r="AI1279" s="168"/>
      <c r="AJ1279" s="176"/>
      <c r="AK1279" s="176"/>
      <c r="AL1279" s="71">
        <f>MAX(AL$24:AL1278)+1</f>
        <v>1172</v>
      </c>
      <c r="AM1279" s="71" t="s">
        <v>157</v>
      </c>
      <c r="AN1279" s="71" t="str">
        <f t="shared" si="244"/>
        <v>1172.</v>
      </c>
      <c r="AP1279" s="71"/>
      <c r="AS1279" s="114"/>
    </row>
    <row r="1280" spans="1:45" ht="22.5" customHeight="1" x14ac:dyDescent="0.25">
      <c r="A1280" s="94" t="str">
        <f t="shared" si="248"/>
        <v>1173.</v>
      </c>
      <c r="B1280" s="94">
        <v>4519</v>
      </c>
      <c r="C1280" s="218" t="s">
        <v>1228</v>
      </c>
      <c r="D1280" s="4">
        <v>1962</v>
      </c>
      <c r="E1280" s="9" t="s">
        <v>28</v>
      </c>
      <c r="F1280" s="4" t="s">
        <v>29</v>
      </c>
      <c r="G1280" s="10">
        <v>4</v>
      </c>
      <c r="H1280" s="10">
        <v>3</v>
      </c>
      <c r="I1280" s="26">
        <v>2567.04</v>
      </c>
      <c r="J1280" s="11">
        <v>2383.4</v>
      </c>
      <c r="K1280" s="26">
        <v>2383.4</v>
      </c>
      <c r="L1280" s="27">
        <v>211</v>
      </c>
      <c r="M1280" s="26">
        <f t="shared" si="257"/>
        <v>1406465.16</v>
      </c>
      <c r="N1280" s="11"/>
      <c r="O1280" s="6"/>
      <c r="P1280" s="11"/>
      <c r="Q1280" s="11">
        <f t="shared" si="258"/>
        <v>1406465.16</v>
      </c>
      <c r="R1280" s="11">
        <v>1174534.21</v>
      </c>
      <c r="S1280" s="35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>
        <v>231930.95</v>
      </c>
      <c r="AF1280" s="75"/>
      <c r="AG1280" s="29" t="s">
        <v>217</v>
      </c>
      <c r="AH1280" s="176" t="s">
        <v>1777</v>
      </c>
      <c r="AI1280" s="168"/>
      <c r="AJ1280" s="176"/>
      <c r="AK1280" s="176"/>
      <c r="AL1280" s="71">
        <f>MAX(AL$24:AL1279)+1</f>
        <v>1173</v>
      </c>
      <c r="AM1280" s="71" t="s">
        <v>157</v>
      </c>
      <c r="AN1280" s="71" t="str">
        <f t="shared" si="244"/>
        <v>1173.</v>
      </c>
      <c r="AS1280" s="114"/>
    </row>
    <row r="1281" spans="1:45" ht="22.5" customHeight="1" x14ac:dyDescent="0.25">
      <c r="A1281" s="94" t="str">
        <f t="shared" si="248"/>
        <v>1174.</v>
      </c>
      <c r="B1281" s="94">
        <v>4488</v>
      </c>
      <c r="C1281" s="211" t="s">
        <v>960</v>
      </c>
      <c r="D1281" s="4">
        <v>1963</v>
      </c>
      <c r="E1281" s="9" t="s">
        <v>28</v>
      </c>
      <c r="F1281" s="4" t="s">
        <v>29</v>
      </c>
      <c r="G1281" s="10">
        <v>4</v>
      </c>
      <c r="H1281" s="10">
        <v>3</v>
      </c>
      <c r="I1281" s="11">
        <v>1314.1</v>
      </c>
      <c r="J1281" s="11">
        <v>1194.9000000000001</v>
      </c>
      <c r="K1281" s="11">
        <v>1194.9000000000001</v>
      </c>
      <c r="L1281" s="35">
        <v>60</v>
      </c>
      <c r="M1281" s="11">
        <f t="shared" si="257"/>
        <v>967530.84</v>
      </c>
      <c r="N1281" s="11"/>
      <c r="O1281" s="6"/>
      <c r="P1281" s="11"/>
      <c r="Q1281" s="11">
        <f t="shared" si="258"/>
        <v>967530.84</v>
      </c>
      <c r="R1281" s="11">
        <v>967530.84</v>
      </c>
      <c r="S1281" s="35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75"/>
      <c r="AG1281" s="29" t="s">
        <v>217</v>
      </c>
      <c r="AH1281" s="176" t="s">
        <v>1777</v>
      </c>
      <c r="AI1281" s="168"/>
      <c r="AJ1281" s="176"/>
      <c r="AK1281" s="176"/>
      <c r="AL1281" s="71">
        <f>MAX(AL$24:AL1280)+1</f>
        <v>1174</v>
      </c>
      <c r="AM1281" s="71" t="s">
        <v>157</v>
      </c>
      <c r="AN1281" s="71" t="str">
        <f t="shared" si="244"/>
        <v>1174.</v>
      </c>
      <c r="AP1281" s="71"/>
      <c r="AS1281" s="114"/>
    </row>
    <row r="1282" spans="1:45" ht="22.5" customHeight="1" x14ac:dyDescent="0.25">
      <c r="A1282" s="94" t="str">
        <f t="shared" si="248"/>
        <v>1175.</v>
      </c>
      <c r="B1282" s="94">
        <v>4998</v>
      </c>
      <c r="C1282" s="213" t="s">
        <v>1279</v>
      </c>
      <c r="D1282" s="4">
        <v>1963</v>
      </c>
      <c r="E1282" s="9" t="s">
        <v>28</v>
      </c>
      <c r="F1282" s="4" t="s">
        <v>29</v>
      </c>
      <c r="G1282" s="10">
        <v>4</v>
      </c>
      <c r="H1282" s="10">
        <v>3</v>
      </c>
      <c r="I1282" s="11">
        <v>2179.1</v>
      </c>
      <c r="J1282" s="11">
        <v>2013.1</v>
      </c>
      <c r="K1282" s="11">
        <v>2013.1</v>
      </c>
      <c r="L1282" s="35">
        <v>106</v>
      </c>
      <c r="M1282" s="11">
        <f t="shared" si="257"/>
        <v>705438.01</v>
      </c>
      <c r="N1282" s="11"/>
      <c r="O1282" s="6"/>
      <c r="P1282" s="11"/>
      <c r="Q1282" s="11">
        <f t="shared" si="258"/>
        <v>705438.01</v>
      </c>
      <c r="R1282" s="11">
        <v>705438.01</v>
      </c>
      <c r="S1282" s="35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75"/>
      <c r="AG1282" s="29" t="s">
        <v>217</v>
      </c>
      <c r="AH1282" s="176" t="s">
        <v>1777</v>
      </c>
      <c r="AI1282" s="168"/>
      <c r="AJ1282" s="176"/>
      <c r="AK1282" s="176"/>
      <c r="AL1282" s="71">
        <f>MAX(AL$24:AL1281)+1</f>
        <v>1175</v>
      </c>
      <c r="AM1282" s="71" t="s">
        <v>157</v>
      </c>
      <c r="AN1282" s="71" t="str">
        <f t="shared" si="244"/>
        <v>1175.</v>
      </c>
      <c r="AP1282" s="71"/>
      <c r="AS1282" s="114"/>
    </row>
    <row r="1283" spans="1:45" ht="22.5" customHeight="1" x14ac:dyDescent="0.25">
      <c r="A1283" s="94" t="str">
        <f t="shared" si="248"/>
        <v>1176.</v>
      </c>
      <c r="B1283" s="94">
        <v>5006</v>
      </c>
      <c r="C1283" s="218" t="s">
        <v>1281</v>
      </c>
      <c r="D1283" s="4">
        <v>1963</v>
      </c>
      <c r="E1283" s="9" t="s">
        <v>28</v>
      </c>
      <c r="F1283" s="4" t="s">
        <v>29</v>
      </c>
      <c r="G1283" s="10">
        <v>5</v>
      </c>
      <c r="H1283" s="10">
        <v>4</v>
      </c>
      <c r="I1283" s="11">
        <v>3463.1</v>
      </c>
      <c r="J1283" s="11">
        <v>3164</v>
      </c>
      <c r="K1283" s="11">
        <v>3133.1</v>
      </c>
      <c r="L1283" s="35">
        <v>142</v>
      </c>
      <c r="M1283" s="11">
        <f t="shared" si="257"/>
        <v>793498.78</v>
      </c>
      <c r="N1283" s="11"/>
      <c r="O1283" s="6"/>
      <c r="P1283" s="11"/>
      <c r="Q1283" s="11">
        <f t="shared" si="258"/>
        <v>793498.78</v>
      </c>
      <c r="R1283" s="11">
        <v>793498.78</v>
      </c>
      <c r="S1283" s="35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75"/>
      <c r="AG1283" s="29" t="s">
        <v>217</v>
      </c>
      <c r="AH1283" s="176" t="s">
        <v>1777</v>
      </c>
      <c r="AI1283" s="168"/>
      <c r="AJ1283" s="176"/>
      <c r="AK1283" s="176"/>
      <c r="AL1283" s="71">
        <f>MAX(AL$24:AL1282)+1</f>
        <v>1176</v>
      </c>
      <c r="AM1283" s="71" t="s">
        <v>157</v>
      </c>
      <c r="AN1283" s="71" t="str">
        <f t="shared" si="244"/>
        <v>1176.</v>
      </c>
      <c r="AP1283" s="71"/>
      <c r="AS1283" s="114"/>
    </row>
    <row r="1284" spans="1:45" ht="22.5" customHeight="1" x14ac:dyDescent="0.25">
      <c r="A1284" s="94" t="str">
        <f t="shared" si="248"/>
        <v>1177.</v>
      </c>
      <c r="B1284" s="94">
        <v>5128</v>
      </c>
      <c r="C1284" s="213" t="s">
        <v>1294</v>
      </c>
      <c r="D1284" s="4">
        <v>1963</v>
      </c>
      <c r="E1284" s="9" t="s">
        <v>28</v>
      </c>
      <c r="F1284" s="4" t="s">
        <v>29</v>
      </c>
      <c r="G1284" s="10">
        <v>5</v>
      </c>
      <c r="H1284" s="10">
        <v>3</v>
      </c>
      <c r="I1284" s="26">
        <v>2850.6</v>
      </c>
      <c r="J1284" s="11">
        <v>2543.1999999999998</v>
      </c>
      <c r="K1284" s="26">
        <v>2278.9</v>
      </c>
      <c r="L1284" s="27">
        <v>80</v>
      </c>
      <c r="M1284" s="26">
        <f t="shared" si="257"/>
        <v>552896.39</v>
      </c>
      <c r="N1284" s="11"/>
      <c r="O1284" s="6"/>
      <c r="P1284" s="11"/>
      <c r="Q1284" s="11">
        <f t="shared" si="258"/>
        <v>552896.39</v>
      </c>
      <c r="R1284" s="11">
        <v>552896.39</v>
      </c>
      <c r="S1284" s="35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75"/>
      <c r="AG1284" s="29" t="s">
        <v>217</v>
      </c>
      <c r="AH1284" s="176" t="s">
        <v>1788</v>
      </c>
      <c r="AI1284" s="168"/>
      <c r="AJ1284" s="176"/>
      <c r="AK1284" s="176"/>
      <c r="AL1284" s="71">
        <f>MAX(AL$24:AL1283)+1</f>
        <v>1177</v>
      </c>
      <c r="AM1284" s="71" t="s">
        <v>157</v>
      </c>
      <c r="AN1284" s="71" t="str">
        <f t="shared" si="244"/>
        <v>1177.</v>
      </c>
      <c r="AP1284" s="71"/>
      <c r="AS1284" s="114"/>
    </row>
    <row r="1285" spans="1:45" ht="22.5" customHeight="1" x14ac:dyDescent="0.25">
      <c r="A1285" s="94" t="str">
        <f t="shared" si="248"/>
        <v>1178.</v>
      </c>
      <c r="B1285" s="94">
        <v>5291</v>
      </c>
      <c r="C1285" s="213" t="s">
        <v>1314</v>
      </c>
      <c r="D1285" s="4">
        <v>1963</v>
      </c>
      <c r="E1285" s="9" t="s">
        <v>28</v>
      </c>
      <c r="F1285" s="4" t="s">
        <v>29</v>
      </c>
      <c r="G1285" s="10">
        <v>4</v>
      </c>
      <c r="H1285" s="10">
        <v>2</v>
      </c>
      <c r="I1285" s="11">
        <v>1381.5</v>
      </c>
      <c r="J1285" s="11">
        <v>1223.9000000000001</v>
      </c>
      <c r="K1285" s="11">
        <v>1223.9000000000001</v>
      </c>
      <c r="L1285" s="35">
        <v>49</v>
      </c>
      <c r="M1285" s="11">
        <f t="shared" si="257"/>
        <v>2133517.1</v>
      </c>
      <c r="N1285" s="11"/>
      <c r="O1285" s="6"/>
      <c r="P1285" s="11"/>
      <c r="Q1285" s="11">
        <f t="shared" si="258"/>
        <v>2133517.1</v>
      </c>
      <c r="R1285" s="11"/>
      <c r="S1285" s="35"/>
      <c r="T1285" s="11"/>
      <c r="U1285" s="11">
        <v>607.29999999999995</v>
      </c>
      <c r="V1285" s="11">
        <v>2133517.1</v>
      </c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75"/>
      <c r="AG1285" s="29" t="s">
        <v>217</v>
      </c>
      <c r="AH1285" s="176"/>
      <c r="AI1285" s="168"/>
      <c r="AJ1285" s="176"/>
      <c r="AK1285" s="176"/>
      <c r="AL1285" s="71">
        <f>MAX(AL$24:AL1284)+1</f>
        <v>1178</v>
      </c>
      <c r="AM1285" s="71" t="s">
        <v>157</v>
      </c>
      <c r="AN1285" s="71" t="str">
        <f t="shared" si="244"/>
        <v>1178.</v>
      </c>
      <c r="AP1285" s="71"/>
      <c r="AS1285" s="114"/>
    </row>
    <row r="1286" spans="1:45" ht="22.5" customHeight="1" x14ac:dyDescent="0.25">
      <c r="A1286" s="94" t="str">
        <f t="shared" si="248"/>
        <v>1179.</v>
      </c>
      <c r="B1286" s="94">
        <v>5295</v>
      </c>
      <c r="C1286" s="211" t="s">
        <v>1136</v>
      </c>
      <c r="D1286" s="4">
        <v>1963</v>
      </c>
      <c r="E1286" s="9" t="s">
        <v>28</v>
      </c>
      <c r="F1286" s="4" t="s">
        <v>29</v>
      </c>
      <c r="G1286" s="10">
        <v>4</v>
      </c>
      <c r="H1286" s="10">
        <v>3</v>
      </c>
      <c r="I1286" s="11">
        <v>2159.6</v>
      </c>
      <c r="J1286" s="11">
        <v>2008.4</v>
      </c>
      <c r="K1286" s="11">
        <v>1502.3</v>
      </c>
      <c r="L1286" s="35">
        <v>63</v>
      </c>
      <c r="M1286" s="11">
        <f t="shared" si="257"/>
        <v>608741.74</v>
      </c>
      <c r="N1286" s="11"/>
      <c r="O1286" s="6"/>
      <c r="P1286" s="11"/>
      <c r="Q1286" s="11">
        <f t="shared" si="258"/>
        <v>608741.74</v>
      </c>
      <c r="R1286" s="11">
        <v>608741.74</v>
      </c>
      <c r="S1286" s="35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75"/>
      <c r="AG1286" s="29" t="s">
        <v>217</v>
      </c>
      <c r="AH1286" s="176" t="s">
        <v>1788</v>
      </c>
      <c r="AI1286" s="168"/>
      <c r="AJ1286" s="176"/>
      <c r="AK1286" s="176"/>
      <c r="AL1286" s="71">
        <f>MAX(AL$24:AL1285)+1</f>
        <v>1179</v>
      </c>
      <c r="AM1286" s="71" t="s">
        <v>157</v>
      </c>
      <c r="AN1286" s="71" t="str">
        <f t="shared" si="244"/>
        <v>1179.</v>
      </c>
      <c r="AP1286" s="71"/>
      <c r="AS1286" s="114"/>
    </row>
    <row r="1287" spans="1:45" ht="22.5" customHeight="1" x14ac:dyDescent="0.25">
      <c r="A1287" s="94" t="str">
        <f t="shared" si="248"/>
        <v>1180.</v>
      </c>
      <c r="B1287" s="94">
        <v>4825</v>
      </c>
      <c r="C1287" s="211" t="s">
        <v>985</v>
      </c>
      <c r="D1287" s="4">
        <v>1963</v>
      </c>
      <c r="E1287" s="9" t="s">
        <v>28</v>
      </c>
      <c r="F1287" s="4" t="s">
        <v>29</v>
      </c>
      <c r="G1287" s="10">
        <v>4</v>
      </c>
      <c r="H1287" s="10">
        <v>6</v>
      </c>
      <c r="I1287" s="11">
        <v>4248.2</v>
      </c>
      <c r="J1287" s="11">
        <v>3939.7</v>
      </c>
      <c r="K1287" s="11">
        <v>3013.7</v>
      </c>
      <c r="L1287" s="35">
        <v>116</v>
      </c>
      <c r="M1287" s="11">
        <f t="shared" si="257"/>
        <v>7991953.1100000003</v>
      </c>
      <c r="N1287" s="11"/>
      <c r="O1287" s="6"/>
      <c r="P1287" s="11"/>
      <c r="Q1287" s="11">
        <f t="shared" si="258"/>
        <v>7991953.1100000003</v>
      </c>
      <c r="R1287" s="11">
        <f>723734.88+602401.03</f>
        <v>1326135.9100000001</v>
      </c>
      <c r="S1287" s="35"/>
      <c r="T1287" s="11"/>
      <c r="U1287" s="11">
        <v>1783</v>
      </c>
      <c r="V1287" s="11">
        <v>6543610</v>
      </c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75">
        <v>122207.2</v>
      </c>
      <c r="AG1287" s="29" t="s">
        <v>217</v>
      </c>
      <c r="AH1287" s="180" t="s">
        <v>1776</v>
      </c>
      <c r="AI1287" s="168"/>
      <c r="AJ1287" s="176"/>
      <c r="AK1287" s="176"/>
      <c r="AL1287" s="71">
        <f>MAX(AL$24:AL1286)+1</f>
        <v>1180</v>
      </c>
      <c r="AM1287" s="71" t="s">
        <v>157</v>
      </c>
      <c r="AN1287" s="71" t="str">
        <f t="shared" si="244"/>
        <v>1180.</v>
      </c>
      <c r="AS1287" s="114"/>
    </row>
    <row r="1288" spans="1:45" ht="22.5" customHeight="1" x14ac:dyDescent="0.25">
      <c r="A1288" s="94" t="str">
        <f t="shared" si="248"/>
        <v>1181.</v>
      </c>
      <c r="B1288" s="94">
        <v>5182</v>
      </c>
      <c r="C1288" s="218" t="s">
        <v>1447</v>
      </c>
      <c r="D1288" s="4">
        <v>1963</v>
      </c>
      <c r="E1288" s="9" t="s">
        <v>28</v>
      </c>
      <c r="F1288" s="4" t="s">
        <v>29</v>
      </c>
      <c r="G1288" s="10">
        <v>2</v>
      </c>
      <c r="H1288" s="10">
        <v>2</v>
      </c>
      <c r="I1288" s="26">
        <v>608.1</v>
      </c>
      <c r="J1288" s="11">
        <v>562</v>
      </c>
      <c r="K1288" s="26">
        <v>562</v>
      </c>
      <c r="L1288" s="27">
        <v>31</v>
      </c>
      <c r="M1288" s="26">
        <f t="shared" si="257"/>
        <v>706651.08000000007</v>
      </c>
      <c r="N1288" s="11"/>
      <c r="O1288" s="6"/>
      <c r="P1288" s="11"/>
      <c r="Q1288" s="11">
        <f t="shared" si="258"/>
        <v>706651.08000000007</v>
      </c>
      <c r="R1288" s="11">
        <v>490430.21</v>
      </c>
      <c r="S1288" s="35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>
        <v>216220.87</v>
      </c>
      <c r="AF1288" s="75"/>
      <c r="AG1288" s="29" t="s">
        <v>217</v>
      </c>
      <c r="AH1288" s="176" t="s">
        <v>1777</v>
      </c>
      <c r="AI1288" s="168"/>
      <c r="AJ1288" s="176"/>
      <c r="AK1288" s="176"/>
      <c r="AL1288" s="71">
        <f>MAX(AL$24:AL1287)+1</f>
        <v>1181</v>
      </c>
      <c r="AM1288" s="71" t="s">
        <v>157</v>
      </c>
      <c r="AN1288" s="71" t="str">
        <f t="shared" si="244"/>
        <v>1181.</v>
      </c>
      <c r="AS1288" s="114"/>
    </row>
    <row r="1289" spans="1:45" ht="22.5" customHeight="1" x14ac:dyDescent="0.25">
      <c r="A1289" s="94" t="str">
        <f t="shared" si="248"/>
        <v>1182.</v>
      </c>
      <c r="B1289" s="94">
        <v>5401</v>
      </c>
      <c r="C1289" s="213" t="s">
        <v>1148</v>
      </c>
      <c r="D1289" s="4">
        <v>1963</v>
      </c>
      <c r="E1289" s="9" t="s">
        <v>28</v>
      </c>
      <c r="F1289" s="4" t="s">
        <v>29</v>
      </c>
      <c r="G1289" s="10">
        <v>4</v>
      </c>
      <c r="H1289" s="10">
        <v>2</v>
      </c>
      <c r="I1289" s="11">
        <v>1368.8</v>
      </c>
      <c r="J1289" s="11">
        <v>1272.2</v>
      </c>
      <c r="K1289" s="11">
        <v>1272.2</v>
      </c>
      <c r="L1289" s="35">
        <v>49</v>
      </c>
      <c r="M1289" s="11">
        <f>R1289+V1289+AE1289</f>
        <v>2077722.29</v>
      </c>
      <c r="N1289" s="11"/>
      <c r="O1289" s="6"/>
      <c r="P1289" s="11"/>
      <c r="Q1289" s="11">
        <f t="shared" si="258"/>
        <v>2077722.29</v>
      </c>
      <c r="R1289" s="11"/>
      <c r="S1289" s="35"/>
      <c r="T1289" s="11"/>
      <c r="U1289" s="11">
        <v>521.4</v>
      </c>
      <c r="V1289" s="11">
        <v>2077722.29</v>
      </c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75"/>
      <c r="AG1289" s="29" t="s">
        <v>217</v>
      </c>
      <c r="AH1289" s="176"/>
      <c r="AI1289" s="168"/>
      <c r="AJ1289" s="176"/>
      <c r="AK1289" s="176"/>
      <c r="AL1289" s="71">
        <f>MAX(AL$24:AL1288)+1</f>
        <v>1182</v>
      </c>
      <c r="AM1289" s="71" t="s">
        <v>157</v>
      </c>
      <c r="AN1289" s="71" t="str">
        <f t="shared" si="244"/>
        <v>1182.</v>
      </c>
      <c r="AS1289" s="114"/>
    </row>
    <row r="1290" spans="1:45" ht="22.5" customHeight="1" x14ac:dyDescent="0.25">
      <c r="A1290" s="94" t="str">
        <f t="shared" si="248"/>
        <v>1183.</v>
      </c>
      <c r="B1290" s="94">
        <v>5167</v>
      </c>
      <c r="C1290" s="211" t="s">
        <v>1125</v>
      </c>
      <c r="D1290" s="4">
        <v>1964</v>
      </c>
      <c r="E1290" s="9" t="s">
        <v>28</v>
      </c>
      <c r="F1290" s="4" t="s">
        <v>29</v>
      </c>
      <c r="G1290" s="10">
        <v>5</v>
      </c>
      <c r="H1290" s="10">
        <v>3</v>
      </c>
      <c r="I1290" s="11">
        <v>3350.06</v>
      </c>
      <c r="J1290" s="11">
        <v>3173.5</v>
      </c>
      <c r="K1290" s="11">
        <v>2527.1999999999998</v>
      </c>
      <c r="L1290" s="35">
        <v>99</v>
      </c>
      <c r="M1290" s="11">
        <f t="shared" ref="M1290:M1298" si="259">R1290+T1290+V1290+X1290+Z1290+AB1290+AE1290+AF1290</f>
        <v>642638.75</v>
      </c>
      <c r="N1290" s="11"/>
      <c r="O1290" s="6"/>
      <c r="P1290" s="11"/>
      <c r="Q1290" s="11">
        <f t="shared" si="258"/>
        <v>642638.75</v>
      </c>
      <c r="R1290" s="11">
        <v>642638.75</v>
      </c>
      <c r="S1290" s="35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75"/>
      <c r="AG1290" s="29" t="s">
        <v>217</v>
      </c>
      <c r="AH1290" s="176" t="s">
        <v>1777</v>
      </c>
      <c r="AI1290" s="168"/>
      <c r="AJ1290" s="176"/>
      <c r="AK1290" s="176"/>
      <c r="AL1290" s="71">
        <f>MAX(AL$24:AL1289)+1</f>
        <v>1183</v>
      </c>
      <c r="AM1290" s="71" t="s">
        <v>157</v>
      </c>
      <c r="AN1290" s="71" t="str">
        <f t="shared" ref="AN1290:AN1353" si="260">CONCATENATE(AL1290,AM1290)</f>
        <v>1183.</v>
      </c>
      <c r="AP1290" s="71"/>
      <c r="AS1290" s="114"/>
    </row>
    <row r="1291" spans="1:45" ht="22.5" customHeight="1" x14ac:dyDescent="0.25">
      <c r="A1291" s="94" t="str">
        <f t="shared" si="248"/>
        <v>1184.</v>
      </c>
      <c r="B1291" s="94">
        <v>4433</v>
      </c>
      <c r="C1291" s="218" t="s">
        <v>1214</v>
      </c>
      <c r="D1291" s="4">
        <v>1965</v>
      </c>
      <c r="E1291" s="9" t="s">
        <v>28</v>
      </c>
      <c r="F1291" s="4" t="s">
        <v>31</v>
      </c>
      <c r="G1291" s="10">
        <v>5</v>
      </c>
      <c r="H1291" s="10">
        <v>4</v>
      </c>
      <c r="I1291" s="26">
        <v>3907</v>
      </c>
      <c r="J1291" s="11">
        <v>3907</v>
      </c>
      <c r="K1291" s="26">
        <v>3907</v>
      </c>
      <c r="L1291" s="27">
        <v>192</v>
      </c>
      <c r="M1291" s="26">
        <f t="shared" si="259"/>
        <v>922445.42</v>
      </c>
      <c r="N1291" s="11"/>
      <c r="O1291" s="6"/>
      <c r="P1291" s="11"/>
      <c r="Q1291" s="11">
        <f t="shared" si="258"/>
        <v>922445.42</v>
      </c>
      <c r="R1291" s="11">
        <v>922445.42</v>
      </c>
      <c r="S1291" s="35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75"/>
      <c r="AG1291" s="29" t="s">
        <v>217</v>
      </c>
      <c r="AH1291" s="176" t="s">
        <v>1777</v>
      </c>
      <c r="AI1291" s="168"/>
      <c r="AJ1291" s="176"/>
      <c r="AK1291" s="176"/>
      <c r="AL1291" s="71">
        <f>MAX(AL$24:AL1290)+1</f>
        <v>1184</v>
      </c>
      <c r="AM1291" s="71" t="s">
        <v>157</v>
      </c>
      <c r="AN1291" s="71" t="str">
        <f t="shared" si="260"/>
        <v>1184.</v>
      </c>
      <c r="AP1291" s="71"/>
      <c r="AS1291" s="114"/>
    </row>
    <row r="1292" spans="1:45" ht="22.5" customHeight="1" x14ac:dyDescent="0.25">
      <c r="A1292" s="94" t="str">
        <f t="shared" si="248"/>
        <v>1185.</v>
      </c>
      <c r="B1292" s="94">
        <v>4995</v>
      </c>
      <c r="C1292" s="218" t="s">
        <v>1277</v>
      </c>
      <c r="D1292" s="4">
        <v>1965</v>
      </c>
      <c r="E1292" s="9" t="s">
        <v>28</v>
      </c>
      <c r="F1292" s="4" t="s">
        <v>29</v>
      </c>
      <c r="G1292" s="10">
        <v>4</v>
      </c>
      <c r="H1292" s="10">
        <v>3</v>
      </c>
      <c r="I1292" s="11">
        <v>2001.4</v>
      </c>
      <c r="J1292" s="11">
        <v>1506.7</v>
      </c>
      <c r="K1292" s="11">
        <v>1506.7</v>
      </c>
      <c r="L1292" s="35">
        <v>79</v>
      </c>
      <c r="M1292" s="11">
        <f t="shared" si="259"/>
        <v>2986846.34</v>
      </c>
      <c r="N1292" s="11"/>
      <c r="O1292" s="6"/>
      <c r="P1292" s="11"/>
      <c r="Q1292" s="11">
        <f t="shared" si="258"/>
        <v>2986846.34</v>
      </c>
      <c r="R1292" s="11"/>
      <c r="S1292" s="35"/>
      <c r="T1292" s="11"/>
      <c r="U1292" s="11">
        <v>856.4</v>
      </c>
      <c r="V1292" s="11">
        <v>2986846.34</v>
      </c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75"/>
      <c r="AG1292" s="29" t="s">
        <v>217</v>
      </c>
      <c r="AH1292" s="176"/>
      <c r="AI1292" s="168"/>
      <c r="AJ1292" s="176"/>
      <c r="AK1292" s="176"/>
      <c r="AL1292" s="71">
        <f>MAX(AL$24:AL1291)+1</f>
        <v>1185</v>
      </c>
      <c r="AM1292" s="71" t="s">
        <v>157</v>
      </c>
      <c r="AN1292" s="71" t="str">
        <f t="shared" si="260"/>
        <v>1185.</v>
      </c>
      <c r="AP1292" s="71"/>
      <c r="AS1292" s="114"/>
    </row>
    <row r="1293" spans="1:45" ht="22.5" customHeight="1" x14ac:dyDescent="0.25">
      <c r="A1293" s="94" t="str">
        <f t="shared" si="248"/>
        <v>1186.</v>
      </c>
      <c r="B1293" s="94">
        <v>5288</v>
      </c>
      <c r="C1293" s="211" t="s">
        <v>1650</v>
      </c>
      <c r="D1293" s="4">
        <v>1965</v>
      </c>
      <c r="E1293" s="9" t="s">
        <v>28</v>
      </c>
      <c r="F1293" s="4" t="s">
        <v>29</v>
      </c>
      <c r="G1293" s="10">
        <v>5</v>
      </c>
      <c r="H1293" s="10">
        <v>3</v>
      </c>
      <c r="I1293" s="11">
        <v>2687.3</v>
      </c>
      <c r="J1293" s="11">
        <v>2506.1</v>
      </c>
      <c r="K1293" s="11">
        <v>2379</v>
      </c>
      <c r="L1293" s="35">
        <v>94</v>
      </c>
      <c r="M1293" s="11">
        <f t="shared" si="259"/>
        <v>1073140.99</v>
      </c>
      <c r="N1293" s="11"/>
      <c r="O1293" s="6"/>
      <c r="P1293" s="11"/>
      <c r="Q1293" s="11">
        <f t="shared" si="258"/>
        <v>1073140.99</v>
      </c>
      <c r="R1293" s="11">
        <f>605456.33+467684.66</f>
        <v>1073140.99</v>
      </c>
      <c r="S1293" s="35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75"/>
      <c r="AG1293" s="29" t="s">
        <v>217</v>
      </c>
      <c r="AH1293" s="176" t="s">
        <v>1783</v>
      </c>
      <c r="AI1293" s="168"/>
      <c r="AJ1293" s="176"/>
      <c r="AK1293" s="176"/>
      <c r="AL1293" s="71">
        <f>MAX(AL$24:AL1292)+1</f>
        <v>1186</v>
      </c>
      <c r="AM1293" s="71" t="s">
        <v>157</v>
      </c>
      <c r="AN1293" s="71" t="str">
        <f t="shared" si="260"/>
        <v>1186.</v>
      </c>
      <c r="AP1293" s="71"/>
      <c r="AS1293" s="114"/>
    </row>
    <row r="1294" spans="1:45" ht="22.5" customHeight="1" x14ac:dyDescent="0.25">
      <c r="A1294" s="94" t="str">
        <f t="shared" si="248"/>
        <v>1187.</v>
      </c>
      <c r="B1294" s="94">
        <v>5222</v>
      </c>
      <c r="C1294" s="218" t="s">
        <v>1607</v>
      </c>
      <c r="D1294" s="4">
        <v>1965</v>
      </c>
      <c r="E1294" s="9" t="s">
        <v>28</v>
      </c>
      <c r="F1294" s="4" t="s">
        <v>29</v>
      </c>
      <c r="G1294" s="10">
        <v>4</v>
      </c>
      <c r="H1294" s="10">
        <v>5</v>
      </c>
      <c r="I1294" s="26">
        <v>4604.6400000000003</v>
      </c>
      <c r="J1294" s="11">
        <v>2284.7399999999998</v>
      </c>
      <c r="K1294" s="26">
        <v>2284.7399999999998</v>
      </c>
      <c r="L1294" s="27">
        <v>119</v>
      </c>
      <c r="M1294" s="26">
        <f t="shared" si="259"/>
        <v>543218</v>
      </c>
      <c r="N1294" s="11"/>
      <c r="O1294" s="6"/>
      <c r="P1294" s="11"/>
      <c r="Q1294" s="11">
        <f t="shared" si="258"/>
        <v>543218</v>
      </c>
      <c r="R1294" s="11">
        <v>543218</v>
      </c>
      <c r="S1294" s="35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75"/>
      <c r="AG1294" s="29" t="s">
        <v>217</v>
      </c>
      <c r="AH1294" s="176" t="s">
        <v>1778</v>
      </c>
      <c r="AI1294" s="168"/>
      <c r="AJ1294" s="176"/>
      <c r="AK1294" s="176"/>
      <c r="AL1294" s="71">
        <f>MAX(AL$24:AL1293)+1</f>
        <v>1187</v>
      </c>
      <c r="AM1294" s="71" t="s">
        <v>157</v>
      </c>
      <c r="AN1294" s="71" t="str">
        <f t="shared" si="260"/>
        <v>1187.</v>
      </c>
      <c r="AS1294" s="114"/>
    </row>
    <row r="1295" spans="1:45" ht="22.5" customHeight="1" x14ac:dyDescent="0.25">
      <c r="A1295" s="94" t="str">
        <f t="shared" si="248"/>
        <v>1188.</v>
      </c>
      <c r="B1295" s="94">
        <v>5349</v>
      </c>
      <c r="C1295" s="213" t="s">
        <v>1604</v>
      </c>
      <c r="D1295" s="4">
        <v>1965</v>
      </c>
      <c r="E1295" s="4" t="s">
        <v>28</v>
      </c>
      <c r="F1295" s="4" t="s">
        <v>31</v>
      </c>
      <c r="G1295" s="4">
        <v>5</v>
      </c>
      <c r="H1295" s="4">
        <v>5</v>
      </c>
      <c r="I1295" s="18">
        <v>4807.8999999999996</v>
      </c>
      <c r="J1295" s="18">
        <v>3139.9</v>
      </c>
      <c r="K1295" s="18">
        <v>3139.9</v>
      </c>
      <c r="L1295" s="4">
        <v>265</v>
      </c>
      <c r="M1295" s="11">
        <f t="shared" si="259"/>
        <v>386100</v>
      </c>
      <c r="N1295" s="124"/>
      <c r="O1295" s="124"/>
      <c r="P1295" s="124"/>
      <c r="Q1295" s="11">
        <f t="shared" si="258"/>
        <v>386100</v>
      </c>
      <c r="R1295" s="11"/>
      <c r="S1295" s="123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5"/>
      <c r="AD1295" s="125"/>
      <c r="AE1295" s="11">
        <v>386100</v>
      </c>
      <c r="AF1295" s="208"/>
      <c r="AG1295" s="29" t="s">
        <v>217</v>
      </c>
      <c r="AH1295" s="90"/>
      <c r="AI1295" s="168"/>
      <c r="AJ1295" s="90"/>
      <c r="AK1295" s="90"/>
      <c r="AL1295" s="71">
        <f>MAX(AL$24:AL1294)+1</f>
        <v>1188</v>
      </c>
      <c r="AM1295" s="71" t="s">
        <v>157</v>
      </c>
      <c r="AN1295" s="71" t="str">
        <f t="shared" si="260"/>
        <v>1188.</v>
      </c>
      <c r="AP1295" s="71"/>
      <c r="AS1295" s="114"/>
    </row>
    <row r="1296" spans="1:45" ht="22.5" customHeight="1" x14ac:dyDescent="0.25">
      <c r="A1296" s="94" t="str">
        <f t="shared" si="248"/>
        <v>1189.</v>
      </c>
      <c r="B1296" s="94">
        <v>4693</v>
      </c>
      <c r="C1296" s="213" t="s">
        <v>1392</v>
      </c>
      <c r="D1296" s="4">
        <v>1966</v>
      </c>
      <c r="E1296" s="9" t="s">
        <v>28</v>
      </c>
      <c r="F1296" s="4" t="s">
        <v>31</v>
      </c>
      <c r="G1296" s="10">
        <v>5</v>
      </c>
      <c r="H1296" s="10">
        <v>5</v>
      </c>
      <c r="I1296" s="26">
        <v>3419.9</v>
      </c>
      <c r="J1296" s="11">
        <v>2178.1999999999998</v>
      </c>
      <c r="K1296" s="26">
        <v>2178.1999999999998</v>
      </c>
      <c r="L1296" s="27">
        <v>164</v>
      </c>
      <c r="M1296" s="26">
        <f t="shared" si="259"/>
        <v>804325</v>
      </c>
      <c r="N1296" s="11"/>
      <c r="O1296" s="6"/>
      <c r="P1296" s="11"/>
      <c r="Q1296" s="11">
        <f t="shared" si="258"/>
        <v>804325</v>
      </c>
      <c r="R1296" s="11">
        <v>804325</v>
      </c>
      <c r="S1296" s="35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75"/>
      <c r="AG1296" s="29" t="s">
        <v>217</v>
      </c>
      <c r="AH1296" s="176" t="s">
        <v>1774</v>
      </c>
      <c r="AI1296" s="168"/>
      <c r="AJ1296" s="176"/>
      <c r="AK1296" s="176"/>
      <c r="AL1296" s="71">
        <f>MAX(AL$24:AL1295)+1</f>
        <v>1189</v>
      </c>
      <c r="AM1296" s="71" t="s">
        <v>157</v>
      </c>
      <c r="AN1296" s="71" t="str">
        <f t="shared" si="260"/>
        <v>1189.</v>
      </c>
      <c r="AP1296" s="71"/>
      <c r="AS1296" s="114"/>
    </row>
    <row r="1297" spans="1:45" ht="22.5" customHeight="1" x14ac:dyDescent="0.25">
      <c r="A1297" s="94" t="str">
        <f t="shared" si="248"/>
        <v>1190.</v>
      </c>
      <c r="B1297" s="94">
        <v>4773</v>
      </c>
      <c r="C1297" s="218" t="s">
        <v>1254</v>
      </c>
      <c r="D1297" s="4">
        <v>1967</v>
      </c>
      <c r="E1297" s="9" t="s">
        <v>28</v>
      </c>
      <c r="F1297" s="4" t="s">
        <v>29</v>
      </c>
      <c r="G1297" s="10">
        <v>5</v>
      </c>
      <c r="H1297" s="10">
        <v>4</v>
      </c>
      <c r="I1297" s="26">
        <v>3427.2</v>
      </c>
      <c r="J1297" s="11">
        <v>3111.5</v>
      </c>
      <c r="K1297" s="26">
        <v>3111.5</v>
      </c>
      <c r="L1297" s="27">
        <v>134</v>
      </c>
      <c r="M1297" s="26">
        <f t="shared" si="259"/>
        <v>344360.58</v>
      </c>
      <c r="N1297" s="11"/>
      <c r="O1297" s="6"/>
      <c r="P1297" s="11"/>
      <c r="Q1297" s="11">
        <f t="shared" si="258"/>
        <v>344360.58</v>
      </c>
      <c r="R1297" s="11">
        <v>344360.58</v>
      </c>
      <c r="S1297" s="35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75"/>
      <c r="AG1297" s="29" t="s">
        <v>217</v>
      </c>
      <c r="AH1297" s="176" t="s">
        <v>1778</v>
      </c>
      <c r="AI1297" s="168"/>
      <c r="AJ1297" s="176"/>
      <c r="AK1297" s="176"/>
      <c r="AL1297" s="71">
        <f>MAX(AL$24:AL1296)+1</f>
        <v>1190</v>
      </c>
      <c r="AM1297" s="71" t="s">
        <v>157</v>
      </c>
      <c r="AN1297" s="71" t="str">
        <f t="shared" si="260"/>
        <v>1190.</v>
      </c>
      <c r="AP1297" s="71"/>
      <c r="AS1297" s="114"/>
    </row>
    <row r="1298" spans="1:45" ht="22.5" customHeight="1" x14ac:dyDescent="0.25">
      <c r="A1298" s="94" t="str">
        <f t="shared" si="248"/>
        <v>1191.</v>
      </c>
      <c r="B1298" s="94">
        <v>4125</v>
      </c>
      <c r="C1298" s="211" t="s">
        <v>1159</v>
      </c>
      <c r="D1298" s="4">
        <v>1967</v>
      </c>
      <c r="E1298" s="9" t="s">
        <v>28</v>
      </c>
      <c r="F1298" s="4" t="s">
        <v>31</v>
      </c>
      <c r="G1298" s="10">
        <v>5</v>
      </c>
      <c r="H1298" s="10">
        <v>5</v>
      </c>
      <c r="I1298" s="11">
        <v>3081.3</v>
      </c>
      <c r="J1298" s="11">
        <v>2638.8</v>
      </c>
      <c r="K1298" s="11">
        <v>2638.8</v>
      </c>
      <c r="L1298" s="35">
        <v>158</v>
      </c>
      <c r="M1298" s="11">
        <f t="shared" si="259"/>
        <v>1444663.78</v>
      </c>
      <c r="N1298" s="11"/>
      <c r="O1298" s="6"/>
      <c r="P1298" s="11"/>
      <c r="Q1298" s="11">
        <f t="shared" si="258"/>
        <v>1444663.78</v>
      </c>
      <c r="R1298" s="11">
        <f>720857+622099.62</f>
        <v>1342956.62</v>
      </c>
      <c r="S1298" s="35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75">
        <v>101707.16</v>
      </c>
      <c r="AG1298" s="29" t="s">
        <v>217</v>
      </c>
      <c r="AH1298" s="176" t="s">
        <v>1799</v>
      </c>
      <c r="AI1298" s="168"/>
      <c r="AJ1298" s="176"/>
      <c r="AK1298" s="176"/>
      <c r="AL1298" s="71">
        <f>MAX(AL$24:AL1297)+1</f>
        <v>1191</v>
      </c>
      <c r="AM1298" s="71" t="s">
        <v>157</v>
      </c>
      <c r="AN1298" s="71" t="str">
        <f t="shared" si="260"/>
        <v>1191.</v>
      </c>
      <c r="AP1298" s="71"/>
      <c r="AS1298" s="114"/>
    </row>
    <row r="1299" spans="1:45" ht="22.5" customHeight="1" x14ac:dyDescent="0.25">
      <c r="A1299" s="94" t="str">
        <f t="shared" si="248"/>
        <v>1192.</v>
      </c>
      <c r="B1299" s="94">
        <v>4158</v>
      </c>
      <c r="C1299" s="218" t="s">
        <v>1167</v>
      </c>
      <c r="D1299" s="4">
        <v>1967</v>
      </c>
      <c r="E1299" s="20"/>
      <c r="F1299" s="8" t="s">
        <v>29</v>
      </c>
      <c r="G1299" s="10">
        <v>5</v>
      </c>
      <c r="H1299" s="10">
        <v>4</v>
      </c>
      <c r="I1299" s="11">
        <v>3406.5</v>
      </c>
      <c r="J1299" s="11">
        <v>3168.5</v>
      </c>
      <c r="K1299" s="11">
        <v>3003.1</v>
      </c>
      <c r="L1299" s="35">
        <v>106</v>
      </c>
      <c r="M1299" s="11">
        <f t="shared" ref="M1299" si="261">R1299+T1299+V1299+X1299+Z1299+AB1299+AE1299+AF1299</f>
        <v>2613902.9500000002</v>
      </c>
      <c r="N1299" s="11"/>
      <c r="O1299" s="11"/>
      <c r="P1299" s="11"/>
      <c r="Q1299" s="11">
        <f t="shared" ref="Q1299" si="262">M1299</f>
        <v>2613902.9500000002</v>
      </c>
      <c r="R1299" s="11">
        <v>2613902.9500000002</v>
      </c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95"/>
      <c r="AG1299" s="29" t="s">
        <v>217</v>
      </c>
      <c r="AH1299" s="176" t="s">
        <v>1777</v>
      </c>
      <c r="AI1299" s="168"/>
      <c r="AJ1299" s="176"/>
      <c r="AK1299" s="176"/>
      <c r="AL1299" s="71">
        <f>MAX(AL$24:AL1298)+1</f>
        <v>1192</v>
      </c>
      <c r="AM1299" s="71" t="s">
        <v>157</v>
      </c>
      <c r="AN1299" s="71" t="str">
        <f t="shared" si="260"/>
        <v>1192.</v>
      </c>
      <c r="AP1299" s="71"/>
      <c r="AS1299" s="114"/>
    </row>
    <row r="1300" spans="1:45" ht="22.5" customHeight="1" x14ac:dyDescent="0.25">
      <c r="A1300" s="94" t="str">
        <f t="shared" si="248"/>
        <v>1193.</v>
      </c>
      <c r="B1300" s="94">
        <v>4267</v>
      </c>
      <c r="C1300" s="213" t="s">
        <v>1182</v>
      </c>
      <c r="D1300" s="4">
        <v>1967</v>
      </c>
      <c r="E1300" s="9" t="s">
        <v>28</v>
      </c>
      <c r="F1300" s="4" t="s">
        <v>31</v>
      </c>
      <c r="G1300" s="10">
        <v>5</v>
      </c>
      <c r="H1300" s="10">
        <v>5</v>
      </c>
      <c r="I1300" s="26">
        <v>3816.2</v>
      </c>
      <c r="J1300" s="11">
        <v>3507.9</v>
      </c>
      <c r="K1300" s="26">
        <v>3507.9</v>
      </c>
      <c r="L1300" s="27">
        <v>153</v>
      </c>
      <c r="M1300" s="26">
        <f t="shared" ref="M1300:M1310" si="263">R1300+T1300+V1300+X1300+Z1300+AB1300+AE1300+AF1300</f>
        <v>720668.12</v>
      </c>
      <c r="N1300" s="11"/>
      <c r="O1300" s="6"/>
      <c r="P1300" s="11"/>
      <c r="Q1300" s="11">
        <f t="shared" ref="Q1300:Q1310" si="264">M1300</f>
        <v>720668.12</v>
      </c>
      <c r="R1300" s="11">
        <v>720668.12</v>
      </c>
      <c r="S1300" s="35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75"/>
      <c r="AG1300" s="29" t="s">
        <v>217</v>
      </c>
      <c r="AH1300" s="176" t="s">
        <v>1788</v>
      </c>
      <c r="AI1300" s="168"/>
      <c r="AJ1300" s="176"/>
      <c r="AK1300" s="176"/>
      <c r="AL1300" s="71">
        <f>MAX(AL$24:AL1299)+1</f>
        <v>1193</v>
      </c>
      <c r="AM1300" s="71" t="s">
        <v>157</v>
      </c>
      <c r="AN1300" s="71" t="str">
        <f t="shared" si="260"/>
        <v>1193.</v>
      </c>
      <c r="AP1300" s="71"/>
      <c r="AS1300" s="114"/>
    </row>
    <row r="1301" spans="1:45" ht="22.5" customHeight="1" x14ac:dyDescent="0.25">
      <c r="A1301" s="94" t="str">
        <f t="shared" si="248"/>
        <v>1194.</v>
      </c>
      <c r="B1301" s="94">
        <v>4625</v>
      </c>
      <c r="C1301" s="213" t="s">
        <v>1385</v>
      </c>
      <c r="D1301" s="4">
        <v>1969</v>
      </c>
      <c r="E1301" s="9" t="s">
        <v>28</v>
      </c>
      <c r="F1301" s="4" t="s">
        <v>31</v>
      </c>
      <c r="G1301" s="10">
        <v>5</v>
      </c>
      <c r="H1301" s="10">
        <v>5</v>
      </c>
      <c r="I1301" s="26">
        <v>4855.7</v>
      </c>
      <c r="J1301" s="11">
        <v>3172.3</v>
      </c>
      <c r="K1301" s="26">
        <v>3172.3</v>
      </c>
      <c r="L1301" s="27">
        <v>240</v>
      </c>
      <c r="M1301" s="26">
        <f t="shared" si="263"/>
        <v>1467584.55</v>
      </c>
      <c r="N1301" s="11"/>
      <c r="O1301" s="6"/>
      <c r="P1301" s="11"/>
      <c r="Q1301" s="11">
        <f t="shared" si="264"/>
        <v>1467584.55</v>
      </c>
      <c r="R1301" s="11">
        <v>1332382.48</v>
      </c>
      <c r="S1301" s="35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75">
        <v>135202.07</v>
      </c>
      <c r="AG1301" s="29" t="s">
        <v>217</v>
      </c>
      <c r="AH1301" s="176" t="s">
        <v>1801</v>
      </c>
      <c r="AI1301" s="168"/>
      <c r="AJ1301" s="176"/>
      <c r="AK1301" s="176"/>
      <c r="AL1301" s="71">
        <f>MAX(AL$24:AL1300)+1</f>
        <v>1194</v>
      </c>
      <c r="AM1301" s="71" t="s">
        <v>157</v>
      </c>
      <c r="AN1301" s="71" t="str">
        <f t="shared" si="260"/>
        <v>1194.</v>
      </c>
      <c r="AS1301" s="114"/>
    </row>
    <row r="1302" spans="1:45" ht="22.5" customHeight="1" x14ac:dyDescent="0.25">
      <c r="A1302" s="94" t="str">
        <f t="shared" si="248"/>
        <v>1195.</v>
      </c>
      <c r="B1302" s="94">
        <v>4552</v>
      </c>
      <c r="C1302" s="213" t="s">
        <v>1374</v>
      </c>
      <c r="D1302" s="4">
        <v>1970</v>
      </c>
      <c r="E1302" s="9" t="s">
        <v>28</v>
      </c>
      <c r="F1302" s="4" t="s">
        <v>29</v>
      </c>
      <c r="G1302" s="10">
        <v>5</v>
      </c>
      <c r="H1302" s="10">
        <v>4</v>
      </c>
      <c r="I1302" s="26">
        <v>3093.9</v>
      </c>
      <c r="J1302" s="11">
        <v>3093.9</v>
      </c>
      <c r="K1302" s="26">
        <v>3093.9</v>
      </c>
      <c r="L1302" s="27">
        <v>147</v>
      </c>
      <c r="M1302" s="26">
        <f t="shared" si="263"/>
        <v>1786852</v>
      </c>
      <c r="N1302" s="11"/>
      <c r="O1302" s="6"/>
      <c r="P1302" s="11"/>
      <c r="Q1302" s="11">
        <f t="shared" si="264"/>
        <v>1786852</v>
      </c>
      <c r="R1302" s="11">
        <v>1725065</v>
      </c>
      <c r="S1302" s="35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75">
        <v>61787</v>
      </c>
      <c r="AG1302" s="29" t="s">
        <v>217</v>
      </c>
      <c r="AH1302" s="176" t="s">
        <v>1774</v>
      </c>
      <c r="AI1302" s="168"/>
      <c r="AJ1302" s="176"/>
      <c r="AK1302" s="176"/>
      <c r="AL1302" s="71">
        <f>MAX(AL$24:AL1301)+1</f>
        <v>1195</v>
      </c>
      <c r="AM1302" s="71" t="s">
        <v>157</v>
      </c>
      <c r="AN1302" s="71" t="str">
        <f t="shared" si="260"/>
        <v>1195.</v>
      </c>
      <c r="AS1302" s="114"/>
    </row>
    <row r="1303" spans="1:45" ht="22.5" customHeight="1" x14ac:dyDescent="0.25">
      <c r="A1303" s="94" t="str">
        <f t="shared" ref="A1303:A1334" si="265">AN1303</f>
        <v>1196.</v>
      </c>
      <c r="B1303" s="94">
        <v>5250</v>
      </c>
      <c r="C1303" s="213" t="s">
        <v>1309</v>
      </c>
      <c r="D1303" s="4">
        <v>1970</v>
      </c>
      <c r="E1303" s="9" t="s">
        <v>28</v>
      </c>
      <c r="F1303" s="4" t="s">
        <v>31</v>
      </c>
      <c r="G1303" s="10">
        <v>5</v>
      </c>
      <c r="H1303" s="10">
        <v>4</v>
      </c>
      <c r="I1303" s="11">
        <v>3860.1</v>
      </c>
      <c r="J1303" s="11">
        <v>3860.1</v>
      </c>
      <c r="K1303" s="11">
        <v>3860.1</v>
      </c>
      <c r="L1303" s="35">
        <v>166</v>
      </c>
      <c r="M1303" s="11">
        <f t="shared" si="263"/>
        <v>1235178.68</v>
      </c>
      <c r="N1303" s="11"/>
      <c r="O1303" s="6"/>
      <c r="P1303" s="11"/>
      <c r="Q1303" s="11">
        <f t="shared" si="264"/>
        <v>1235178.68</v>
      </c>
      <c r="R1303" s="11">
        <v>1125115.3999999999</v>
      </c>
      <c r="S1303" s="35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75">
        <v>110063.28</v>
      </c>
      <c r="AG1303" s="29" t="s">
        <v>217</v>
      </c>
      <c r="AH1303" s="176" t="s">
        <v>1774</v>
      </c>
      <c r="AI1303" s="168"/>
      <c r="AJ1303" s="176"/>
      <c r="AK1303" s="176"/>
      <c r="AL1303" s="71">
        <f>MAX(AL$24:AL1302)+1</f>
        <v>1196</v>
      </c>
      <c r="AM1303" s="71" t="s">
        <v>157</v>
      </c>
      <c r="AN1303" s="71" t="str">
        <f t="shared" si="260"/>
        <v>1196.</v>
      </c>
      <c r="AS1303" s="114"/>
    </row>
    <row r="1304" spans="1:45" ht="22.5" customHeight="1" x14ac:dyDescent="0.25">
      <c r="A1304" s="94" t="str">
        <f t="shared" si="265"/>
        <v>1197.</v>
      </c>
      <c r="B1304" s="94">
        <v>4344</v>
      </c>
      <c r="C1304" s="213" t="s">
        <v>1195</v>
      </c>
      <c r="D1304" s="4">
        <v>1971</v>
      </c>
      <c r="E1304" s="9" t="s">
        <v>28</v>
      </c>
      <c r="F1304" s="4" t="s">
        <v>29</v>
      </c>
      <c r="G1304" s="10">
        <v>5</v>
      </c>
      <c r="H1304" s="10">
        <v>6</v>
      </c>
      <c r="I1304" s="26">
        <v>4964.5</v>
      </c>
      <c r="J1304" s="26">
        <v>4410.2</v>
      </c>
      <c r="K1304" s="26">
        <v>4352.6000000000004</v>
      </c>
      <c r="L1304" s="27">
        <v>230</v>
      </c>
      <c r="M1304" s="26">
        <f t="shared" si="263"/>
        <v>901297</v>
      </c>
      <c r="N1304" s="11"/>
      <c r="O1304" s="6"/>
      <c r="P1304" s="11"/>
      <c r="Q1304" s="11">
        <f t="shared" si="264"/>
        <v>901297</v>
      </c>
      <c r="R1304" s="11">
        <v>901297</v>
      </c>
      <c r="S1304" s="35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75"/>
      <c r="AG1304" s="29" t="s">
        <v>217</v>
      </c>
      <c r="AH1304" s="176" t="s">
        <v>1777</v>
      </c>
      <c r="AI1304" s="168"/>
      <c r="AJ1304" s="176"/>
      <c r="AK1304" s="176"/>
      <c r="AL1304" s="71">
        <f>MAX(AL$24:AL1303)+1</f>
        <v>1197</v>
      </c>
      <c r="AM1304" s="71" t="s">
        <v>157</v>
      </c>
      <c r="AN1304" s="71" t="str">
        <f t="shared" si="260"/>
        <v>1197.</v>
      </c>
      <c r="AP1304" s="71"/>
      <c r="AS1304" s="114"/>
    </row>
    <row r="1305" spans="1:45" ht="22.5" customHeight="1" x14ac:dyDescent="0.25">
      <c r="A1305" s="94" t="str">
        <f t="shared" si="265"/>
        <v>1198.</v>
      </c>
      <c r="B1305" s="94">
        <v>4594</v>
      </c>
      <c r="C1305" s="213" t="s">
        <v>1377</v>
      </c>
      <c r="D1305" s="4">
        <v>1971</v>
      </c>
      <c r="E1305" s="9" t="s">
        <v>28</v>
      </c>
      <c r="F1305" s="4" t="s">
        <v>29</v>
      </c>
      <c r="G1305" s="10">
        <v>5</v>
      </c>
      <c r="H1305" s="10">
        <v>6</v>
      </c>
      <c r="I1305" s="26">
        <v>4934.2</v>
      </c>
      <c r="J1305" s="11">
        <v>3839.2</v>
      </c>
      <c r="K1305" s="26">
        <v>3839.2</v>
      </c>
      <c r="L1305" s="27">
        <v>181</v>
      </c>
      <c r="M1305" s="26">
        <f t="shared" si="263"/>
        <v>1842670</v>
      </c>
      <c r="N1305" s="11"/>
      <c r="O1305" s="6"/>
      <c r="P1305" s="11"/>
      <c r="Q1305" s="11">
        <f t="shared" si="264"/>
        <v>1842670</v>
      </c>
      <c r="R1305" s="11">
        <v>1842670</v>
      </c>
      <c r="S1305" s="35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75"/>
      <c r="AG1305" s="29" t="s">
        <v>217</v>
      </c>
      <c r="AH1305" s="176" t="s">
        <v>1774</v>
      </c>
      <c r="AI1305" s="168"/>
      <c r="AJ1305" s="176"/>
      <c r="AK1305" s="176"/>
      <c r="AL1305" s="71">
        <f>MAX(AL$24:AL1304)+1</f>
        <v>1198</v>
      </c>
      <c r="AM1305" s="71" t="s">
        <v>157</v>
      </c>
      <c r="AN1305" s="71" t="str">
        <f t="shared" si="260"/>
        <v>1198.</v>
      </c>
      <c r="AP1305" s="71"/>
      <c r="AS1305" s="114"/>
    </row>
    <row r="1306" spans="1:45" ht="22.5" customHeight="1" x14ac:dyDescent="0.25">
      <c r="A1306" s="94" t="str">
        <f t="shared" si="265"/>
        <v>1199.</v>
      </c>
      <c r="B1306" s="94">
        <v>4600</v>
      </c>
      <c r="C1306" s="218" t="s">
        <v>1239</v>
      </c>
      <c r="D1306" s="4">
        <v>1971</v>
      </c>
      <c r="E1306" s="9" t="s">
        <v>28</v>
      </c>
      <c r="F1306" s="4" t="s">
        <v>29</v>
      </c>
      <c r="G1306" s="10">
        <v>5</v>
      </c>
      <c r="H1306" s="10">
        <v>3</v>
      </c>
      <c r="I1306" s="26">
        <v>3005</v>
      </c>
      <c r="J1306" s="11">
        <v>2653.4</v>
      </c>
      <c r="K1306" s="26">
        <v>2653.4</v>
      </c>
      <c r="L1306" s="27">
        <v>185</v>
      </c>
      <c r="M1306" s="26">
        <f t="shared" si="263"/>
        <v>900906.29</v>
      </c>
      <c r="N1306" s="11"/>
      <c r="O1306" s="6"/>
      <c r="P1306" s="11"/>
      <c r="Q1306" s="11">
        <f t="shared" si="264"/>
        <v>900906.29</v>
      </c>
      <c r="R1306" s="11">
        <v>900906.29</v>
      </c>
      <c r="S1306" s="35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75"/>
      <c r="AG1306" s="29" t="s">
        <v>217</v>
      </c>
      <c r="AH1306" s="176" t="s">
        <v>1778</v>
      </c>
      <c r="AI1306" s="168"/>
      <c r="AJ1306" s="176"/>
      <c r="AK1306" s="176"/>
      <c r="AL1306" s="71">
        <f>MAX(AL$24:AL1305)+1</f>
        <v>1199</v>
      </c>
      <c r="AM1306" s="71" t="s">
        <v>157</v>
      </c>
      <c r="AN1306" s="71" t="str">
        <f t="shared" si="260"/>
        <v>1199.</v>
      </c>
      <c r="AS1306" s="114"/>
    </row>
    <row r="1307" spans="1:45" ht="22.5" customHeight="1" x14ac:dyDescent="0.25">
      <c r="A1307" s="94" t="str">
        <f t="shared" si="265"/>
        <v>1200.</v>
      </c>
      <c r="B1307" s="94">
        <v>4420</v>
      </c>
      <c r="C1307" s="218" t="s">
        <v>1210</v>
      </c>
      <c r="D1307" s="4">
        <v>1972</v>
      </c>
      <c r="E1307" s="9" t="s">
        <v>28</v>
      </c>
      <c r="F1307" s="4" t="s">
        <v>29</v>
      </c>
      <c r="G1307" s="10">
        <v>5</v>
      </c>
      <c r="H1307" s="10">
        <v>4</v>
      </c>
      <c r="I1307" s="26">
        <v>3660.4</v>
      </c>
      <c r="J1307" s="11">
        <v>3336.3</v>
      </c>
      <c r="K1307" s="26">
        <v>3336.3</v>
      </c>
      <c r="L1307" s="27">
        <v>169</v>
      </c>
      <c r="M1307" s="26">
        <f t="shared" si="263"/>
        <v>1833660</v>
      </c>
      <c r="N1307" s="11"/>
      <c r="O1307" s="6"/>
      <c r="P1307" s="11"/>
      <c r="Q1307" s="11">
        <f t="shared" si="264"/>
        <v>1833660</v>
      </c>
      <c r="R1307" s="11"/>
      <c r="S1307" s="35"/>
      <c r="T1307" s="11"/>
      <c r="U1307" s="11">
        <v>974.8</v>
      </c>
      <c r="V1307" s="11">
        <v>1833660</v>
      </c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75"/>
      <c r="AG1307" s="29" t="s">
        <v>217</v>
      </c>
      <c r="AH1307" s="176"/>
      <c r="AI1307" s="168"/>
      <c r="AJ1307" s="176"/>
      <c r="AK1307" s="176"/>
      <c r="AL1307" s="71">
        <f>MAX(AL$24:AL1306)+1</f>
        <v>1200</v>
      </c>
      <c r="AM1307" s="71" t="s">
        <v>157</v>
      </c>
      <c r="AN1307" s="71" t="str">
        <f t="shared" si="260"/>
        <v>1200.</v>
      </c>
      <c r="AS1307" s="114"/>
    </row>
    <row r="1308" spans="1:45" ht="22.5" customHeight="1" x14ac:dyDescent="0.25">
      <c r="A1308" s="94" t="str">
        <f t="shared" si="265"/>
        <v>1201.</v>
      </c>
      <c r="B1308" s="94">
        <v>5092</v>
      </c>
      <c r="C1308" s="213" t="s">
        <v>1290</v>
      </c>
      <c r="D1308" s="4">
        <v>1972</v>
      </c>
      <c r="E1308" s="9" t="s">
        <v>28</v>
      </c>
      <c r="F1308" s="4" t="s">
        <v>29</v>
      </c>
      <c r="G1308" s="10">
        <v>5</v>
      </c>
      <c r="H1308" s="10">
        <v>3</v>
      </c>
      <c r="I1308" s="26">
        <v>3455.4</v>
      </c>
      <c r="J1308" s="26">
        <v>2580.5</v>
      </c>
      <c r="K1308" s="26">
        <v>2436.9</v>
      </c>
      <c r="L1308" s="27">
        <v>160</v>
      </c>
      <c r="M1308" s="26">
        <f t="shared" si="263"/>
        <v>564092.04</v>
      </c>
      <c r="N1308" s="11"/>
      <c r="O1308" s="6"/>
      <c r="P1308" s="11"/>
      <c r="Q1308" s="11">
        <f t="shared" si="264"/>
        <v>564092.04</v>
      </c>
      <c r="R1308" s="11">
        <v>564092.04</v>
      </c>
      <c r="S1308" s="35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75"/>
      <c r="AG1308" s="29" t="s">
        <v>217</v>
      </c>
      <c r="AH1308" s="176" t="s">
        <v>1778</v>
      </c>
      <c r="AI1308" s="168"/>
      <c r="AJ1308" s="176"/>
      <c r="AK1308" s="176"/>
      <c r="AL1308" s="71">
        <f>MAX(AL$24:AL1307)+1</f>
        <v>1201</v>
      </c>
      <c r="AM1308" s="71" t="s">
        <v>157</v>
      </c>
      <c r="AN1308" s="71" t="str">
        <f t="shared" si="260"/>
        <v>1201.</v>
      </c>
      <c r="AP1308" s="71"/>
      <c r="AS1308" s="114"/>
    </row>
    <row r="1309" spans="1:45" ht="22.5" customHeight="1" x14ac:dyDescent="0.25">
      <c r="A1309" s="94" t="str">
        <f t="shared" si="265"/>
        <v>1202.</v>
      </c>
      <c r="B1309" s="94">
        <v>4983</v>
      </c>
      <c r="C1309" s="213" t="s">
        <v>1276</v>
      </c>
      <c r="D1309" s="4">
        <v>1973</v>
      </c>
      <c r="E1309" s="9" t="s">
        <v>28</v>
      </c>
      <c r="F1309" s="4" t="s">
        <v>31</v>
      </c>
      <c r="G1309" s="10">
        <v>5</v>
      </c>
      <c r="H1309" s="10">
        <v>10</v>
      </c>
      <c r="I1309" s="26">
        <v>8371.7000000000007</v>
      </c>
      <c r="J1309" s="26">
        <v>8021.2</v>
      </c>
      <c r="K1309" s="26">
        <v>8021.2</v>
      </c>
      <c r="L1309" s="27">
        <v>360</v>
      </c>
      <c r="M1309" s="26">
        <f t="shared" si="263"/>
        <v>1638491</v>
      </c>
      <c r="N1309" s="11"/>
      <c r="O1309" s="6"/>
      <c r="P1309" s="11"/>
      <c r="Q1309" s="11">
        <f t="shared" si="264"/>
        <v>1638491</v>
      </c>
      <c r="R1309" s="11">
        <v>1638491</v>
      </c>
      <c r="S1309" s="35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75"/>
      <c r="AG1309" s="29" t="s">
        <v>217</v>
      </c>
      <c r="AH1309" s="176" t="s">
        <v>1774</v>
      </c>
      <c r="AI1309" s="168"/>
      <c r="AJ1309" s="176"/>
      <c r="AK1309" s="176"/>
      <c r="AL1309" s="71">
        <f>MAX(AL$24:AL1308)+1</f>
        <v>1202</v>
      </c>
      <c r="AM1309" s="71" t="s">
        <v>157</v>
      </c>
      <c r="AN1309" s="71" t="str">
        <f t="shared" si="260"/>
        <v>1202.</v>
      </c>
      <c r="AS1309" s="114"/>
    </row>
    <row r="1310" spans="1:45" ht="22.5" customHeight="1" x14ac:dyDescent="0.25">
      <c r="A1310" s="94" t="str">
        <f t="shared" si="265"/>
        <v>1203.</v>
      </c>
      <c r="B1310" s="94">
        <v>5002</v>
      </c>
      <c r="C1310" s="213" t="s">
        <v>1424</v>
      </c>
      <c r="D1310" s="4">
        <v>1973</v>
      </c>
      <c r="E1310" s="9" t="s">
        <v>28</v>
      </c>
      <c r="F1310" s="4" t="s">
        <v>31</v>
      </c>
      <c r="G1310" s="10">
        <v>5</v>
      </c>
      <c r="H1310" s="10">
        <v>8</v>
      </c>
      <c r="I1310" s="26">
        <v>5545.3</v>
      </c>
      <c r="J1310" s="11">
        <v>5545.3</v>
      </c>
      <c r="K1310" s="26">
        <v>5545.3</v>
      </c>
      <c r="L1310" s="27">
        <v>282</v>
      </c>
      <c r="M1310" s="26">
        <f t="shared" si="263"/>
        <v>2575354.42</v>
      </c>
      <c r="N1310" s="11"/>
      <c r="O1310" s="6"/>
      <c r="P1310" s="11"/>
      <c r="Q1310" s="11">
        <f t="shared" si="264"/>
        <v>2575354.42</v>
      </c>
      <c r="R1310" s="11"/>
      <c r="S1310" s="35"/>
      <c r="T1310" s="11"/>
      <c r="U1310" s="11">
        <v>1574.5</v>
      </c>
      <c r="V1310" s="11">
        <v>2575354.42</v>
      </c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75"/>
      <c r="AG1310" s="29" t="s">
        <v>217</v>
      </c>
      <c r="AH1310" s="176"/>
      <c r="AI1310" s="168"/>
      <c r="AJ1310" s="176"/>
      <c r="AK1310" s="176"/>
      <c r="AL1310" s="71">
        <f>MAX(AL$24:AL1309)+1</f>
        <v>1203</v>
      </c>
      <c r="AM1310" s="71" t="s">
        <v>157</v>
      </c>
      <c r="AN1310" s="71" t="str">
        <f t="shared" si="260"/>
        <v>1203.</v>
      </c>
      <c r="AS1310" s="114"/>
    </row>
    <row r="1311" spans="1:45" ht="22.5" customHeight="1" x14ac:dyDescent="0.25">
      <c r="A1311" s="94" t="str">
        <f t="shared" si="265"/>
        <v>1204.</v>
      </c>
      <c r="B1311" s="94">
        <v>5140</v>
      </c>
      <c r="C1311" s="211" t="s">
        <v>1295</v>
      </c>
      <c r="D1311" s="4">
        <v>1974</v>
      </c>
      <c r="E1311" s="20"/>
      <c r="F1311" s="4" t="s">
        <v>31</v>
      </c>
      <c r="G1311" s="10">
        <v>5</v>
      </c>
      <c r="H1311" s="10">
        <v>10</v>
      </c>
      <c r="I1311" s="11">
        <v>9418.4</v>
      </c>
      <c r="J1311" s="11">
        <v>8284.7000000000007</v>
      </c>
      <c r="K1311" s="11">
        <v>6688.4</v>
      </c>
      <c r="L1311" s="35">
        <v>348</v>
      </c>
      <c r="M1311" s="11">
        <f t="shared" ref="M1311" si="266">R1311+T1311+V1311+X1311+Z1311+AB1311+AE1311+AF1311</f>
        <v>5783766.2400000002</v>
      </c>
      <c r="N1311" s="11"/>
      <c r="O1311" s="11"/>
      <c r="P1311" s="11"/>
      <c r="Q1311" s="11">
        <f t="shared" ref="Q1311" si="267">M1311</f>
        <v>5783766.2400000002</v>
      </c>
      <c r="R1311" s="11">
        <v>5668552.9000000004</v>
      </c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75">
        <v>115213.34</v>
      </c>
      <c r="AG1311" s="29" t="s">
        <v>217</v>
      </c>
      <c r="AH1311" s="176" t="s">
        <v>1777</v>
      </c>
      <c r="AI1311" s="168"/>
      <c r="AJ1311" s="176"/>
      <c r="AK1311" s="176"/>
      <c r="AL1311" s="71">
        <f>MAX(AL$24:AL1310)+1</f>
        <v>1204</v>
      </c>
      <c r="AM1311" s="71" t="s">
        <v>157</v>
      </c>
      <c r="AN1311" s="71" t="str">
        <f t="shared" si="260"/>
        <v>1204.</v>
      </c>
      <c r="AP1311" s="71"/>
      <c r="AS1311" s="114"/>
    </row>
    <row r="1312" spans="1:45" ht="22.5" customHeight="1" x14ac:dyDescent="0.25">
      <c r="A1312" s="94" t="str">
        <f t="shared" si="265"/>
        <v>1205.</v>
      </c>
      <c r="B1312" s="94">
        <v>4258</v>
      </c>
      <c r="C1312" s="218" t="s">
        <v>1180</v>
      </c>
      <c r="D1312" s="4">
        <v>1975</v>
      </c>
      <c r="E1312" s="9" t="s">
        <v>28</v>
      </c>
      <c r="F1312" s="4" t="s">
        <v>31</v>
      </c>
      <c r="G1312" s="10">
        <v>5</v>
      </c>
      <c r="H1312" s="10">
        <v>6</v>
      </c>
      <c r="I1312" s="26">
        <v>5213.6000000000004</v>
      </c>
      <c r="J1312" s="11">
        <v>4731.3999999999996</v>
      </c>
      <c r="K1312" s="26">
        <v>4731.3999999999996</v>
      </c>
      <c r="L1312" s="27">
        <v>236</v>
      </c>
      <c r="M1312" s="26">
        <f t="shared" ref="M1312:M1327" si="268">R1312+T1312+V1312+X1312+Z1312+AB1312+AE1312+AF1312</f>
        <v>1135294</v>
      </c>
      <c r="N1312" s="11"/>
      <c r="O1312" s="6"/>
      <c r="P1312" s="11"/>
      <c r="Q1312" s="11">
        <f t="shared" ref="Q1312:Q1327" si="269">M1312</f>
        <v>1135294</v>
      </c>
      <c r="R1312" s="11">
        <v>1135294</v>
      </c>
      <c r="S1312" s="35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75"/>
      <c r="AG1312" s="29" t="s">
        <v>217</v>
      </c>
      <c r="AH1312" s="176" t="s">
        <v>1774</v>
      </c>
      <c r="AI1312" s="168"/>
      <c r="AJ1312" s="176"/>
      <c r="AK1312" s="176"/>
      <c r="AL1312" s="71">
        <f>MAX(AL$24:AL1311)+1</f>
        <v>1205</v>
      </c>
      <c r="AM1312" s="71" t="s">
        <v>157</v>
      </c>
      <c r="AN1312" s="71" t="str">
        <f t="shared" si="260"/>
        <v>1205.</v>
      </c>
      <c r="AP1312" s="71"/>
      <c r="AS1312" s="114"/>
    </row>
    <row r="1313" spans="1:45" ht="22.5" customHeight="1" x14ac:dyDescent="0.25">
      <c r="A1313" s="94" t="str">
        <f t="shared" si="265"/>
        <v>1206.</v>
      </c>
      <c r="B1313" s="94">
        <v>4299</v>
      </c>
      <c r="C1313" s="213" t="s">
        <v>1349</v>
      </c>
      <c r="D1313" s="4">
        <v>1976</v>
      </c>
      <c r="E1313" s="9" t="s">
        <v>28</v>
      </c>
      <c r="F1313" s="4" t="s">
        <v>31</v>
      </c>
      <c r="G1313" s="10">
        <v>9</v>
      </c>
      <c r="H1313" s="10">
        <v>6</v>
      </c>
      <c r="I1313" s="26">
        <v>12225.4</v>
      </c>
      <c r="J1313" s="26">
        <v>11995.7</v>
      </c>
      <c r="K1313" s="26">
        <v>11478.4</v>
      </c>
      <c r="L1313" s="27">
        <v>591</v>
      </c>
      <c r="M1313" s="26">
        <f t="shared" si="268"/>
        <v>1322103.5</v>
      </c>
      <c r="N1313" s="11"/>
      <c r="O1313" s="6"/>
      <c r="P1313" s="11"/>
      <c r="Q1313" s="11">
        <f t="shared" si="269"/>
        <v>1322103.5</v>
      </c>
      <c r="R1313" s="11">
        <v>1322103.5</v>
      </c>
      <c r="S1313" s="35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75"/>
      <c r="AG1313" s="29" t="s">
        <v>217</v>
      </c>
      <c r="AH1313" s="176" t="s">
        <v>1781</v>
      </c>
      <c r="AI1313" s="168"/>
      <c r="AJ1313" s="176"/>
      <c r="AK1313" s="176"/>
      <c r="AL1313" s="71">
        <f>MAX(AL$24:AL1312)+1</f>
        <v>1206</v>
      </c>
      <c r="AM1313" s="71" t="s">
        <v>157</v>
      </c>
      <c r="AN1313" s="71" t="str">
        <f t="shared" si="260"/>
        <v>1206.</v>
      </c>
      <c r="AP1313" s="71"/>
      <c r="AS1313" s="114"/>
    </row>
    <row r="1314" spans="1:45" ht="22.5" customHeight="1" x14ac:dyDescent="0.25">
      <c r="A1314" s="94" t="str">
        <f t="shared" si="265"/>
        <v>1207.</v>
      </c>
      <c r="B1314" s="94">
        <v>5057</v>
      </c>
      <c r="C1314" s="213" t="s">
        <v>1287</v>
      </c>
      <c r="D1314" s="4">
        <v>1977</v>
      </c>
      <c r="E1314" s="9" t="s">
        <v>28</v>
      </c>
      <c r="F1314" s="4" t="s">
        <v>31</v>
      </c>
      <c r="G1314" s="10">
        <v>5</v>
      </c>
      <c r="H1314" s="10">
        <v>6</v>
      </c>
      <c r="I1314" s="11">
        <v>5203.5</v>
      </c>
      <c r="J1314" s="11">
        <v>4739.8</v>
      </c>
      <c r="K1314" s="11">
        <v>4739.8</v>
      </c>
      <c r="L1314" s="35">
        <v>224</v>
      </c>
      <c r="M1314" s="26">
        <f t="shared" si="268"/>
        <v>1243338</v>
      </c>
      <c r="N1314" s="11"/>
      <c r="O1314" s="6"/>
      <c r="P1314" s="11"/>
      <c r="Q1314" s="11">
        <f t="shared" si="269"/>
        <v>1243338</v>
      </c>
      <c r="R1314" s="11">
        <v>1243338</v>
      </c>
      <c r="S1314" s="35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28"/>
      <c r="AF1314" s="75"/>
      <c r="AG1314" s="29" t="s">
        <v>217</v>
      </c>
      <c r="AH1314" s="176" t="s">
        <v>1777</v>
      </c>
      <c r="AI1314" s="168"/>
      <c r="AJ1314" s="176"/>
      <c r="AK1314" s="176"/>
      <c r="AL1314" s="71">
        <f>MAX(AL$24:AL1313)+1</f>
        <v>1207</v>
      </c>
      <c r="AM1314" s="71" t="s">
        <v>157</v>
      </c>
      <c r="AN1314" s="71" t="str">
        <f t="shared" si="260"/>
        <v>1207.</v>
      </c>
      <c r="AP1314" s="71"/>
      <c r="AS1314" s="114"/>
    </row>
    <row r="1315" spans="1:45" ht="22.5" customHeight="1" x14ac:dyDescent="0.25">
      <c r="A1315" s="94" t="str">
        <f t="shared" si="265"/>
        <v>1208.</v>
      </c>
      <c r="B1315" s="94">
        <v>4279</v>
      </c>
      <c r="C1315" s="213" t="s">
        <v>1663</v>
      </c>
      <c r="D1315" s="4">
        <v>1977</v>
      </c>
      <c r="E1315" s="9" t="s">
        <v>28</v>
      </c>
      <c r="F1315" s="4" t="s">
        <v>31</v>
      </c>
      <c r="G1315" s="10">
        <v>5</v>
      </c>
      <c r="H1315" s="10">
        <v>4</v>
      </c>
      <c r="I1315" s="26">
        <v>3648.5</v>
      </c>
      <c r="J1315" s="26">
        <v>3374.5</v>
      </c>
      <c r="K1315" s="26">
        <v>3374.5</v>
      </c>
      <c r="L1315" s="27">
        <v>314</v>
      </c>
      <c r="M1315" s="26">
        <f t="shared" si="268"/>
        <v>857308</v>
      </c>
      <c r="N1315" s="11"/>
      <c r="O1315" s="6"/>
      <c r="P1315" s="11"/>
      <c r="Q1315" s="11">
        <f t="shared" si="269"/>
        <v>857308</v>
      </c>
      <c r="R1315" s="11">
        <v>857308</v>
      </c>
      <c r="S1315" s="35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75"/>
      <c r="AG1315" s="29" t="s">
        <v>217</v>
      </c>
      <c r="AH1315" s="176" t="s">
        <v>1774</v>
      </c>
      <c r="AI1315" s="168"/>
      <c r="AJ1315" s="176"/>
      <c r="AK1315" s="176"/>
      <c r="AL1315" s="71">
        <f>MAX(AL$24:AL1314)+1</f>
        <v>1208</v>
      </c>
      <c r="AM1315" s="71" t="s">
        <v>157</v>
      </c>
      <c r="AN1315" s="71" t="str">
        <f t="shared" si="260"/>
        <v>1208.</v>
      </c>
      <c r="AP1315" s="71"/>
      <c r="AS1315" s="114"/>
    </row>
    <row r="1316" spans="1:45" ht="22.5" customHeight="1" x14ac:dyDescent="0.25">
      <c r="A1316" s="94" t="str">
        <f t="shared" si="265"/>
        <v>1209.</v>
      </c>
      <c r="B1316" s="94">
        <v>5077</v>
      </c>
      <c r="C1316" s="213" t="s">
        <v>1437</v>
      </c>
      <c r="D1316" s="4">
        <v>1977</v>
      </c>
      <c r="E1316" s="9" t="s">
        <v>28</v>
      </c>
      <c r="F1316" s="4" t="s">
        <v>31</v>
      </c>
      <c r="G1316" s="10">
        <v>9</v>
      </c>
      <c r="H1316" s="10">
        <v>6</v>
      </c>
      <c r="I1316" s="26">
        <v>11765.6</v>
      </c>
      <c r="J1316" s="11">
        <v>10981.5</v>
      </c>
      <c r="K1316" s="26">
        <v>10882.55</v>
      </c>
      <c r="L1316" s="27">
        <v>512</v>
      </c>
      <c r="M1316" s="26">
        <f t="shared" si="268"/>
        <v>2852328.22</v>
      </c>
      <c r="N1316" s="11"/>
      <c r="O1316" s="6"/>
      <c r="P1316" s="11"/>
      <c r="Q1316" s="11">
        <f t="shared" si="269"/>
        <v>2852328.22</v>
      </c>
      <c r="R1316" s="11"/>
      <c r="S1316" s="35"/>
      <c r="T1316" s="11"/>
      <c r="U1316" s="11">
        <v>1443</v>
      </c>
      <c r="V1316" s="11">
        <v>2852328.22</v>
      </c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75"/>
      <c r="AG1316" s="29" t="s">
        <v>217</v>
      </c>
      <c r="AH1316" s="176"/>
      <c r="AI1316" s="168"/>
      <c r="AJ1316" s="176"/>
      <c r="AK1316" s="176"/>
      <c r="AL1316" s="71">
        <f>MAX(AL$24:AL1315)+1</f>
        <v>1209</v>
      </c>
      <c r="AM1316" s="71" t="s">
        <v>157</v>
      </c>
      <c r="AN1316" s="71" t="str">
        <f t="shared" si="260"/>
        <v>1209.</v>
      </c>
      <c r="AS1316" s="114"/>
    </row>
    <row r="1317" spans="1:45" ht="22.5" customHeight="1" x14ac:dyDescent="0.25">
      <c r="A1317" s="94" t="str">
        <f t="shared" si="265"/>
        <v>1210.</v>
      </c>
      <c r="B1317" s="94">
        <v>4728</v>
      </c>
      <c r="C1317" s="213" t="s">
        <v>1622</v>
      </c>
      <c r="D1317" s="4">
        <v>1979</v>
      </c>
      <c r="E1317" s="9" t="s">
        <v>28</v>
      </c>
      <c r="F1317" s="4" t="s">
        <v>31</v>
      </c>
      <c r="G1317" s="10">
        <v>5</v>
      </c>
      <c r="H1317" s="10">
        <v>4</v>
      </c>
      <c r="I1317" s="26">
        <v>3319.5</v>
      </c>
      <c r="J1317" s="26">
        <v>3319.5</v>
      </c>
      <c r="K1317" s="26">
        <v>3319.5</v>
      </c>
      <c r="L1317" s="27">
        <v>166</v>
      </c>
      <c r="M1317" s="26">
        <f t="shared" si="268"/>
        <v>1049251</v>
      </c>
      <c r="N1317" s="11"/>
      <c r="O1317" s="6"/>
      <c r="P1317" s="11"/>
      <c r="Q1317" s="11">
        <f t="shared" si="269"/>
        <v>1049251</v>
      </c>
      <c r="R1317" s="11"/>
      <c r="S1317" s="35"/>
      <c r="T1317" s="11"/>
      <c r="U1317" s="11"/>
      <c r="V1317" s="11"/>
      <c r="W1317" s="11"/>
      <c r="X1317" s="11"/>
      <c r="Y1317" s="11">
        <v>1860</v>
      </c>
      <c r="Z1317" s="11">
        <v>1049251</v>
      </c>
      <c r="AA1317" s="11"/>
      <c r="AB1317" s="11"/>
      <c r="AC1317" s="11"/>
      <c r="AD1317" s="11"/>
      <c r="AE1317" s="11"/>
      <c r="AF1317" s="75"/>
      <c r="AG1317" s="29" t="s">
        <v>217</v>
      </c>
      <c r="AH1317" s="176"/>
      <c r="AI1317" s="168"/>
      <c r="AJ1317" s="176"/>
      <c r="AK1317" s="176"/>
      <c r="AL1317" s="71">
        <f>MAX(AL$24:AL1316)+1</f>
        <v>1210</v>
      </c>
      <c r="AM1317" s="71" t="s">
        <v>157</v>
      </c>
      <c r="AN1317" s="71" t="str">
        <f t="shared" si="260"/>
        <v>1210.</v>
      </c>
      <c r="AP1317" s="71"/>
      <c r="AS1317" s="114"/>
    </row>
    <row r="1318" spans="1:45" ht="22.5" customHeight="1" x14ac:dyDescent="0.25">
      <c r="A1318" s="94" t="str">
        <f t="shared" si="265"/>
        <v>1211.</v>
      </c>
      <c r="B1318" s="94">
        <v>4550</v>
      </c>
      <c r="C1318" s="218" t="s">
        <v>963</v>
      </c>
      <c r="D1318" s="4">
        <v>1980</v>
      </c>
      <c r="E1318" s="9" t="s">
        <v>28</v>
      </c>
      <c r="F1318" s="4" t="s">
        <v>29</v>
      </c>
      <c r="G1318" s="10">
        <v>5</v>
      </c>
      <c r="H1318" s="10">
        <v>1</v>
      </c>
      <c r="I1318" s="26">
        <v>1006.8</v>
      </c>
      <c r="J1318" s="11">
        <v>894.4</v>
      </c>
      <c r="K1318" s="26">
        <v>894.4</v>
      </c>
      <c r="L1318" s="27">
        <v>25</v>
      </c>
      <c r="M1318" s="26">
        <f t="shared" si="268"/>
        <v>1720718.37</v>
      </c>
      <c r="N1318" s="11"/>
      <c r="O1318" s="6"/>
      <c r="P1318" s="11"/>
      <c r="Q1318" s="11">
        <f t="shared" si="269"/>
        <v>1720718.37</v>
      </c>
      <c r="R1318" s="11">
        <v>1620718.37</v>
      </c>
      <c r="S1318" s="35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75">
        <v>100000</v>
      </c>
      <c r="AG1318" s="29" t="s">
        <v>217</v>
      </c>
      <c r="AH1318" s="176" t="s">
        <v>1781</v>
      </c>
      <c r="AI1318" s="168"/>
      <c r="AJ1318" s="176"/>
      <c r="AK1318" s="176"/>
      <c r="AL1318" s="71">
        <f>MAX(AL$24:AL1317)+1</f>
        <v>1211</v>
      </c>
      <c r="AM1318" s="71" t="s">
        <v>157</v>
      </c>
      <c r="AN1318" s="71" t="str">
        <f t="shared" si="260"/>
        <v>1211.</v>
      </c>
      <c r="AS1318" s="114"/>
    </row>
    <row r="1319" spans="1:45" ht="22.5" customHeight="1" x14ac:dyDescent="0.25">
      <c r="A1319" s="94" t="str">
        <f t="shared" si="265"/>
        <v>1212.</v>
      </c>
      <c r="B1319" s="94">
        <v>5141</v>
      </c>
      <c r="C1319" s="211" t="s">
        <v>1121</v>
      </c>
      <c r="D1319" s="4">
        <v>1980</v>
      </c>
      <c r="E1319" s="9" t="s">
        <v>28</v>
      </c>
      <c r="F1319" s="4" t="s">
        <v>31</v>
      </c>
      <c r="G1319" s="10">
        <v>5</v>
      </c>
      <c r="H1319" s="10">
        <v>1</v>
      </c>
      <c r="I1319" s="11">
        <v>1099.5</v>
      </c>
      <c r="J1319" s="11">
        <v>1099.5</v>
      </c>
      <c r="K1319" s="11">
        <v>1099.5</v>
      </c>
      <c r="L1319" s="35">
        <v>52</v>
      </c>
      <c r="M1319" s="11">
        <f t="shared" si="268"/>
        <v>525680.03</v>
      </c>
      <c r="N1319" s="11"/>
      <c r="O1319" s="6"/>
      <c r="P1319" s="11"/>
      <c r="Q1319" s="11">
        <f t="shared" si="269"/>
        <v>525680.03</v>
      </c>
      <c r="R1319" s="11"/>
      <c r="S1319" s="35"/>
      <c r="T1319" s="11"/>
      <c r="U1319" s="11">
        <v>309.39999999999998</v>
      </c>
      <c r="V1319" s="11">
        <v>525680.03</v>
      </c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75"/>
      <c r="AG1319" s="29" t="s">
        <v>217</v>
      </c>
      <c r="AH1319" s="176"/>
      <c r="AI1319" s="168"/>
      <c r="AJ1319" s="176"/>
      <c r="AK1319" s="176"/>
      <c r="AL1319" s="71">
        <f>MAX(AL$24:AL1318)+1</f>
        <v>1212</v>
      </c>
      <c r="AM1319" s="71" t="s">
        <v>157</v>
      </c>
      <c r="AN1319" s="71" t="str">
        <f t="shared" si="260"/>
        <v>1212.</v>
      </c>
      <c r="AS1319" s="114"/>
    </row>
    <row r="1320" spans="1:45" ht="22.5" customHeight="1" x14ac:dyDescent="0.25">
      <c r="A1320" s="94" t="str">
        <f t="shared" si="265"/>
        <v>1213.</v>
      </c>
      <c r="B1320" s="94">
        <v>5196</v>
      </c>
      <c r="C1320" s="213" t="s">
        <v>1302</v>
      </c>
      <c r="D1320" s="4">
        <v>1982</v>
      </c>
      <c r="E1320" s="9" t="s">
        <v>28</v>
      </c>
      <c r="F1320" s="4" t="s">
        <v>31</v>
      </c>
      <c r="G1320" s="10">
        <v>5</v>
      </c>
      <c r="H1320" s="10">
        <v>2</v>
      </c>
      <c r="I1320" s="26">
        <v>2368.1999999999998</v>
      </c>
      <c r="J1320" s="26">
        <v>2195.1999999999998</v>
      </c>
      <c r="K1320" s="26">
        <v>2195.1999999999998</v>
      </c>
      <c r="L1320" s="27">
        <v>108</v>
      </c>
      <c r="M1320" s="26">
        <f t="shared" si="268"/>
        <v>826455</v>
      </c>
      <c r="N1320" s="11"/>
      <c r="O1320" s="6"/>
      <c r="P1320" s="11"/>
      <c r="Q1320" s="11">
        <f t="shared" si="269"/>
        <v>826455</v>
      </c>
      <c r="R1320" s="11"/>
      <c r="S1320" s="35"/>
      <c r="T1320" s="11"/>
      <c r="U1320" s="11"/>
      <c r="V1320" s="11"/>
      <c r="W1320" s="11"/>
      <c r="X1320" s="11"/>
      <c r="Y1320" s="11">
        <v>1220</v>
      </c>
      <c r="Z1320" s="11">
        <v>826455</v>
      </c>
      <c r="AA1320" s="11"/>
      <c r="AB1320" s="11"/>
      <c r="AC1320" s="11"/>
      <c r="AD1320" s="11"/>
      <c r="AE1320" s="11"/>
      <c r="AF1320" s="75"/>
      <c r="AG1320" s="29" t="s">
        <v>217</v>
      </c>
      <c r="AH1320" s="176"/>
      <c r="AI1320" s="168"/>
      <c r="AJ1320" s="176"/>
      <c r="AK1320" s="176"/>
      <c r="AL1320" s="71">
        <f>MAX(AL$24:AL1319)+1</f>
        <v>1213</v>
      </c>
      <c r="AM1320" s="71" t="s">
        <v>157</v>
      </c>
      <c r="AN1320" s="71" t="str">
        <f t="shared" si="260"/>
        <v>1213.</v>
      </c>
      <c r="AP1320" s="71"/>
      <c r="AS1320" s="114"/>
    </row>
    <row r="1321" spans="1:45" ht="22.5" customHeight="1" x14ac:dyDescent="0.25">
      <c r="A1321" s="94" t="str">
        <f t="shared" si="265"/>
        <v>1214.</v>
      </c>
      <c r="B1321" s="94">
        <v>4615</v>
      </c>
      <c r="C1321" s="213" t="s">
        <v>1620</v>
      </c>
      <c r="D1321" s="4">
        <v>1984</v>
      </c>
      <c r="E1321" s="9" t="s">
        <v>28</v>
      </c>
      <c r="F1321" s="4" t="s">
        <v>31</v>
      </c>
      <c r="G1321" s="10">
        <v>9</v>
      </c>
      <c r="H1321" s="10">
        <v>2</v>
      </c>
      <c r="I1321" s="26">
        <v>3860.9</v>
      </c>
      <c r="J1321" s="26">
        <v>3317.2</v>
      </c>
      <c r="K1321" s="26">
        <v>3317.2</v>
      </c>
      <c r="L1321" s="27">
        <v>171</v>
      </c>
      <c r="M1321" s="26">
        <f t="shared" si="268"/>
        <v>115620</v>
      </c>
      <c r="N1321" s="11"/>
      <c r="O1321" s="6"/>
      <c r="P1321" s="11"/>
      <c r="Q1321" s="11">
        <f t="shared" si="269"/>
        <v>115620</v>
      </c>
      <c r="R1321" s="11"/>
      <c r="S1321" s="35"/>
      <c r="T1321" s="11"/>
      <c r="U1321" s="11"/>
      <c r="V1321" s="11"/>
      <c r="W1321" s="11"/>
      <c r="X1321" s="11"/>
      <c r="Y1321" s="11"/>
      <c r="Z1321" s="11"/>
      <c r="AA1321" s="11">
        <v>112</v>
      </c>
      <c r="AB1321" s="11">
        <v>115620</v>
      </c>
      <c r="AC1321" s="11"/>
      <c r="AD1321" s="11"/>
      <c r="AE1321" s="11"/>
      <c r="AF1321" s="75"/>
      <c r="AG1321" s="29" t="s">
        <v>217</v>
      </c>
      <c r="AH1321" s="176"/>
      <c r="AI1321" s="168"/>
      <c r="AJ1321" s="176"/>
      <c r="AK1321" s="176"/>
      <c r="AL1321" s="71">
        <f>MAX(AL$24:AL1320)+1</f>
        <v>1214</v>
      </c>
      <c r="AM1321" s="71" t="s">
        <v>157</v>
      </c>
      <c r="AN1321" s="71" t="str">
        <f t="shared" si="260"/>
        <v>1214.</v>
      </c>
      <c r="AP1321" s="71"/>
      <c r="AS1321" s="114"/>
    </row>
    <row r="1322" spans="1:45" ht="22.5" customHeight="1" x14ac:dyDescent="0.25">
      <c r="A1322" s="94" t="str">
        <f t="shared" si="265"/>
        <v>1215.</v>
      </c>
      <c r="B1322" s="94">
        <v>4776</v>
      </c>
      <c r="C1322" s="218" t="s">
        <v>1611</v>
      </c>
      <c r="D1322" s="4">
        <v>1985</v>
      </c>
      <c r="E1322" s="9" t="s">
        <v>28</v>
      </c>
      <c r="F1322" s="4" t="s">
        <v>29</v>
      </c>
      <c r="G1322" s="10">
        <v>5</v>
      </c>
      <c r="H1322" s="10">
        <v>3</v>
      </c>
      <c r="I1322" s="26">
        <v>2279.8000000000002</v>
      </c>
      <c r="J1322" s="11">
        <v>2115.8000000000002</v>
      </c>
      <c r="K1322" s="26">
        <v>2115.8000000000002</v>
      </c>
      <c r="L1322" s="27">
        <v>95</v>
      </c>
      <c r="M1322" s="26">
        <f t="shared" si="268"/>
        <v>238544.29</v>
      </c>
      <c r="N1322" s="11"/>
      <c r="O1322" s="6"/>
      <c r="P1322" s="11"/>
      <c r="Q1322" s="11">
        <f t="shared" si="269"/>
        <v>238544.29</v>
      </c>
      <c r="R1322" s="11"/>
      <c r="S1322" s="35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>
        <v>238544.29</v>
      </c>
      <c r="AF1322" s="75"/>
      <c r="AG1322" s="29" t="s">
        <v>217</v>
      </c>
      <c r="AH1322" s="176"/>
      <c r="AI1322" s="168"/>
      <c r="AJ1322" s="176"/>
      <c r="AK1322" s="176"/>
      <c r="AL1322" s="71">
        <f>MAX(AL$24:AL1321)+1</f>
        <v>1215</v>
      </c>
      <c r="AM1322" s="71" t="s">
        <v>157</v>
      </c>
      <c r="AN1322" s="71" t="str">
        <f t="shared" si="260"/>
        <v>1215.</v>
      </c>
      <c r="AS1322" s="114"/>
    </row>
    <row r="1323" spans="1:45" ht="22.5" customHeight="1" x14ac:dyDescent="0.25">
      <c r="A1323" s="94" t="str">
        <f t="shared" si="265"/>
        <v>1216.</v>
      </c>
      <c r="B1323" s="94">
        <v>4301</v>
      </c>
      <c r="C1323" s="213" t="s">
        <v>1188</v>
      </c>
      <c r="D1323" s="4">
        <v>1985</v>
      </c>
      <c r="E1323" s="9" t="s">
        <v>28</v>
      </c>
      <c r="F1323" s="4" t="s">
        <v>31</v>
      </c>
      <c r="G1323" s="10">
        <v>9</v>
      </c>
      <c r="H1323" s="10">
        <v>3</v>
      </c>
      <c r="I1323" s="26">
        <v>5695.7</v>
      </c>
      <c r="J1323" s="26">
        <v>5581.6</v>
      </c>
      <c r="K1323" s="26">
        <v>5497.2</v>
      </c>
      <c r="L1323" s="27">
        <v>262</v>
      </c>
      <c r="M1323" s="26">
        <f t="shared" si="268"/>
        <v>5585776.4400000004</v>
      </c>
      <c r="N1323" s="11"/>
      <c r="O1323" s="6"/>
      <c r="P1323" s="11"/>
      <c r="Q1323" s="11">
        <f t="shared" si="269"/>
        <v>5585776.4400000004</v>
      </c>
      <c r="R1323" s="11"/>
      <c r="S1323" s="35">
        <v>3</v>
      </c>
      <c r="T1323" s="11">
        <v>5436526.4400000004</v>
      </c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75">
        <v>149250</v>
      </c>
      <c r="AG1323" s="29" t="s">
        <v>217</v>
      </c>
      <c r="AH1323" s="176"/>
      <c r="AI1323" s="168"/>
      <c r="AJ1323" s="176"/>
      <c r="AK1323" s="176"/>
      <c r="AL1323" s="71">
        <f>MAX(AL$24:AL1322)+1</f>
        <v>1216</v>
      </c>
      <c r="AM1323" s="71" t="s">
        <v>157</v>
      </c>
      <c r="AN1323" s="71" t="str">
        <f t="shared" si="260"/>
        <v>1216.</v>
      </c>
      <c r="AP1323" s="71"/>
      <c r="AS1323" s="114"/>
    </row>
    <row r="1324" spans="1:45" ht="22.5" customHeight="1" x14ac:dyDescent="0.25">
      <c r="A1324" s="94" t="str">
        <f t="shared" si="265"/>
        <v>1217.</v>
      </c>
      <c r="B1324" s="94">
        <v>4940</v>
      </c>
      <c r="C1324" s="218" t="s">
        <v>1614</v>
      </c>
      <c r="D1324" s="4">
        <v>1987</v>
      </c>
      <c r="E1324" s="9" t="s">
        <v>28</v>
      </c>
      <c r="F1324" s="4" t="s">
        <v>31</v>
      </c>
      <c r="G1324" s="10">
        <v>5</v>
      </c>
      <c r="H1324" s="10">
        <v>3</v>
      </c>
      <c r="I1324" s="26">
        <v>3682.9</v>
      </c>
      <c r="J1324" s="11">
        <v>3181</v>
      </c>
      <c r="K1324" s="26">
        <v>3181</v>
      </c>
      <c r="L1324" s="27">
        <v>162</v>
      </c>
      <c r="M1324" s="26">
        <f t="shared" si="268"/>
        <v>1017550</v>
      </c>
      <c r="N1324" s="11"/>
      <c r="O1324" s="6"/>
      <c r="P1324" s="11"/>
      <c r="Q1324" s="11">
        <f t="shared" si="269"/>
        <v>1017550</v>
      </c>
      <c r="R1324" s="11"/>
      <c r="S1324" s="35"/>
      <c r="T1324" s="11"/>
      <c r="U1324" s="11">
        <v>980</v>
      </c>
      <c r="V1324" s="11">
        <v>1017550</v>
      </c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75"/>
      <c r="AG1324" s="29" t="s">
        <v>217</v>
      </c>
      <c r="AH1324" s="176"/>
      <c r="AI1324" s="168"/>
      <c r="AJ1324" s="176"/>
      <c r="AK1324" s="176"/>
      <c r="AL1324" s="71">
        <f>MAX(AL$24:AL1323)+1</f>
        <v>1217</v>
      </c>
      <c r="AM1324" s="71" t="s">
        <v>157</v>
      </c>
      <c r="AN1324" s="71" t="str">
        <f t="shared" si="260"/>
        <v>1217.</v>
      </c>
      <c r="AS1324" s="114"/>
    </row>
    <row r="1325" spans="1:45" ht="22.5" customHeight="1" x14ac:dyDescent="0.25">
      <c r="A1325" s="94" t="str">
        <f t="shared" si="265"/>
        <v>1218.</v>
      </c>
      <c r="B1325" s="94">
        <v>5165</v>
      </c>
      <c r="C1325" s="213" t="s">
        <v>1298</v>
      </c>
      <c r="D1325" s="4">
        <v>1990</v>
      </c>
      <c r="E1325" s="9" t="s">
        <v>28</v>
      </c>
      <c r="F1325" s="4" t="s">
        <v>31</v>
      </c>
      <c r="G1325" s="10">
        <v>9</v>
      </c>
      <c r="H1325" s="10">
        <v>8</v>
      </c>
      <c r="I1325" s="26">
        <v>17469.099999999999</v>
      </c>
      <c r="J1325" s="26">
        <v>17469.099999999999</v>
      </c>
      <c r="K1325" s="26">
        <v>17469.099999999999</v>
      </c>
      <c r="L1325" s="27">
        <v>838</v>
      </c>
      <c r="M1325" s="26">
        <f t="shared" si="268"/>
        <v>3852511</v>
      </c>
      <c r="N1325" s="11"/>
      <c r="O1325" s="6"/>
      <c r="P1325" s="11"/>
      <c r="Q1325" s="11">
        <f t="shared" si="269"/>
        <v>3852511</v>
      </c>
      <c r="R1325" s="11">
        <f>400437+3452074</f>
        <v>3852511</v>
      </c>
      <c r="S1325" s="35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75"/>
      <c r="AG1325" s="29" t="s">
        <v>217</v>
      </c>
      <c r="AH1325" s="176" t="s">
        <v>1802</v>
      </c>
      <c r="AI1325" s="168"/>
      <c r="AJ1325" s="176"/>
      <c r="AK1325" s="176"/>
      <c r="AL1325" s="71">
        <f>MAX(AL$24:AL1324)+1</f>
        <v>1218</v>
      </c>
      <c r="AM1325" s="71" t="s">
        <v>157</v>
      </c>
      <c r="AN1325" s="71" t="str">
        <f t="shared" si="260"/>
        <v>1218.</v>
      </c>
      <c r="AP1325" s="71"/>
      <c r="AS1325" s="114"/>
    </row>
    <row r="1326" spans="1:45" ht="22.5" customHeight="1" x14ac:dyDescent="0.25">
      <c r="A1326" s="94" t="str">
        <f t="shared" si="265"/>
        <v>1219.</v>
      </c>
      <c r="B1326" s="94">
        <v>5428</v>
      </c>
      <c r="C1326" s="213" t="s">
        <v>1651</v>
      </c>
      <c r="D1326" s="4">
        <v>1991</v>
      </c>
      <c r="E1326" s="9" t="s">
        <v>28</v>
      </c>
      <c r="F1326" s="4" t="s">
        <v>29</v>
      </c>
      <c r="G1326" s="10">
        <v>5</v>
      </c>
      <c r="H1326" s="10">
        <v>4</v>
      </c>
      <c r="I1326" s="26">
        <v>2827.7</v>
      </c>
      <c r="J1326" s="11">
        <v>2827.7</v>
      </c>
      <c r="K1326" s="26">
        <v>2827.7</v>
      </c>
      <c r="L1326" s="27">
        <v>117</v>
      </c>
      <c r="M1326" s="26">
        <f t="shared" si="268"/>
        <v>1825185.6360000002</v>
      </c>
      <c r="N1326" s="11"/>
      <c r="O1326" s="6"/>
      <c r="P1326" s="11"/>
      <c r="Q1326" s="11">
        <f t="shared" si="269"/>
        <v>1825185.6360000002</v>
      </c>
      <c r="R1326" s="11"/>
      <c r="S1326" s="35"/>
      <c r="T1326" s="11"/>
      <c r="U1326" s="11">
        <v>988.2</v>
      </c>
      <c r="V1326" s="11">
        <f>U1326*1846.98</f>
        <v>1825185.6360000002</v>
      </c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75"/>
      <c r="AG1326" s="29" t="s">
        <v>217</v>
      </c>
      <c r="AH1326" s="176"/>
      <c r="AI1326" s="168"/>
      <c r="AJ1326" s="176"/>
      <c r="AK1326" s="176"/>
      <c r="AL1326" s="71">
        <f>MAX(AL$24:AL1325)+1</f>
        <v>1219</v>
      </c>
      <c r="AM1326" s="71" t="s">
        <v>157</v>
      </c>
      <c r="AN1326" s="71" t="str">
        <f t="shared" si="260"/>
        <v>1219.</v>
      </c>
      <c r="AS1326" s="114"/>
    </row>
    <row r="1327" spans="1:45" ht="22.5" customHeight="1" x14ac:dyDescent="0.25">
      <c r="A1327" s="94" t="str">
        <f t="shared" si="265"/>
        <v>1220.</v>
      </c>
      <c r="B1327" s="94">
        <v>4686</v>
      </c>
      <c r="C1327" s="213" t="s">
        <v>1632</v>
      </c>
      <c r="D1327" s="4">
        <v>1994</v>
      </c>
      <c r="E1327" s="4" t="s">
        <v>28</v>
      </c>
      <c r="F1327" s="4" t="s">
        <v>29</v>
      </c>
      <c r="G1327" s="4">
        <v>5</v>
      </c>
      <c r="H1327" s="4">
        <v>6</v>
      </c>
      <c r="I1327" s="18">
        <v>4111.2</v>
      </c>
      <c r="J1327" s="18">
        <v>4111.2</v>
      </c>
      <c r="K1327" s="18">
        <v>4111.2</v>
      </c>
      <c r="L1327" s="4">
        <v>195</v>
      </c>
      <c r="M1327" s="26">
        <f t="shared" si="268"/>
        <v>420000</v>
      </c>
      <c r="N1327" s="124"/>
      <c r="O1327" s="124"/>
      <c r="P1327" s="124"/>
      <c r="Q1327" s="11">
        <f t="shared" si="269"/>
        <v>420000</v>
      </c>
      <c r="R1327" s="11"/>
      <c r="S1327" s="123"/>
      <c r="T1327" s="124"/>
      <c r="U1327" s="11"/>
      <c r="V1327" s="11"/>
      <c r="W1327" s="124"/>
      <c r="X1327" s="124"/>
      <c r="Y1327" s="124"/>
      <c r="Z1327" s="124"/>
      <c r="AA1327" s="124"/>
      <c r="AB1327" s="124"/>
      <c r="AC1327" s="125"/>
      <c r="AD1327" s="125"/>
      <c r="AE1327" s="11">
        <v>420000</v>
      </c>
      <c r="AF1327" s="208"/>
      <c r="AG1327" s="29" t="s">
        <v>217</v>
      </c>
      <c r="AH1327" s="90"/>
      <c r="AI1327" s="168"/>
      <c r="AJ1327" s="90"/>
      <c r="AK1327" s="90"/>
      <c r="AL1327" s="71">
        <f>MAX(AL$24:AL1326)+1</f>
        <v>1220</v>
      </c>
      <c r="AM1327" s="71" t="s">
        <v>157</v>
      </c>
      <c r="AN1327" s="71" t="str">
        <f t="shared" si="260"/>
        <v>1220.</v>
      </c>
      <c r="AS1327" s="114"/>
    </row>
    <row r="1328" spans="1:45" ht="22.5" customHeight="1" x14ac:dyDescent="0.25">
      <c r="A1328" s="94" t="str">
        <f t="shared" si="265"/>
        <v>1221.</v>
      </c>
      <c r="B1328" s="94">
        <v>4802</v>
      </c>
      <c r="C1328" s="213" t="s">
        <v>1405</v>
      </c>
      <c r="D1328" s="4">
        <v>1998</v>
      </c>
      <c r="E1328" s="9" t="s">
        <v>28</v>
      </c>
      <c r="F1328" s="4" t="s">
        <v>29</v>
      </c>
      <c r="G1328" s="10">
        <v>5</v>
      </c>
      <c r="H1328" s="10">
        <v>2</v>
      </c>
      <c r="I1328" s="26">
        <v>3619.1</v>
      </c>
      <c r="J1328" s="11">
        <v>3542.6</v>
      </c>
      <c r="K1328" s="26">
        <v>2814.4</v>
      </c>
      <c r="L1328" s="27">
        <v>153</v>
      </c>
      <c r="M1328" s="26">
        <f t="shared" ref="M1328" si="270">R1328+T1328+V1328+X1328+Z1328+AB1328+AE1328+AF1328</f>
        <v>2022443.1</v>
      </c>
      <c r="N1328" s="11"/>
      <c r="O1328" s="6"/>
      <c r="P1328" s="11"/>
      <c r="Q1328" s="11">
        <f t="shared" ref="Q1328" si="271">M1328</f>
        <v>2022443.1</v>
      </c>
      <c r="R1328" s="11"/>
      <c r="S1328" s="35"/>
      <c r="T1328" s="11"/>
      <c r="U1328" s="11">
        <v>1095</v>
      </c>
      <c r="V1328" s="11">
        <v>2022443.1</v>
      </c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75"/>
      <c r="AG1328" s="29" t="s">
        <v>217</v>
      </c>
      <c r="AH1328" s="176"/>
      <c r="AI1328" s="168"/>
      <c r="AJ1328" s="176"/>
      <c r="AK1328" s="176"/>
      <c r="AL1328" s="71">
        <f>MAX(AL$24:AL1327)+1</f>
        <v>1221</v>
      </c>
      <c r="AM1328" s="71" t="s">
        <v>157</v>
      </c>
      <c r="AN1328" s="71" t="str">
        <f t="shared" si="260"/>
        <v>1221.</v>
      </c>
      <c r="AS1328" s="114"/>
    </row>
    <row r="1329" spans="1:45" ht="22.5" customHeight="1" x14ac:dyDescent="0.25">
      <c r="A1329" s="94" t="str">
        <f t="shared" si="265"/>
        <v>1222.</v>
      </c>
      <c r="B1329" s="94">
        <v>5192</v>
      </c>
      <c r="C1329" s="213" t="s">
        <v>1641</v>
      </c>
      <c r="D1329" s="4">
        <v>2001</v>
      </c>
      <c r="E1329" s="4" t="s">
        <v>28</v>
      </c>
      <c r="F1329" s="4" t="s">
        <v>29</v>
      </c>
      <c r="G1329" s="4">
        <v>10</v>
      </c>
      <c r="H1329" s="4">
        <v>3</v>
      </c>
      <c r="I1329" s="18">
        <v>5743.8</v>
      </c>
      <c r="J1329" s="18">
        <v>3204.5</v>
      </c>
      <c r="K1329" s="18">
        <v>3204.5</v>
      </c>
      <c r="L1329" s="4">
        <v>195</v>
      </c>
      <c r="M1329" s="26">
        <f>R1329+T1329+V1329+X1329+Z1329+AB1329+AE1329+AF1329</f>
        <v>391000</v>
      </c>
      <c r="N1329" s="134"/>
      <c r="O1329" s="134"/>
      <c r="P1329" s="134"/>
      <c r="Q1329" s="11">
        <f>M1329</f>
        <v>391000</v>
      </c>
      <c r="R1329" s="11"/>
      <c r="S1329" s="135"/>
      <c r="T1329" s="134"/>
      <c r="U1329" s="11"/>
      <c r="V1329" s="11"/>
      <c r="W1329" s="134"/>
      <c r="X1329" s="134"/>
      <c r="Y1329" s="26">
        <v>130</v>
      </c>
      <c r="Z1329" s="26">
        <v>391000</v>
      </c>
      <c r="AA1329" s="134"/>
      <c r="AB1329" s="134"/>
      <c r="AC1329" s="125"/>
      <c r="AD1329" s="125"/>
      <c r="AE1329" s="11"/>
      <c r="AF1329" s="208"/>
      <c r="AG1329" s="29" t="s">
        <v>217</v>
      </c>
      <c r="AH1329" s="90"/>
      <c r="AI1329" s="168"/>
      <c r="AJ1329" s="90"/>
      <c r="AK1329" s="90"/>
      <c r="AL1329" s="71">
        <f>MAX(AL$24:AL1328)+1</f>
        <v>1222</v>
      </c>
      <c r="AM1329" s="71" t="s">
        <v>157</v>
      </c>
      <c r="AN1329" s="71" t="str">
        <f t="shared" si="260"/>
        <v>1222.</v>
      </c>
      <c r="AS1329" s="114"/>
    </row>
    <row r="1330" spans="1:45" ht="22.5" customHeight="1" x14ac:dyDescent="0.25">
      <c r="A1330" s="94" t="str">
        <f t="shared" si="265"/>
        <v>1223.</v>
      </c>
      <c r="B1330" s="94">
        <v>5053</v>
      </c>
      <c r="C1330" s="213" t="s">
        <v>1615</v>
      </c>
      <c r="D1330" s="4">
        <v>2004</v>
      </c>
      <c r="E1330" s="4" t="s">
        <v>28</v>
      </c>
      <c r="F1330" s="4" t="s">
        <v>29</v>
      </c>
      <c r="G1330" s="4">
        <v>4</v>
      </c>
      <c r="H1330" s="4">
        <v>2</v>
      </c>
      <c r="I1330" s="18">
        <v>1896.4</v>
      </c>
      <c r="J1330" s="18">
        <v>1168.7</v>
      </c>
      <c r="K1330" s="18">
        <v>1168.7</v>
      </c>
      <c r="L1330" s="4">
        <v>46</v>
      </c>
      <c r="M1330" s="26">
        <f>R1330+T1330+V1330+X1330+Z1330+AB1330+AE1330+AF1330</f>
        <v>232000</v>
      </c>
      <c r="N1330" s="124"/>
      <c r="O1330" s="124"/>
      <c r="P1330" s="124"/>
      <c r="Q1330" s="11">
        <f>M1330</f>
        <v>232000</v>
      </c>
      <c r="R1330" s="11"/>
      <c r="S1330" s="123"/>
      <c r="T1330" s="124"/>
      <c r="U1330" s="11"/>
      <c r="V1330" s="11"/>
      <c r="W1330" s="124"/>
      <c r="X1330" s="124"/>
      <c r="Y1330" s="124"/>
      <c r="Z1330" s="124"/>
      <c r="AA1330" s="124"/>
      <c r="AB1330" s="124"/>
      <c r="AC1330" s="125"/>
      <c r="AD1330" s="125"/>
      <c r="AE1330" s="11">
        <v>232000</v>
      </c>
      <c r="AF1330" s="208"/>
      <c r="AG1330" s="29" t="s">
        <v>217</v>
      </c>
      <c r="AH1330" s="90"/>
      <c r="AI1330" s="168"/>
      <c r="AJ1330" s="90"/>
      <c r="AK1330" s="90"/>
      <c r="AL1330" s="71">
        <f>MAX(AL$24:AL1329)+1</f>
        <v>1223</v>
      </c>
      <c r="AM1330" s="71" t="s">
        <v>157</v>
      </c>
      <c r="AN1330" s="71" t="str">
        <f t="shared" si="260"/>
        <v>1223.</v>
      </c>
      <c r="AS1330" s="114"/>
    </row>
    <row r="1331" spans="1:45" ht="22.5" customHeight="1" x14ac:dyDescent="0.25">
      <c r="A1331" s="94" t="str">
        <f t="shared" si="265"/>
        <v>1224.</v>
      </c>
      <c r="B1331" s="94">
        <v>4709</v>
      </c>
      <c r="C1331" s="213" t="s">
        <v>1603</v>
      </c>
      <c r="D1331" s="4">
        <v>2004</v>
      </c>
      <c r="E1331" s="4" t="s">
        <v>28</v>
      </c>
      <c r="F1331" s="4" t="s">
        <v>31</v>
      </c>
      <c r="G1331" s="4">
        <v>9</v>
      </c>
      <c r="H1331" s="4">
        <v>3</v>
      </c>
      <c r="I1331" s="18">
        <v>6643.2</v>
      </c>
      <c r="J1331" s="18">
        <v>5643.6</v>
      </c>
      <c r="K1331" s="18">
        <v>5643.6</v>
      </c>
      <c r="L1331" s="4">
        <v>208</v>
      </c>
      <c r="M1331" s="11">
        <f>R1331+T1331+V1331+X1331+Z1331+AB1331+AE1331+AF1331</f>
        <v>1594161.6600000001</v>
      </c>
      <c r="N1331" s="124"/>
      <c r="O1331" s="124"/>
      <c r="P1331" s="124"/>
      <c r="Q1331" s="11">
        <f>M1331</f>
        <v>1594161.6600000001</v>
      </c>
      <c r="R1331" s="11">
        <f>1165163.51+428998.15</f>
        <v>1594161.6600000001</v>
      </c>
      <c r="S1331" s="123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5"/>
      <c r="AD1331" s="125"/>
      <c r="AE1331" s="124"/>
      <c r="AF1331" s="208"/>
      <c r="AG1331" s="29" t="s">
        <v>217</v>
      </c>
      <c r="AH1331" s="90" t="s">
        <v>1784</v>
      </c>
      <c r="AI1331" s="168"/>
      <c r="AJ1331" s="90"/>
      <c r="AK1331" s="90"/>
      <c r="AL1331" s="71">
        <f>MAX(AL$24:AL1330)+1</f>
        <v>1224</v>
      </c>
      <c r="AM1331" s="71" t="s">
        <v>157</v>
      </c>
      <c r="AN1331" s="71" t="str">
        <f t="shared" si="260"/>
        <v>1224.</v>
      </c>
      <c r="AP1331" s="71"/>
      <c r="AS1331" s="114"/>
    </row>
    <row r="1332" spans="1:45" ht="22.5" customHeight="1" x14ac:dyDescent="0.25">
      <c r="A1332" s="94" t="str">
        <f t="shared" si="265"/>
        <v>1225.</v>
      </c>
      <c r="B1332" s="94">
        <v>4710</v>
      </c>
      <c r="C1332" s="213" t="s">
        <v>1628</v>
      </c>
      <c r="D1332" s="4">
        <v>2004</v>
      </c>
      <c r="E1332" s="9" t="s">
        <v>28</v>
      </c>
      <c r="F1332" s="4" t="s">
        <v>31</v>
      </c>
      <c r="G1332" s="10">
        <v>9</v>
      </c>
      <c r="H1332" s="10">
        <v>4</v>
      </c>
      <c r="I1332" s="26">
        <v>8843.5999999999985</v>
      </c>
      <c r="J1332" s="26">
        <v>7560.3</v>
      </c>
      <c r="K1332" s="26">
        <v>7560.3</v>
      </c>
      <c r="L1332" s="27">
        <v>344</v>
      </c>
      <c r="M1332" s="26">
        <f>R1332+T1332+V1332+X1332+Z1332+AB1332+AE1332+AF1332</f>
        <v>1619360.68</v>
      </c>
      <c r="N1332" s="11"/>
      <c r="O1332" s="6"/>
      <c r="P1332" s="11"/>
      <c r="Q1332" s="11">
        <f>M1332</f>
        <v>1619360.68</v>
      </c>
      <c r="R1332" s="11">
        <v>1619360.68</v>
      </c>
      <c r="S1332" s="35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75"/>
      <c r="AG1332" s="29" t="s">
        <v>217</v>
      </c>
      <c r="AH1332" s="176" t="s">
        <v>1778</v>
      </c>
      <c r="AI1332" s="168"/>
      <c r="AJ1332" s="176"/>
      <c r="AK1332" s="176"/>
      <c r="AL1332" s="71">
        <f>MAX(AL$24:AL1331)+1</f>
        <v>1225</v>
      </c>
      <c r="AM1332" s="71" t="s">
        <v>157</v>
      </c>
      <c r="AN1332" s="71" t="str">
        <f t="shared" si="260"/>
        <v>1225.</v>
      </c>
      <c r="AP1332" s="71"/>
      <c r="AS1332" s="114"/>
    </row>
    <row r="1333" spans="1:45" ht="22.5" customHeight="1" x14ac:dyDescent="0.25">
      <c r="A1333" s="94" t="str">
        <f t="shared" si="265"/>
        <v>1226.</v>
      </c>
      <c r="B1333" s="94">
        <v>5199</v>
      </c>
      <c r="C1333" s="213" t="s">
        <v>1627</v>
      </c>
      <c r="D1333" s="4">
        <v>2007</v>
      </c>
      <c r="E1333" s="9" t="s">
        <v>28</v>
      </c>
      <c r="F1333" s="4" t="s">
        <v>29</v>
      </c>
      <c r="G1333" s="10">
        <v>10</v>
      </c>
      <c r="H1333" s="10">
        <v>4</v>
      </c>
      <c r="I1333" s="26">
        <v>5024</v>
      </c>
      <c r="J1333" s="26">
        <v>4362.8999999999996</v>
      </c>
      <c r="K1333" s="26">
        <v>4362.8999999999996</v>
      </c>
      <c r="L1333" s="27">
        <v>199</v>
      </c>
      <c r="M1333" s="26">
        <f>R1333+T1333+V1333+X1333+Z1333+AB1333+AE1333+AF1333</f>
        <v>741340</v>
      </c>
      <c r="N1333" s="11"/>
      <c r="O1333" s="6"/>
      <c r="P1333" s="11"/>
      <c r="Q1333" s="11">
        <f>M1333</f>
        <v>741340</v>
      </c>
      <c r="R1333" s="11">
        <v>741340</v>
      </c>
      <c r="S1333" s="35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75"/>
      <c r="AG1333" s="29" t="s">
        <v>217</v>
      </c>
      <c r="AH1333" s="176" t="s">
        <v>1781</v>
      </c>
      <c r="AI1333" s="168"/>
      <c r="AJ1333" s="176"/>
      <c r="AK1333" s="176"/>
      <c r="AL1333" s="71">
        <f>MAX(AL$24:AL1332)+1</f>
        <v>1226</v>
      </c>
      <c r="AM1333" s="71" t="s">
        <v>157</v>
      </c>
      <c r="AN1333" s="71" t="str">
        <f t="shared" si="260"/>
        <v>1226.</v>
      </c>
      <c r="AP1333" s="71"/>
      <c r="AS1333" s="114"/>
    </row>
    <row r="1334" spans="1:45" ht="22.5" customHeight="1" x14ac:dyDescent="0.25">
      <c r="A1334" s="94" t="str">
        <f t="shared" si="265"/>
        <v/>
      </c>
      <c r="B1334" s="94"/>
      <c r="C1334" s="233" t="s">
        <v>209</v>
      </c>
      <c r="D1334" s="4"/>
      <c r="E1334" s="20"/>
      <c r="F1334" s="4"/>
      <c r="G1334" s="10"/>
      <c r="H1334" s="10"/>
      <c r="I1334" s="28">
        <f>SUM(I1335:I1412)</f>
        <v>302641.89999999985</v>
      </c>
      <c r="J1334" s="28">
        <f>SUM(J1335:J1412)</f>
        <v>246743.19999999995</v>
      </c>
      <c r="K1334" s="28">
        <f>SUM(K1335:K1412)</f>
        <v>240582.99999999994</v>
      </c>
      <c r="L1334" s="34">
        <f>SUM(L1335:L1412)</f>
        <v>12384</v>
      </c>
      <c r="M1334" s="28">
        <f>SUM(M1335:M1412)</f>
        <v>140197618.57599998</v>
      </c>
      <c r="N1334" s="28"/>
      <c r="O1334" s="28"/>
      <c r="P1334" s="28">
        <f t="shared" ref="P1334:V1334" si="272">SUM(P1335:P1412)</f>
        <v>7353366.9400000004</v>
      </c>
      <c r="Q1334" s="28">
        <f t="shared" si="272"/>
        <v>133088499.44599999</v>
      </c>
      <c r="R1334" s="28">
        <f t="shared" si="272"/>
        <v>55410841.730000004</v>
      </c>
      <c r="S1334" s="149">
        <f t="shared" si="272"/>
        <v>20</v>
      </c>
      <c r="T1334" s="28">
        <f t="shared" si="272"/>
        <v>36623310.369999997</v>
      </c>
      <c r="U1334" s="28">
        <f t="shared" si="272"/>
        <v>8726.9</v>
      </c>
      <c r="V1334" s="28">
        <f t="shared" si="272"/>
        <v>20853083.396000002</v>
      </c>
      <c r="W1334" s="28"/>
      <c r="X1334" s="28"/>
      <c r="Y1334" s="28">
        <f>SUM(Y1335:Y1412)</f>
        <v>21734.310881959944</v>
      </c>
      <c r="Z1334" s="28">
        <f>SUM(Z1335:Z1412)</f>
        <v>21010984.080000002</v>
      </c>
      <c r="AA1334" s="28">
        <f>SUM(AA1335:AA1412)</f>
        <v>1014.4</v>
      </c>
      <c r="AB1334" s="28">
        <f>SUM(AB1335:AB1412)</f>
        <v>2752897.47</v>
      </c>
      <c r="AC1334" s="28"/>
      <c r="AD1334" s="28"/>
      <c r="AE1334" s="28">
        <f>SUM(AE1335:AE1412)</f>
        <v>1724166.23</v>
      </c>
      <c r="AF1334" s="207">
        <f>SUM(AF1335:AF1412)</f>
        <v>1822335.2999999998</v>
      </c>
      <c r="AG1334" s="28"/>
      <c r="AH1334" s="176"/>
      <c r="AI1334" s="168"/>
      <c r="AJ1334" s="176"/>
      <c r="AK1334" s="176"/>
      <c r="AN1334" s="71" t="str">
        <f t="shared" si="260"/>
        <v/>
      </c>
      <c r="AO1334" s="71"/>
      <c r="AP1334" s="71"/>
      <c r="AS1334" s="114"/>
    </row>
    <row r="1335" spans="1:45" ht="22.5" customHeight="1" x14ac:dyDescent="0.25">
      <c r="A1335" s="94" t="str">
        <f t="shared" ref="A1335:A1364" si="273">AN1335</f>
        <v>1227.</v>
      </c>
      <c r="B1335" s="94">
        <v>4159</v>
      </c>
      <c r="C1335" s="218" t="s">
        <v>1168</v>
      </c>
      <c r="D1335" s="4">
        <v>1835</v>
      </c>
      <c r="E1335" s="9" t="s">
        <v>28</v>
      </c>
      <c r="F1335" s="4" t="s">
        <v>29</v>
      </c>
      <c r="G1335" s="10">
        <v>2</v>
      </c>
      <c r="H1335" s="10">
        <v>4</v>
      </c>
      <c r="I1335" s="26">
        <v>2383.4</v>
      </c>
      <c r="J1335" s="11">
        <v>1639.4</v>
      </c>
      <c r="K1335" s="26">
        <v>1639.4</v>
      </c>
      <c r="L1335" s="27">
        <v>51</v>
      </c>
      <c r="M1335" s="26">
        <f t="shared" ref="M1335:M1350" si="274">R1335+T1335+V1335+X1335+Z1335+AB1335+AE1335+AF1335</f>
        <v>1557844.9</v>
      </c>
      <c r="N1335" s="11"/>
      <c r="O1335" s="6"/>
      <c r="P1335" s="11"/>
      <c r="Q1335" s="11">
        <f>M1335</f>
        <v>1557844.9</v>
      </c>
      <c r="R1335" s="11">
        <v>1557844.9</v>
      </c>
      <c r="S1335" s="35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75"/>
      <c r="AG1335" s="29" t="s">
        <v>217</v>
      </c>
      <c r="AH1335" s="176" t="s">
        <v>1786</v>
      </c>
      <c r="AI1335" s="168"/>
      <c r="AJ1335" s="176"/>
      <c r="AK1335" s="176"/>
      <c r="AL1335" s="71">
        <f>MAX(AL$24:AL1334)+1</f>
        <v>1227</v>
      </c>
      <c r="AM1335" s="71" t="s">
        <v>157</v>
      </c>
      <c r="AN1335" s="71" t="str">
        <f t="shared" si="260"/>
        <v>1227.</v>
      </c>
      <c r="AP1335" s="71"/>
      <c r="AS1335" s="114"/>
    </row>
    <row r="1336" spans="1:45" ht="22.5" customHeight="1" x14ac:dyDescent="0.25">
      <c r="A1336" s="94" t="str">
        <f t="shared" si="273"/>
        <v>1228.</v>
      </c>
      <c r="B1336" s="94">
        <v>5263</v>
      </c>
      <c r="C1336" s="213" t="s">
        <v>1132</v>
      </c>
      <c r="D1336" s="4">
        <v>1856</v>
      </c>
      <c r="E1336" s="4" t="s">
        <v>28</v>
      </c>
      <c r="F1336" s="4" t="s">
        <v>29</v>
      </c>
      <c r="G1336" s="4">
        <v>2</v>
      </c>
      <c r="H1336" s="4">
        <v>1</v>
      </c>
      <c r="I1336" s="18">
        <v>584.70000000000005</v>
      </c>
      <c r="J1336" s="18">
        <v>359.9</v>
      </c>
      <c r="K1336" s="18">
        <v>359.9</v>
      </c>
      <c r="L1336" s="4">
        <v>19</v>
      </c>
      <c r="M1336" s="11">
        <f t="shared" si="274"/>
        <v>250015.43</v>
      </c>
      <c r="N1336" s="125"/>
      <c r="O1336" s="125"/>
      <c r="P1336" s="125"/>
      <c r="Q1336" s="11">
        <f>M1336</f>
        <v>250015.43</v>
      </c>
      <c r="R1336" s="11">
        <v>250015.43</v>
      </c>
      <c r="S1336" s="123"/>
      <c r="T1336" s="124"/>
      <c r="U1336" s="11"/>
      <c r="V1336" s="11"/>
      <c r="W1336" s="11"/>
      <c r="X1336" s="11"/>
      <c r="Y1336" s="18"/>
      <c r="Z1336" s="18"/>
      <c r="AA1336" s="124"/>
      <c r="AB1336" s="124"/>
      <c r="AC1336" s="125"/>
      <c r="AD1336" s="125"/>
      <c r="AE1336" s="11"/>
      <c r="AF1336" s="75"/>
      <c r="AG1336" s="29" t="s">
        <v>217</v>
      </c>
      <c r="AH1336" s="90" t="s">
        <v>1788</v>
      </c>
      <c r="AI1336" s="168"/>
      <c r="AJ1336" s="90"/>
      <c r="AK1336" s="90"/>
      <c r="AL1336" s="71">
        <f>MAX(AL$24:AL1335)+1</f>
        <v>1228</v>
      </c>
      <c r="AM1336" s="71" t="s">
        <v>157</v>
      </c>
      <c r="AN1336" s="71" t="str">
        <f t="shared" si="260"/>
        <v>1228.</v>
      </c>
      <c r="AS1336" s="114"/>
    </row>
    <row r="1337" spans="1:45" ht="22.5" customHeight="1" x14ac:dyDescent="0.25">
      <c r="A1337" s="94" t="str">
        <f t="shared" si="273"/>
        <v>1229.</v>
      </c>
      <c r="B1337" s="94">
        <v>4634</v>
      </c>
      <c r="C1337" s="218" t="s">
        <v>1243</v>
      </c>
      <c r="D1337" s="4">
        <v>1917</v>
      </c>
      <c r="E1337" s="9" t="s">
        <v>28</v>
      </c>
      <c r="F1337" s="4" t="s">
        <v>29</v>
      </c>
      <c r="G1337" s="10">
        <v>2</v>
      </c>
      <c r="H1337" s="10">
        <v>1</v>
      </c>
      <c r="I1337" s="26">
        <v>289.5</v>
      </c>
      <c r="J1337" s="26">
        <v>190.9</v>
      </c>
      <c r="K1337" s="26">
        <v>190.9</v>
      </c>
      <c r="L1337" s="27">
        <v>13</v>
      </c>
      <c r="M1337" s="26">
        <f t="shared" si="274"/>
        <v>595667.16</v>
      </c>
      <c r="N1337" s="11"/>
      <c r="O1337" s="6"/>
      <c r="P1337" s="11">
        <v>595667.16</v>
      </c>
      <c r="Q1337" s="11"/>
      <c r="R1337" s="11"/>
      <c r="S1337" s="35"/>
      <c r="T1337" s="11"/>
      <c r="U1337" s="11"/>
      <c r="V1337" s="11"/>
      <c r="W1337" s="11"/>
      <c r="X1337" s="11"/>
      <c r="Y1337" s="11">
        <v>115</v>
      </c>
      <c r="Z1337" s="11">
        <v>595667.16</v>
      </c>
      <c r="AA1337" s="11"/>
      <c r="AB1337" s="11"/>
      <c r="AC1337" s="11"/>
      <c r="AD1337" s="11"/>
      <c r="AE1337" s="11"/>
      <c r="AF1337" s="75"/>
      <c r="AG1337" s="29" t="s">
        <v>217</v>
      </c>
      <c r="AH1337" s="176"/>
      <c r="AI1337" s="168"/>
      <c r="AJ1337" s="176"/>
      <c r="AK1337" s="176"/>
      <c r="AL1337" s="71">
        <f>MAX(AL$24:AL1336)+1</f>
        <v>1229</v>
      </c>
      <c r="AM1337" s="71" t="s">
        <v>157</v>
      </c>
      <c r="AN1337" s="71" t="str">
        <f t="shared" si="260"/>
        <v>1229.</v>
      </c>
      <c r="AP1337" s="71"/>
      <c r="AS1337" s="114"/>
    </row>
    <row r="1338" spans="1:45" ht="22.5" customHeight="1" x14ac:dyDescent="0.25">
      <c r="A1338" s="94" t="str">
        <f t="shared" si="273"/>
        <v>1230.</v>
      </c>
      <c r="B1338" s="94">
        <v>4966</v>
      </c>
      <c r="C1338" s="218" t="s">
        <v>1274</v>
      </c>
      <c r="D1338" s="4">
        <v>1937</v>
      </c>
      <c r="E1338" s="9" t="s">
        <v>28</v>
      </c>
      <c r="F1338" s="4" t="s">
        <v>29</v>
      </c>
      <c r="G1338" s="10">
        <v>3</v>
      </c>
      <c r="H1338" s="10">
        <v>2</v>
      </c>
      <c r="I1338" s="26">
        <v>1086.4000000000001</v>
      </c>
      <c r="J1338" s="11">
        <v>986.3</v>
      </c>
      <c r="K1338" s="26">
        <v>777.5</v>
      </c>
      <c r="L1338" s="27">
        <v>43</v>
      </c>
      <c r="M1338" s="26">
        <f t="shared" si="274"/>
        <v>216033.86</v>
      </c>
      <c r="N1338" s="11"/>
      <c r="O1338" s="6"/>
      <c r="P1338" s="11"/>
      <c r="Q1338" s="11">
        <f>M1338</f>
        <v>216033.86</v>
      </c>
      <c r="R1338" s="11">
        <v>216033.86</v>
      </c>
      <c r="S1338" s="35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75"/>
      <c r="AG1338" s="29" t="s">
        <v>217</v>
      </c>
      <c r="AH1338" s="176" t="s">
        <v>1778</v>
      </c>
      <c r="AI1338" s="168"/>
      <c r="AJ1338" s="176"/>
      <c r="AK1338" s="176"/>
      <c r="AL1338" s="71">
        <f>MAX(AL$24:AL1337)+1</f>
        <v>1230</v>
      </c>
      <c r="AM1338" s="71" t="s">
        <v>157</v>
      </c>
      <c r="AN1338" s="71" t="str">
        <f t="shared" si="260"/>
        <v>1230.</v>
      </c>
      <c r="AP1338" s="71"/>
      <c r="AS1338" s="114"/>
    </row>
    <row r="1339" spans="1:45" ht="22.5" customHeight="1" x14ac:dyDescent="0.25">
      <c r="A1339" s="94" t="str">
        <f t="shared" si="273"/>
        <v>1231.</v>
      </c>
      <c r="B1339" s="94">
        <v>4640</v>
      </c>
      <c r="C1339" s="218" t="s">
        <v>969</v>
      </c>
      <c r="D1339" s="4">
        <v>1950</v>
      </c>
      <c r="E1339" s="9" t="s">
        <v>28</v>
      </c>
      <c r="F1339" s="4" t="s">
        <v>29</v>
      </c>
      <c r="G1339" s="10">
        <v>2</v>
      </c>
      <c r="H1339" s="10">
        <v>1</v>
      </c>
      <c r="I1339" s="26">
        <v>443.6</v>
      </c>
      <c r="J1339" s="11">
        <v>288.8</v>
      </c>
      <c r="K1339" s="26">
        <v>288.8</v>
      </c>
      <c r="L1339" s="27">
        <v>35</v>
      </c>
      <c r="M1339" s="26">
        <f t="shared" si="274"/>
        <v>136096.4</v>
      </c>
      <c r="N1339" s="11"/>
      <c r="O1339" s="6"/>
      <c r="P1339" s="11"/>
      <c r="Q1339" s="11">
        <f>M1339</f>
        <v>136096.4</v>
      </c>
      <c r="R1339" s="11">
        <v>136096.4</v>
      </c>
      <c r="S1339" s="35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75"/>
      <c r="AG1339" s="29" t="s">
        <v>217</v>
      </c>
      <c r="AH1339" s="176" t="s">
        <v>1777</v>
      </c>
      <c r="AI1339" s="168"/>
      <c r="AJ1339" s="176"/>
      <c r="AK1339" s="176"/>
      <c r="AL1339" s="71">
        <f>MAX(AL$24:AL1338)+1</f>
        <v>1231</v>
      </c>
      <c r="AM1339" s="71" t="s">
        <v>157</v>
      </c>
      <c r="AN1339" s="71" t="str">
        <f t="shared" si="260"/>
        <v>1231.</v>
      </c>
      <c r="AS1339" s="114"/>
    </row>
    <row r="1340" spans="1:45" ht="22.5" customHeight="1" x14ac:dyDescent="0.25">
      <c r="A1340" s="94" t="str">
        <f t="shared" si="273"/>
        <v>1232.</v>
      </c>
      <c r="B1340" s="94">
        <v>4635</v>
      </c>
      <c r="C1340" s="211" t="s">
        <v>1503</v>
      </c>
      <c r="D1340" s="4">
        <v>1952</v>
      </c>
      <c r="E1340" s="9" t="s">
        <v>28</v>
      </c>
      <c r="F1340" s="9" t="s">
        <v>29</v>
      </c>
      <c r="G1340" s="4">
        <v>2</v>
      </c>
      <c r="H1340" s="10">
        <v>2</v>
      </c>
      <c r="I1340" s="10">
        <v>868.2</v>
      </c>
      <c r="J1340" s="11">
        <v>734.7</v>
      </c>
      <c r="K1340" s="11">
        <v>546.6</v>
      </c>
      <c r="L1340" s="35">
        <v>31</v>
      </c>
      <c r="M1340" s="11">
        <f t="shared" si="274"/>
        <v>1273103</v>
      </c>
      <c r="N1340" s="11"/>
      <c r="O1340" s="6"/>
      <c r="P1340" s="11">
        <v>1336324.18</v>
      </c>
      <c r="Q1340" s="11"/>
      <c r="R1340" s="11"/>
      <c r="S1340" s="35"/>
      <c r="T1340" s="11"/>
      <c r="U1340" s="11"/>
      <c r="V1340" s="11"/>
      <c r="W1340" s="11"/>
      <c r="X1340" s="11"/>
      <c r="Y1340" s="11">
        <v>346.03</v>
      </c>
      <c r="Z1340" s="11">
        <v>1273103</v>
      </c>
      <c r="AA1340" s="11"/>
      <c r="AB1340" s="11"/>
      <c r="AC1340" s="11"/>
      <c r="AD1340" s="11"/>
      <c r="AE1340" s="11"/>
      <c r="AF1340" s="75"/>
      <c r="AG1340" s="29" t="s">
        <v>217</v>
      </c>
      <c r="AH1340" s="176"/>
      <c r="AI1340" s="168"/>
      <c r="AJ1340" s="176"/>
      <c r="AK1340" s="176"/>
      <c r="AL1340" s="71">
        <f>MAX(AL$24:AL1339)+1</f>
        <v>1232</v>
      </c>
      <c r="AM1340" s="71" t="s">
        <v>157</v>
      </c>
      <c r="AN1340" s="71" t="str">
        <f t="shared" si="260"/>
        <v>1232.</v>
      </c>
      <c r="AP1340" s="71"/>
      <c r="AS1340" s="114"/>
    </row>
    <row r="1341" spans="1:45" ht="22.5" customHeight="1" x14ac:dyDescent="0.25">
      <c r="A1341" s="94" t="str">
        <f t="shared" si="273"/>
        <v>1233.</v>
      </c>
      <c r="B1341" s="94">
        <v>4631</v>
      </c>
      <c r="C1341" s="210" t="s">
        <v>1242</v>
      </c>
      <c r="D1341" s="94">
        <v>1956</v>
      </c>
      <c r="E1341" s="132" t="s">
        <v>28</v>
      </c>
      <c r="F1341" s="94" t="s">
        <v>29</v>
      </c>
      <c r="G1341" s="151">
        <v>3</v>
      </c>
      <c r="H1341" s="151">
        <v>4</v>
      </c>
      <c r="I1341" s="152">
        <v>2210.8000000000002</v>
      </c>
      <c r="J1341" s="152">
        <v>1331</v>
      </c>
      <c r="K1341" s="152">
        <v>1331</v>
      </c>
      <c r="L1341" s="120">
        <v>77</v>
      </c>
      <c r="M1341" s="11">
        <f>R1341+T1341+V1341+X1341+Z1341+AB1341+AE1341+AF1341</f>
        <v>2710373.45</v>
      </c>
      <c r="N1341" s="124"/>
      <c r="O1341" s="124"/>
      <c r="P1341" s="11">
        <v>2586894.14</v>
      </c>
      <c r="Q1341" s="11">
        <v>153000</v>
      </c>
      <c r="R1341" s="11"/>
      <c r="S1341" s="123"/>
      <c r="T1341" s="124"/>
      <c r="U1341" s="11"/>
      <c r="V1341" s="11"/>
      <c r="W1341" s="11"/>
      <c r="X1341" s="11"/>
      <c r="Y1341" s="18">
        <v>881.13</v>
      </c>
      <c r="Z1341" s="11">
        <v>2710373.45</v>
      </c>
      <c r="AA1341" s="124"/>
      <c r="AB1341" s="124"/>
      <c r="AC1341" s="125"/>
      <c r="AD1341" s="125"/>
      <c r="AE1341" s="11"/>
      <c r="AF1341" s="75"/>
      <c r="AG1341" s="29" t="s">
        <v>217</v>
      </c>
      <c r="AH1341" s="176"/>
      <c r="AI1341" s="168"/>
      <c r="AJ1341" s="176"/>
      <c r="AK1341" s="176"/>
      <c r="AL1341" s="71">
        <f>MAX(AL$24:AL1340)+1</f>
        <v>1233</v>
      </c>
      <c r="AM1341" s="71" t="s">
        <v>157</v>
      </c>
      <c r="AN1341" s="71" t="str">
        <f t="shared" si="260"/>
        <v>1233.</v>
      </c>
      <c r="AP1341" s="71"/>
      <c r="AS1341" s="114"/>
    </row>
    <row r="1342" spans="1:45" ht="22.5" customHeight="1" x14ac:dyDescent="0.25">
      <c r="A1342" s="94" t="str">
        <f t="shared" si="273"/>
        <v>1234.</v>
      </c>
      <c r="B1342" s="94">
        <v>4486</v>
      </c>
      <c r="C1342" s="218" t="s">
        <v>1226</v>
      </c>
      <c r="D1342" s="4">
        <v>1957</v>
      </c>
      <c r="E1342" s="9" t="s">
        <v>28</v>
      </c>
      <c r="F1342" s="4" t="s">
        <v>29</v>
      </c>
      <c r="G1342" s="10">
        <v>2</v>
      </c>
      <c r="H1342" s="10">
        <v>1</v>
      </c>
      <c r="I1342" s="26">
        <v>440.2</v>
      </c>
      <c r="J1342" s="11">
        <v>440.2</v>
      </c>
      <c r="K1342" s="26">
        <v>440.2</v>
      </c>
      <c r="L1342" s="27">
        <v>25</v>
      </c>
      <c r="M1342" s="26">
        <f t="shared" si="274"/>
        <v>193258</v>
      </c>
      <c r="N1342" s="11"/>
      <c r="O1342" s="6"/>
      <c r="P1342" s="11"/>
      <c r="Q1342" s="11">
        <v>256982.94</v>
      </c>
      <c r="R1342" s="11"/>
      <c r="S1342" s="35"/>
      <c r="T1342" s="11"/>
      <c r="U1342" s="11"/>
      <c r="V1342" s="11"/>
      <c r="W1342" s="11"/>
      <c r="X1342" s="11"/>
      <c r="Y1342" s="11"/>
      <c r="Z1342" s="11"/>
      <c r="AA1342" s="11">
        <v>72.2</v>
      </c>
      <c r="AB1342" s="11">
        <v>193258</v>
      </c>
      <c r="AC1342" s="11"/>
      <c r="AD1342" s="11"/>
      <c r="AE1342" s="11"/>
      <c r="AF1342" s="75"/>
      <c r="AG1342" s="29" t="s">
        <v>217</v>
      </c>
      <c r="AH1342" s="176"/>
      <c r="AI1342" s="168"/>
      <c r="AJ1342" s="176"/>
      <c r="AK1342" s="176"/>
      <c r="AL1342" s="71">
        <f>MAX(AL$24:AL1341)+1</f>
        <v>1234</v>
      </c>
      <c r="AM1342" s="71" t="s">
        <v>157</v>
      </c>
      <c r="AN1342" s="71" t="str">
        <f t="shared" si="260"/>
        <v>1234.</v>
      </c>
      <c r="AP1342" s="71"/>
      <c r="AS1342" s="114"/>
    </row>
    <row r="1343" spans="1:45" ht="22.5" customHeight="1" x14ac:dyDescent="0.25">
      <c r="A1343" s="94" t="str">
        <f t="shared" si="273"/>
        <v>1235.</v>
      </c>
      <c r="B1343" s="94">
        <v>4169</v>
      </c>
      <c r="C1343" s="213" t="s">
        <v>1333</v>
      </c>
      <c r="D1343" s="4">
        <v>1957</v>
      </c>
      <c r="E1343" s="9" t="s">
        <v>28</v>
      </c>
      <c r="F1343" s="4" t="s">
        <v>29</v>
      </c>
      <c r="G1343" s="10">
        <v>2</v>
      </c>
      <c r="H1343" s="10">
        <v>1</v>
      </c>
      <c r="I1343" s="26">
        <v>334.2</v>
      </c>
      <c r="J1343" s="11">
        <v>221.2</v>
      </c>
      <c r="K1343" s="26">
        <v>221.2</v>
      </c>
      <c r="L1343" s="27">
        <v>22</v>
      </c>
      <c r="M1343" s="26">
        <f t="shared" si="274"/>
        <v>384600.37</v>
      </c>
      <c r="N1343" s="11"/>
      <c r="O1343" s="6"/>
      <c r="P1343" s="11"/>
      <c r="Q1343" s="11">
        <f t="shared" ref="Q1343:Q1347" si="275">M1343</f>
        <v>384600.37</v>
      </c>
      <c r="R1343" s="11">
        <v>384600.37</v>
      </c>
      <c r="S1343" s="35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75"/>
      <c r="AG1343" s="29" t="s">
        <v>217</v>
      </c>
      <c r="AH1343" s="176" t="s">
        <v>1777</v>
      </c>
      <c r="AI1343" s="168"/>
      <c r="AJ1343" s="176"/>
      <c r="AK1343" s="176"/>
      <c r="AL1343" s="71">
        <f>MAX(AL$24:AL1342)+1</f>
        <v>1235</v>
      </c>
      <c r="AM1343" s="71" t="s">
        <v>157</v>
      </c>
      <c r="AN1343" s="71" t="str">
        <f t="shared" si="260"/>
        <v>1235.</v>
      </c>
      <c r="AP1343" s="71"/>
      <c r="AS1343" s="114"/>
    </row>
    <row r="1344" spans="1:45" ht="22.5" customHeight="1" x14ac:dyDescent="0.25">
      <c r="A1344" s="94" t="str">
        <f t="shared" si="273"/>
        <v>1236.</v>
      </c>
      <c r="B1344" s="94">
        <v>5104</v>
      </c>
      <c r="C1344" s="241" t="s">
        <v>1439</v>
      </c>
      <c r="D1344" s="94">
        <v>1957</v>
      </c>
      <c r="E1344" s="132" t="s">
        <v>28</v>
      </c>
      <c r="F1344" s="94" t="s">
        <v>29</v>
      </c>
      <c r="G1344" s="151">
        <v>3</v>
      </c>
      <c r="H1344" s="151">
        <v>2</v>
      </c>
      <c r="I1344" s="152">
        <v>1066.2</v>
      </c>
      <c r="J1344" s="152">
        <v>982.2</v>
      </c>
      <c r="K1344" s="152">
        <v>725.2</v>
      </c>
      <c r="L1344" s="120">
        <v>30</v>
      </c>
      <c r="M1344" s="11">
        <f t="shared" si="274"/>
        <v>199185.96</v>
      </c>
      <c r="N1344" s="11"/>
      <c r="O1344" s="6"/>
      <c r="P1344" s="11"/>
      <c r="Q1344" s="11">
        <f t="shared" si="275"/>
        <v>199185.96</v>
      </c>
      <c r="R1344" s="152">
        <v>199185.96</v>
      </c>
      <c r="S1344" s="35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75"/>
      <c r="AG1344" s="29" t="s">
        <v>217</v>
      </c>
      <c r="AH1344" s="176" t="s">
        <v>1778</v>
      </c>
      <c r="AI1344" s="168"/>
      <c r="AJ1344" s="176"/>
      <c r="AK1344" s="176"/>
      <c r="AL1344" s="71">
        <f>MAX(AL$24:AL1343)+1</f>
        <v>1236</v>
      </c>
      <c r="AM1344" s="71" t="s">
        <v>157</v>
      </c>
      <c r="AN1344" s="71" t="str">
        <f t="shared" si="260"/>
        <v>1236.</v>
      </c>
      <c r="AP1344" s="71"/>
      <c r="AS1344" s="114"/>
    </row>
    <row r="1345" spans="1:45" ht="22.5" customHeight="1" x14ac:dyDescent="0.25">
      <c r="A1345" s="94" t="str">
        <f t="shared" si="273"/>
        <v>1237.</v>
      </c>
      <c r="B1345" s="94">
        <v>5012</v>
      </c>
      <c r="C1345" s="211" t="s">
        <v>1560</v>
      </c>
      <c r="D1345" s="4">
        <v>1957</v>
      </c>
      <c r="E1345" s="9" t="s">
        <v>28</v>
      </c>
      <c r="F1345" s="4" t="s">
        <v>29</v>
      </c>
      <c r="G1345" s="10">
        <v>3</v>
      </c>
      <c r="H1345" s="10">
        <v>2</v>
      </c>
      <c r="I1345" s="11">
        <v>1265.0999999999999</v>
      </c>
      <c r="J1345" s="11">
        <v>1108.3</v>
      </c>
      <c r="K1345" s="11">
        <v>1108.3</v>
      </c>
      <c r="L1345" s="35">
        <v>51</v>
      </c>
      <c r="M1345" s="11">
        <f t="shared" si="274"/>
        <v>307686.06</v>
      </c>
      <c r="N1345" s="11"/>
      <c r="O1345" s="6"/>
      <c r="P1345" s="11"/>
      <c r="Q1345" s="11">
        <f t="shared" si="275"/>
        <v>307686.06</v>
      </c>
      <c r="R1345" s="11">
        <v>232584.76</v>
      </c>
      <c r="S1345" s="35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75">
        <v>75101.3</v>
      </c>
      <c r="AG1345" s="29" t="s">
        <v>217</v>
      </c>
      <c r="AH1345" s="177" t="s">
        <v>1790</v>
      </c>
      <c r="AI1345" s="168"/>
      <c r="AJ1345" s="177"/>
      <c r="AK1345" s="177"/>
      <c r="AL1345" s="71">
        <f>MAX(AL$24:AL1344)+1</f>
        <v>1237</v>
      </c>
      <c r="AM1345" s="71" t="s">
        <v>157</v>
      </c>
      <c r="AN1345" s="71" t="str">
        <f t="shared" si="260"/>
        <v>1237.</v>
      </c>
      <c r="AP1345" s="71"/>
      <c r="AS1345" s="114"/>
    </row>
    <row r="1346" spans="1:45" ht="22.5" customHeight="1" x14ac:dyDescent="0.25">
      <c r="A1346" s="94" t="str">
        <f t="shared" si="273"/>
        <v>1238.</v>
      </c>
      <c r="B1346" s="94">
        <v>5211</v>
      </c>
      <c r="C1346" s="213" t="s">
        <v>1306</v>
      </c>
      <c r="D1346" s="4">
        <v>1957</v>
      </c>
      <c r="E1346" s="9" t="s">
        <v>28</v>
      </c>
      <c r="F1346" s="4" t="s">
        <v>29</v>
      </c>
      <c r="G1346" s="10">
        <v>2</v>
      </c>
      <c r="H1346" s="10">
        <v>1</v>
      </c>
      <c r="I1346" s="11">
        <v>393.4</v>
      </c>
      <c r="J1346" s="11">
        <v>393.4</v>
      </c>
      <c r="K1346" s="11">
        <v>393.4</v>
      </c>
      <c r="L1346" s="35">
        <v>18</v>
      </c>
      <c r="M1346" s="11">
        <f t="shared" si="274"/>
        <v>146675.35</v>
      </c>
      <c r="N1346" s="11"/>
      <c r="O1346" s="6"/>
      <c r="P1346" s="11"/>
      <c r="Q1346" s="11">
        <f t="shared" si="275"/>
        <v>146675.35</v>
      </c>
      <c r="R1346" s="152">
        <v>146675.35</v>
      </c>
      <c r="S1346" s="35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75"/>
      <c r="AG1346" s="29" t="s">
        <v>217</v>
      </c>
      <c r="AH1346" s="176" t="s">
        <v>1778</v>
      </c>
      <c r="AI1346" s="168"/>
      <c r="AJ1346" s="176"/>
      <c r="AK1346" s="176"/>
      <c r="AL1346" s="71">
        <f>MAX(AL$24:AL1345)+1</f>
        <v>1238</v>
      </c>
      <c r="AM1346" s="71" t="s">
        <v>157</v>
      </c>
      <c r="AN1346" s="71" t="str">
        <f t="shared" si="260"/>
        <v>1238.</v>
      </c>
      <c r="AP1346" s="71"/>
      <c r="AS1346" s="114"/>
    </row>
    <row r="1347" spans="1:45" ht="22.5" customHeight="1" x14ac:dyDescent="0.25">
      <c r="A1347" s="94" t="str">
        <f t="shared" si="273"/>
        <v>1239.</v>
      </c>
      <c r="B1347" s="94">
        <v>4481</v>
      </c>
      <c r="C1347" s="218" t="s">
        <v>1223</v>
      </c>
      <c r="D1347" s="4">
        <v>1958</v>
      </c>
      <c r="E1347" s="9" t="s">
        <v>28</v>
      </c>
      <c r="F1347" s="4" t="s">
        <v>29</v>
      </c>
      <c r="G1347" s="10">
        <v>3</v>
      </c>
      <c r="H1347" s="10">
        <v>3</v>
      </c>
      <c r="I1347" s="26">
        <v>1409.6</v>
      </c>
      <c r="J1347" s="11">
        <v>1318.3</v>
      </c>
      <c r="K1347" s="26">
        <v>1318.3</v>
      </c>
      <c r="L1347" s="27">
        <v>56</v>
      </c>
      <c r="M1347" s="26">
        <f t="shared" si="274"/>
        <v>700953.8</v>
      </c>
      <c r="N1347" s="11"/>
      <c r="O1347" s="6"/>
      <c r="P1347" s="11"/>
      <c r="Q1347" s="11">
        <f t="shared" si="275"/>
        <v>700953.8</v>
      </c>
      <c r="R1347" s="11">
        <v>700953.8</v>
      </c>
      <c r="S1347" s="35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75"/>
      <c r="AG1347" s="29" t="s">
        <v>217</v>
      </c>
      <c r="AH1347" s="176" t="s">
        <v>1777</v>
      </c>
      <c r="AI1347" s="168"/>
      <c r="AJ1347" s="176"/>
      <c r="AK1347" s="176"/>
      <c r="AL1347" s="71">
        <f>MAX(AL$24:AL1346)+1</f>
        <v>1239</v>
      </c>
      <c r="AM1347" s="71" t="s">
        <v>157</v>
      </c>
      <c r="AN1347" s="71" t="str">
        <f t="shared" si="260"/>
        <v>1239.</v>
      </c>
      <c r="AP1347" s="71"/>
      <c r="AS1347" s="114"/>
    </row>
    <row r="1348" spans="1:45" ht="22.5" customHeight="1" x14ac:dyDescent="0.25">
      <c r="A1348" s="94" t="str">
        <f t="shared" si="273"/>
        <v>1240.</v>
      </c>
      <c r="B1348" s="94">
        <v>4636</v>
      </c>
      <c r="C1348" s="210" t="s">
        <v>1681</v>
      </c>
      <c r="D1348" s="94">
        <v>1958</v>
      </c>
      <c r="E1348" s="132" t="s">
        <v>28</v>
      </c>
      <c r="F1348" s="94" t="s">
        <v>29</v>
      </c>
      <c r="G1348" s="151">
        <v>2</v>
      </c>
      <c r="H1348" s="151">
        <v>2</v>
      </c>
      <c r="I1348" s="152">
        <v>601.9</v>
      </c>
      <c r="J1348" s="152">
        <v>509.4</v>
      </c>
      <c r="K1348" s="152">
        <v>377.2</v>
      </c>
      <c r="L1348" s="120">
        <v>27</v>
      </c>
      <c r="M1348" s="11">
        <f t="shared" si="274"/>
        <v>1096219</v>
      </c>
      <c r="N1348" s="124"/>
      <c r="O1348" s="124"/>
      <c r="P1348" s="11">
        <v>1184000</v>
      </c>
      <c r="Q1348" s="11"/>
      <c r="R1348" s="11"/>
      <c r="S1348" s="123"/>
      <c r="T1348" s="124"/>
      <c r="U1348" s="11"/>
      <c r="V1348" s="11"/>
      <c r="W1348" s="11"/>
      <c r="X1348" s="11"/>
      <c r="Y1348" s="18">
        <v>239.89</v>
      </c>
      <c r="Z1348" s="11">
        <v>1096219</v>
      </c>
      <c r="AA1348" s="124"/>
      <c r="AB1348" s="124"/>
      <c r="AC1348" s="125"/>
      <c r="AD1348" s="125"/>
      <c r="AE1348" s="11"/>
      <c r="AF1348" s="75"/>
      <c r="AG1348" s="29" t="s">
        <v>217</v>
      </c>
      <c r="AH1348" s="176"/>
      <c r="AI1348" s="168"/>
      <c r="AJ1348" s="176"/>
      <c r="AK1348" s="176"/>
      <c r="AL1348" s="71">
        <f>MAX(AL$24:AL1347)+1</f>
        <v>1240</v>
      </c>
      <c r="AM1348" s="71" t="s">
        <v>157</v>
      </c>
      <c r="AN1348" s="71" t="str">
        <f t="shared" si="260"/>
        <v>1240.</v>
      </c>
      <c r="AP1348" s="71"/>
      <c r="AS1348" s="114"/>
    </row>
    <row r="1349" spans="1:45" ht="22.5" customHeight="1" x14ac:dyDescent="0.25">
      <c r="A1349" s="94" t="str">
        <f t="shared" si="273"/>
        <v>1241.</v>
      </c>
      <c r="B1349" s="94">
        <v>4516</v>
      </c>
      <c r="C1349" s="210" t="s">
        <v>1227</v>
      </c>
      <c r="D1349" s="94">
        <v>1958</v>
      </c>
      <c r="E1349" s="132" t="s">
        <v>28</v>
      </c>
      <c r="F1349" s="94" t="s">
        <v>29</v>
      </c>
      <c r="G1349" s="151">
        <v>2</v>
      </c>
      <c r="H1349" s="151">
        <v>2</v>
      </c>
      <c r="I1349" s="152">
        <v>572.6</v>
      </c>
      <c r="J1349" s="152">
        <v>516.20000000000005</v>
      </c>
      <c r="K1349" s="152">
        <v>516.20000000000005</v>
      </c>
      <c r="L1349" s="120">
        <v>26</v>
      </c>
      <c r="M1349" s="11">
        <f t="shared" si="274"/>
        <v>205663.99</v>
      </c>
      <c r="N1349" s="124"/>
      <c r="O1349" s="124"/>
      <c r="P1349" s="11"/>
      <c r="Q1349" s="11">
        <f>M1349</f>
        <v>205663.99</v>
      </c>
      <c r="R1349" s="11"/>
      <c r="S1349" s="123"/>
      <c r="T1349" s="124"/>
      <c r="U1349" s="11"/>
      <c r="V1349" s="11"/>
      <c r="W1349" s="11"/>
      <c r="X1349" s="11"/>
      <c r="Y1349" s="18"/>
      <c r="Z1349" s="11"/>
      <c r="AA1349" s="124"/>
      <c r="AB1349" s="124"/>
      <c r="AC1349" s="125"/>
      <c r="AD1349" s="125"/>
      <c r="AE1349" s="11">
        <v>205663.99</v>
      </c>
      <c r="AF1349" s="75"/>
      <c r="AG1349" s="29" t="s">
        <v>217</v>
      </c>
      <c r="AH1349" s="176"/>
      <c r="AI1349" s="168"/>
      <c r="AJ1349" s="176"/>
      <c r="AK1349" s="176"/>
      <c r="AL1349" s="71">
        <f>MAX(AL$24:AL1348)+1</f>
        <v>1241</v>
      </c>
      <c r="AM1349" s="71" t="s">
        <v>157</v>
      </c>
      <c r="AN1349" s="71" t="str">
        <f t="shared" si="260"/>
        <v>1241.</v>
      </c>
      <c r="AP1349" s="71"/>
      <c r="AS1349" s="114"/>
    </row>
    <row r="1350" spans="1:45" ht="22.5" customHeight="1" x14ac:dyDescent="0.25">
      <c r="A1350" s="94" t="str">
        <f t="shared" si="273"/>
        <v>1242.</v>
      </c>
      <c r="B1350" s="94">
        <v>4756</v>
      </c>
      <c r="C1350" s="218" t="s">
        <v>1252</v>
      </c>
      <c r="D1350" s="4">
        <v>1958</v>
      </c>
      <c r="E1350" s="9" t="s">
        <v>28</v>
      </c>
      <c r="F1350" s="4" t="s">
        <v>29</v>
      </c>
      <c r="G1350" s="10">
        <v>2</v>
      </c>
      <c r="H1350" s="10">
        <v>2</v>
      </c>
      <c r="I1350" s="26">
        <v>434.7</v>
      </c>
      <c r="J1350" s="11">
        <v>274.39999999999998</v>
      </c>
      <c r="K1350" s="26">
        <v>274.7</v>
      </c>
      <c r="L1350" s="27">
        <v>23</v>
      </c>
      <c r="M1350" s="26">
        <f t="shared" si="274"/>
        <v>717948.85</v>
      </c>
      <c r="N1350" s="11"/>
      <c r="O1350" s="6"/>
      <c r="P1350" s="11">
        <v>717948.85</v>
      </c>
      <c r="Q1350" s="11"/>
      <c r="R1350" s="11"/>
      <c r="S1350" s="35"/>
      <c r="T1350" s="11"/>
      <c r="U1350" s="11"/>
      <c r="V1350" s="11"/>
      <c r="W1350" s="11"/>
      <c r="X1350" s="11"/>
      <c r="Y1350" s="11">
        <v>173.25</v>
      </c>
      <c r="Z1350" s="11">
        <v>717948.85</v>
      </c>
      <c r="AA1350" s="11"/>
      <c r="AB1350" s="11"/>
      <c r="AC1350" s="11"/>
      <c r="AD1350" s="11"/>
      <c r="AE1350" s="11"/>
      <c r="AF1350" s="75"/>
      <c r="AG1350" s="29" t="s">
        <v>217</v>
      </c>
      <c r="AH1350" s="176"/>
      <c r="AI1350" s="168"/>
      <c r="AJ1350" s="176"/>
      <c r="AK1350" s="176"/>
      <c r="AL1350" s="71">
        <f>MAX(AL$24:AL1349)+1</f>
        <v>1242</v>
      </c>
      <c r="AM1350" s="71" t="s">
        <v>157</v>
      </c>
      <c r="AN1350" s="71" t="str">
        <f t="shared" si="260"/>
        <v>1242.</v>
      </c>
      <c r="AP1350" s="71"/>
      <c r="AS1350" s="114"/>
    </row>
    <row r="1351" spans="1:45" ht="22.5" customHeight="1" x14ac:dyDescent="0.25">
      <c r="A1351" s="94" t="str">
        <f t="shared" si="273"/>
        <v>1243.</v>
      </c>
      <c r="B1351" s="94">
        <v>5374</v>
      </c>
      <c r="C1351" s="213" t="s">
        <v>1478</v>
      </c>
      <c r="D1351" s="4">
        <v>1959</v>
      </c>
      <c r="E1351" s="9" t="s">
        <v>28</v>
      </c>
      <c r="F1351" s="4" t="s">
        <v>29</v>
      </c>
      <c r="G1351" s="10">
        <v>2</v>
      </c>
      <c r="H1351" s="10">
        <v>1</v>
      </c>
      <c r="I1351" s="26">
        <v>446</v>
      </c>
      <c r="J1351" s="11">
        <v>285</v>
      </c>
      <c r="K1351" s="26">
        <v>285</v>
      </c>
      <c r="L1351" s="27">
        <v>24</v>
      </c>
      <c r="M1351" s="26">
        <f t="shared" ref="M1351:M1359" si="276">R1351+T1351+V1351+X1351+Z1351+AB1351+AE1351+AF1351</f>
        <v>238030.59000000003</v>
      </c>
      <c r="N1351" s="11"/>
      <c r="O1351" s="6"/>
      <c r="P1351" s="11"/>
      <c r="Q1351" s="11">
        <f t="shared" ref="Q1351:Q1376" si="277">M1351</f>
        <v>238030.59000000003</v>
      </c>
      <c r="R1351" s="11">
        <f>100165.58+137865.01</f>
        <v>238030.59000000003</v>
      </c>
      <c r="S1351" s="35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75"/>
      <c r="AG1351" s="29" t="s">
        <v>217</v>
      </c>
      <c r="AH1351" s="176" t="s">
        <v>1776</v>
      </c>
      <c r="AI1351" s="168"/>
      <c r="AJ1351" s="176"/>
      <c r="AK1351" s="176"/>
      <c r="AL1351" s="71">
        <f>MAX(AL$24:AL1350)+1</f>
        <v>1243</v>
      </c>
      <c r="AM1351" s="71" t="s">
        <v>157</v>
      </c>
      <c r="AN1351" s="71" t="str">
        <f t="shared" si="260"/>
        <v>1243.</v>
      </c>
      <c r="AP1351" s="71"/>
      <c r="AS1351" s="114"/>
    </row>
    <row r="1352" spans="1:45" ht="22.5" customHeight="1" x14ac:dyDescent="0.25">
      <c r="A1352" s="94" t="str">
        <f t="shared" si="273"/>
        <v>1244.</v>
      </c>
      <c r="B1352" s="94">
        <v>4357</v>
      </c>
      <c r="C1352" s="211" t="s">
        <v>947</v>
      </c>
      <c r="D1352" s="4">
        <v>1960</v>
      </c>
      <c r="E1352" s="9" t="s">
        <v>28</v>
      </c>
      <c r="F1352" s="4" t="s">
        <v>29</v>
      </c>
      <c r="G1352" s="10">
        <v>2</v>
      </c>
      <c r="H1352" s="10">
        <v>2</v>
      </c>
      <c r="I1352" s="11">
        <v>603.6</v>
      </c>
      <c r="J1352" s="11">
        <v>557.20000000000005</v>
      </c>
      <c r="K1352" s="11">
        <v>557.20000000000005</v>
      </c>
      <c r="L1352" s="35">
        <v>36</v>
      </c>
      <c r="M1352" s="11">
        <f t="shared" si="276"/>
        <v>502150.26</v>
      </c>
      <c r="N1352" s="11"/>
      <c r="O1352" s="6"/>
      <c r="P1352" s="11"/>
      <c r="Q1352" s="11">
        <f t="shared" si="277"/>
        <v>502150.26</v>
      </c>
      <c r="R1352" s="11">
        <v>461978.98</v>
      </c>
      <c r="S1352" s="35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75">
        <v>40171.279999999999</v>
      </c>
      <c r="AG1352" s="29" t="s">
        <v>217</v>
      </c>
      <c r="AH1352" s="176" t="s">
        <v>1790</v>
      </c>
      <c r="AI1352" s="168"/>
      <c r="AJ1352" s="176"/>
      <c r="AK1352" s="176"/>
      <c r="AL1352" s="71">
        <f>MAX(AL$24:AL1351)+1</f>
        <v>1244</v>
      </c>
      <c r="AM1352" s="71" t="s">
        <v>157</v>
      </c>
      <c r="AN1352" s="71" t="str">
        <f t="shared" si="260"/>
        <v>1244.</v>
      </c>
      <c r="AP1352" s="71"/>
      <c r="AS1352" s="114"/>
    </row>
    <row r="1353" spans="1:45" ht="22.5" customHeight="1" x14ac:dyDescent="0.25">
      <c r="A1353" s="94" t="str">
        <f t="shared" si="273"/>
        <v>1245.</v>
      </c>
      <c r="B1353" s="94">
        <v>5300</v>
      </c>
      <c r="C1353" s="241" t="s">
        <v>1680</v>
      </c>
      <c r="D1353" s="94">
        <v>1960</v>
      </c>
      <c r="E1353" s="132" t="s">
        <v>28</v>
      </c>
      <c r="F1353" s="94" t="s">
        <v>29</v>
      </c>
      <c r="G1353" s="151">
        <v>2</v>
      </c>
      <c r="H1353" s="151">
        <v>1</v>
      </c>
      <c r="I1353" s="152">
        <v>340.4</v>
      </c>
      <c r="J1353" s="152">
        <v>320.7</v>
      </c>
      <c r="K1353" s="152">
        <v>320.7</v>
      </c>
      <c r="L1353" s="120">
        <v>21</v>
      </c>
      <c r="M1353" s="11">
        <f t="shared" si="276"/>
        <v>128465.37000000001</v>
      </c>
      <c r="N1353" s="11"/>
      <c r="O1353" s="6"/>
      <c r="P1353" s="11"/>
      <c r="Q1353" s="11">
        <f t="shared" si="277"/>
        <v>128465.37000000001</v>
      </c>
      <c r="R1353" s="152">
        <v>98968.71</v>
      </c>
      <c r="S1353" s="35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52">
        <v>29496.66</v>
      </c>
      <c r="AF1353" s="75"/>
      <c r="AG1353" s="29" t="s">
        <v>217</v>
      </c>
      <c r="AH1353" s="176" t="s">
        <v>1800</v>
      </c>
      <c r="AI1353" s="168"/>
      <c r="AJ1353" s="176"/>
      <c r="AK1353" s="176"/>
      <c r="AL1353" s="71">
        <f>MAX(AL$24:AL1352)+1</f>
        <v>1245</v>
      </c>
      <c r="AM1353" s="71" t="s">
        <v>157</v>
      </c>
      <c r="AN1353" s="71" t="str">
        <f t="shared" si="260"/>
        <v>1245.</v>
      </c>
      <c r="AP1353" s="71"/>
      <c r="AS1353" s="114"/>
    </row>
    <row r="1354" spans="1:45" ht="22.5" customHeight="1" x14ac:dyDescent="0.25">
      <c r="A1354" s="94" t="str">
        <f t="shared" si="273"/>
        <v>1246.</v>
      </c>
      <c r="B1354" s="154">
        <v>4502</v>
      </c>
      <c r="C1354" s="211" t="s">
        <v>1662</v>
      </c>
      <c r="D1354" s="4">
        <v>1960</v>
      </c>
      <c r="E1354" s="9" t="s">
        <v>28</v>
      </c>
      <c r="F1354" s="4" t="s">
        <v>29</v>
      </c>
      <c r="G1354" s="10">
        <v>3</v>
      </c>
      <c r="H1354" s="10">
        <v>2</v>
      </c>
      <c r="I1354" s="11">
        <v>947.2</v>
      </c>
      <c r="J1354" s="11">
        <v>874.6</v>
      </c>
      <c r="K1354" s="11">
        <v>874.6</v>
      </c>
      <c r="L1354" s="35">
        <v>32</v>
      </c>
      <c r="M1354" s="11">
        <f t="shared" si="276"/>
        <v>211491.82</v>
      </c>
      <c r="N1354" s="11"/>
      <c r="O1354" s="6"/>
      <c r="P1354" s="11"/>
      <c r="Q1354" s="11">
        <f t="shared" si="277"/>
        <v>211491.82</v>
      </c>
      <c r="R1354" s="11">
        <v>155504.34</v>
      </c>
      <c r="S1354" s="35"/>
      <c r="T1354" s="155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75">
        <v>55987.48</v>
      </c>
      <c r="AG1354" s="31" t="s">
        <v>217</v>
      </c>
      <c r="AH1354" s="176" t="s">
        <v>1790</v>
      </c>
      <c r="AI1354" s="168"/>
      <c r="AJ1354" s="176"/>
      <c r="AK1354" s="176"/>
      <c r="AL1354" s="71">
        <f>MAX(AL$24:AL1353)+1</f>
        <v>1246</v>
      </c>
      <c r="AM1354" s="71" t="s">
        <v>157</v>
      </c>
      <c r="AN1354" s="71" t="str">
        <f t="shared" ref="AN1354:AN1383" si="278">CONCATENATE(AL1354,AM1354)</f>
        <v>1246.</v>
      </c>
      <c r="AP1354" s="71"/>
      <c r="AS1354" s="114"/>
    </row>
    <row r="1355" spans="1:45" ht="22.5" customHeight="1" x14ac:dyDescent="0.25">
      <c r="A1355" s="94" t="str">
        <f t="shared" si="273"/>
        <v>1247.</v>
      </c>
      <c r="B1355" s="94">
        <v>4654</v>
      </c>
      <c r="C1355" s="218" t="s">
        <v>971</v>
      </c>
      <c r="D1355" s="4">
        <v>1961</v>
      </c>
      <c r="E1355" s="9" t="s">
        <v>28</v>
      </c>
      <c r="F1355" s="4" t="s">
        <v>29</v>
      </c>
      <c r="G1355" s="10">
        <v>3</v>
      </c>
      <c r="H1355" s="10">
        <v>2</v>
      </c>
      <c r="I1355" s="26">
        <v>1027.8</v>
      </c>
      <c r="J1355" s="11">
        <v>954.7</v>
      </c>
      <c r="K1355" s="26">
        <v>954.7</v>
      </c>
      <c r="L1355" s="27">
        <v>38</v>
      </c>
      <c r="M1355" s="26">
        <f t="shared" si="276"/>
        <v>1271602.99</v>
      </c>
      <c r="N1355" s="11"/>
      <c r="O1355" s="6"/>
      <c r="P1355" s="11"/>
      <c r="Q1355" s="11">
        <f t="shared" si="277"/>
        <v>1271602.99</v>
      </c>
      <c r="R1355" s="11">
        <v>1066762.9099999999</v>
      </c>
      <c r="S1355" s="35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>
        <v>204840.08</v>
      </c>
      <c r="AF1355" s="75"/>
      <c r="AG1355" s="29" t="s">
        <v>217</v>
      </c>
      <c r="AH1355" s="176" t="s">
        <v>1777</v>
      </c>
      <c r="AI1355" s="168"/>
      <c r="AJ1355" s="176"/>
      <c r="AK1355" s="176"/>
      <c r="AL1355" s="71">
        <f>MAX(AL$24:AL1354)+1</f>
        <v>1247</v>
      </c>
      <c r="AM1355" s="71" t="s">
        <v>157</v>
      </c>
      <c r="AN1355" s="71" t="str">
        <f t="shared" si="278"/>
        <v>1247.</v>
      </c>
      <c r="AS1355" s="114"/>
    </row>
    <row r="1356" spans="1:45" ht="22.5" customHeight="1" x14ac:dyDescent="0.25">
      <c r="A1356" s="94" t="str">
        <f t="shared" si="273"/>
        <v>1248.</v>
      </c>
      <c r="B1356" s="94">
        <v>4827</v>
      </c>
      <c r="C1356" s="218" t="s">
        <v>1612</v>
      </c>
      <c r="D1356" s="4">
        <v>1961</v>
      </c>
      <c r="E1356" s="9" t="s">
        <v>28</v>
      </c>
      <c r="F1356" s="4" t="s">
        <v>29</v>
      </c>
      <c r="G1356" s="10">
        <v>4</v>
      </c>
      <c r="H1356" s="10">
        <v>7</v>
      </c>
      <c r="I1356" s="26">
        <v>5206.83</v>
      </c>
      <c r="J1356" s="11">
        <v>4655.93</v>
      </c>
      <c r="K1356" s="26">
        <v>3468.93</v>
      </c>
      <c r="L1356" s="27">
        <v>136</v>
      </c>
      <c r="M1356" s="26">
        <f t="shared" si="276"/>
        <v>2715121.4699999997</v>
      </c>
      <c r="N1356" s="11"/>
      <c r="O1356" s="6"/>
      <c r="P1356" s="11"/>
      <c r="Q1356" s="11">
        <f t="shared" si="277"/>
        <v>2715121.4699999997</v>
      </c>
      <c r="R1356" s="11">
        <v>2247877.19</v>
      </c>
      <c r="S1356" s="35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>
        <v>467244.28</v>
      </c>
      <c r="AF1356" s="75"/>
      <c r="AG1356" s="29" t="s">
        <v>217</v>
      </c>
      <c r="AH1356" s="176" t="s">
        <v>1777</v>
      </c>
      <c r="AI1356" s="168"/>
      <c r="AJ1356" s="176"/>
      <c r="AK1356" s="176"/>
      <c r="AL1356" s="71">
        <f>MAX(AL$24:AL1355)+1</f>
        <v>1248</v>
      </c>
      <c r="AM1356" s="71" t="s">
        <v>157</v>
      </c>
      <c r="AN1356" s="71" t="str">
        <f t="shared" si="278"/>
        <v>1248.</v>
      </c>
      <c r="AS1356" s="114"/>
    </row>
    <row r="1357" spans="1:45" ht="22.5" customHeight="1" x14ac:dyDescent="0.25">
      <c r="A1357" s="94" t="str">
        <f t="shared" si="273"/>
        <v>1249.</v>
      </c>
      <c r="B1357" s="94">
        <v>4828</v>
      </c>
      <c r="C1357" s="218" t="s">
        <v>1613</v>
      </c>
      <c r="D1357" s="4">
        <v>1961</v>
      </c>
      <c r="E1357" s="9" t="s">
        <v>28</v>
      </c>
      <c r="F1357" s="4" t="s">
        <v>29</v>
      </c>
      <c r="G1357" s="10">
        <v>4</v>
      </c>
      <c r="H1357" s="10">
        <v>4</v>
      </c>
      <c r="I1357" s="26">
        <v>2934.1</v>
      </c>
      <c r="J1357" s="11">
        <v>2624.6</v>
      </c>
      <c r="K1357" s="26">
        <v>2624.6</v>
      </c>
      <c r="L1357" s="27">
        <v>110</v>
      </c>
      <c r="M1357" s="26">
        <f t="shared" si="276"/>
        <v>2183496.2599999998</v>
      </c>
      <c r="N1357" s="11"/>
      <c r="O1357" s="6"/>
      <c r="P1357" s="11"/>
      <c r="Q1357" s="11">
        <f t="shared" si="277"/>
        <v>2183496.2599999998</v>
      </c>
      <c r="R1357" s="11">
        <v>1716575.04</v>
      </c>
      <c r="S1357" s="35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>
        <v>466921.22</v>
      </c>
      <c r="AF1357" s="75"/>
      <c r="AG1357" s="29" t="s">
        <v>217</v>
      </c>
      <c r="AH1357" s="176" t="s">
        <v>1777</v>
      </c>
      <c r="AI1357" s="168"/>
      <c r="AJ1357" s="176"/>
      <c r="AK1357" s="176"/>
      <c r="AL1357" s="71">
        <f>MAX(AL$24:AL1356)+1</f>
        <v>1249</v>
      </c>
      <c r="AM1357" s="71" t="s">
        <v>157</v>
      </c>
      <c r="AN1357" s="71" t="str">
        <f t="shared" si="278"/>
        <v>1249.</v>
      </c>
      <c r="AS1357" s="114"/>
    </row>
    <row r="1358" spans="1:45" ht="22.5" customHeight="1" x14ac:dyDescent="0.25">
      <c r="A1358" s="94" t="str">
        <f t="shared" si="273"/>
        <v>1250.</v>
      </c>
      <c r="B1358" s="94">
        <v>5180</v>
      </c>
      <c r="C1358" s="242" t="s">
        <v>1301</v>
      </c>
      <c r="D1358" s="94">
        <v>1961</v>
      </c>
      <c r="E1358" s="132" t="s">
        <v>28</v>
      </c>
      <c r="F1358" s="94" t="s">
        <v>29</v>
      </c>
      <c r="G1358" s="151">
        <v>2</v>
      </c>
      <c r="H1358" s="151">
        <v>1</v>
      </c>
      <c r="I1358" s="152">
        <v>282.89999999999998</v>
      </c>
      <c r="J1358" s="152">
        <v>260.3</v>
      </c>
      <c r="K1358" s="152">
        <v>191.7</v>
      </c>
      <c r="L1358" s="120">
        <v>12</v>
      </c>
      <c r="M1358" s="11">
        <f t="shared" si="276"/>
        <v>126780.14</v>
      </c>
      <c r="N1358" s="11"/>
      <c r="O1358" s="6"/>
      <c r="P1358" s="11"/>
      <c r="Q1358" s="11">
        <f t="shared" si="277"/>
        <v>126780.14</v>
      </c>
      <c r="R1358" s="152">
        <v>126780.14</v>
      </c>
      <c r="S1358" s="35"/>
      <c r="T1358" s="11"/>
      <c r="U1358" s="152"/>
      <c r="V1358" s="152"/>
      <c r="W1358" s="11"/>
      <c r="X1358" s="11"/>
      <c r="Y1358" s="11"/>
      <c r="Z1358" s="11"/>
      <c r="AA1358" s="11"/>
      <c r="AB1358" s="11"/>
      <c r="AC1358" s="11"/>
      <c r="AD1358" s="11"/>
      <c r="AE1358" s="152"/>
      <c r="AF1358" s="75"/>
      <c r="AG1358" s="29" t="s">
        <v>217</v>
      </c>
      <c r="AH1358" s="176" t="s">
        <v>1778</v>
      </c>
      <c r="AI1358" s="168"/>
      <c r="AJ1358" s="176"/>
      <c r="AK1358" s="176"/>
      <c r="AL1358" s="71">
        <f>MAX(AL$24:AL1357)+1</f>
        <v>1250</v>
      </c>
      <c r="AM1358" s="71" t="s">
        <v>157</v>
      </c>
      <c r="AN1358" s="71" t="str">
        <f t="shared" si="278"/>
        <v>1250.</v>
      </c>
      <c r="AP1358" s="71"/>
      <c r="AS1358" s="114"/>
    </row>
    <row r="1359" spans="1:45" ht="22.5" customHeight="1" x14ac:dyDescent="0.25">
      <c r="A1359" s="94" t="str">
        <f t="shared" si="273"/>
        <v>1251.</v>
      </c>
      <c r="B1359" s="94">
        <v>5392</v>
      </c>
      <c r="C1359" s="241" t="s">
        <v>1147</v>
      </c>
      <c r="D1359" s="94">
        <v>1961</v>
      </c>
      <c r="E1359" s="132" t="s">
        <v>28</v>
      </c>
      <c r="F1359" s="94" t="s">
        <v>29</v>
      </c>
      <c r="G1359" s="151">
        <v>4</v>
      </c>
      <c r="H1359" s="151">
        <v>4</v>
      </c>
      <c r="I1359" s="152">
        <v>2754.79</v>
      </c>
      <c r="J1359" s="152">
        <v>2492.09</v>
      </c>
      <c r="K1359" s="152">
        <v>2219.39</v>
      </c>
      <c r="L1359" s="120">
        <v>86</v>
      </c>
      <c r="M1359" s="11">
        <f t="shared" si="276"/>
        <v>1643545.61</v>
      </c>
      <c r="N1359" s="11"/>
      <c r="O1359" s="6"/>
      <c r="P1359" s="11"/>
      <c r="Q1359" s="11">
        <f t="shared" si="277"/>
        <v>1643545.61</v>
      </c>
      <c r="R1359" s="152">
        <v>1643545.61</v>
      </c>
      <c r="S1359" s="35"/>
      <c r="T1359" s="11"/>
      <c r="U1359" s="152"/>
      <c r="V1359" s="152"/>
      <c r="W1359" s="11"/>
      <c r="X1359" s="11"/>
      <c r="Y1359" s="11"/>
      <c r="Z1359" s="11"/>
      <c r="AA1359" s="11"/>
      <c r="AB1359" s="11"/>
      <c r="AC1359" s="11"/>
      <c r="AD1359" s="11"/>
      <c r="AE1359" s="152"/>
      <c r="AF1359" s="75"/>
      <c r="AG1359" s="29" t="s">
        <v>217</v>
      </c>
      <c r="AH1359" s="176" t="s">
        <v>1777</v>
      </c>
      <c r="AI1359" s="168"/>
      <c r="AJ1359" s="176"/>
      <c r="AK1359" s="176"/>
      <c r="AL1359" s="71">
        <f>MAX(AL$24:AL1358)+1</f>
        <v>1251</v>
      </c>
      <c r="AM1359" s="71" t="s">
        <v>157</v>
      </c>
      <c r="AN1359" s="71" t="str">
        <f t="shared" si="278"/>
        <v>1251.</v>
      </c>
      <c r="AP1359" s="71"/>
      <c r="AS1359" s="114"/>
    </row>
    <row r="1360" spans="1:45" ht="22.5" customHeight="1" x14ac:dyDescent="0.25">
      <c r="A1360" s="94" t="str">
        <f t="shared" si="273"/>
        <v>1252.</v>
      </c>
      <c r="B1360" s="94">
        <v>4147</v>
      </c>
      <c r="C1360" s="210" t="s">
        <v>1165</v>
      </c>
      <c r="D1360" s="94">
        <v>1962</v>
      </c>
      <c r="E1360" s="132" t="s">
        <v>28</v>
      </c>
      <c r="F1360" s="94" t="s">
        <v>29</v>
      </c>
      <c r="G1360" s="151">
        <v>3</v>
      </c>
      <c r="H1360" s="151">
        <v>12</v>
      </c>
      <c r="I1360" s="152">
        <v>896.2</v>
      </c>
      <c r="J1360" s="152">
        <v>719.2</v>
      </c>
      <c r="K1360" s="152">
        <v>719.2</v>
      </c>
      <c r="L1360" s="120">
        <v>58</v>
      </c>
      <c r="M1360" s="11">
        <f t="shared" ref="M1360" si="279">R1360+T1360+V1360+X1360+Z1360+AB1360+AE1360+AF1360</f>
        <v>4245550.53</v>
      </c>
      <c r="N1360" s="124"/>
      <c r="O1360" s="124"/>
      <c r="P1360" s="124"/>
      <c r="Q1360" s="11">
        <f t="shared" si="277"/>
        <v>4245550.53</v>
      </c>
      <c r="R1360" s="11"/>
      <c r="S1360" s="123"/>
      <c r="T1360" s="124"/>
      <c r="U1360" s="11">
        <v>733</v>
      </c>
      <c r="V1360" s="11">
        <v>4096425.15</v>
      </c>
      <c r="W1360" s="11"/>
      <c r="X1360" s="11"/>
      <c r="Y1360" s="18"/>
      <c r="Z1360" s="18"/>
      <c r="AA1360" s="124"/>
      <c r="AB1360" s="124"/>
      <c r="AC1360" s="125"/>
      <c r="AD1360" s="125"/>
      <c r="AE1360" s="11"/>
      <c r="AF1360" s="75">
        <v>149125.38</v>
      </c>
      <c r="AG1360" s="29" t="s">
        <v>217</v>
      </c>
      <c r="AH1360" s="90"/>
      <c r="AI1360" s="168"/>
      <c r="AJ1360" s="90"/>
      <c r="AK1360" s="90"/>
      <c r="AL1360" s="71">
        <f>MAX(AL$24:AL1359)+1</f>
        <v>1252</v>
      </c>
      <c r="AM1360" s="71" t="s">
        <v>157</v>
      </c>
      <c r="AN1360" s="71" t="str">
        <f t="shared" si="278"/>
        <v>1252.</v>
      </c>
      <c r="AP1360" s="71"/>
      <c r="AS1360" s="114"/>
    </row>
    <row r="1361" spans="1:45" ht="22.5" customHeight="1" x14ac:dyDescent="0.25">
      <c r="A1361" s="94" t="str">
        <f t="shared" si="273"/>
        <v>1253.</v>
      </c>
      <c r="B1361" s="94">
        <v>4871</v>
      </c>
      <c r="C1361" s="213" t="s">
        <v>989</v>
      </c>
      <c r="D1361" s="4">
        <v>1964</v>
      </c>
      <c r="E1361" s="9" t="s">
        <v>28</v>
      </c>
      <c r="F1361" s="4" t="s">
        <v>29</v>
      </c>
      <c r="G1361" s="10">
        <v>2</v>
      </c>
      <c r="H1361" s="10">
        <v>1</v>
      </c>
      <c r="I1361" s="26">
        <v>454.6</v>
      </c>
      <c r="J1361" s="11">
        <v>454.6</v>
      </c>
      <c r="K1361" s="26">
        <v>454.6</v>
      </c>
      <c r="L1361" s="27">
        <v>19</v>
      </c>
      <c r="M1361" s="26">
        <f t="shared" ref="M1361:M1383" si="280">R1361+T1361+V1361+X1361+Z1361+AB1361+AE1361+AF1361</f>
        <v>476415.32</v>
      </c>
      <c r="N1361" s="11"/>
      <c r="O1361" s="6"/>
      <c r="P1361" s="11"/>
      <c r="Q1361" s="11">
        <f t="shared" si="277"/>
        <v>476415.32</v>
      </c>
      <c r="R1361" s="11">
        <v>476415.32</v>
      </c>
      <c r="S1361" s="35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75"/>
      <c r="AG1361" s="29" t="s">
        <v>217</v>
      </c>
      <c r="AH1361" s="176" t="s">
        <v>1777</v>
      </c>
      <c r="AI1361" s="168"/>
      <c r="AJ1361" s="176"/>
      <c r="AK1361" s="176"/>
      <c r="AL1361" s="71">
        <f>MAX(AL$24:AL1360)+1</f>
        <v>1253</v>
      </c>
      <c r="AM1361" s="71" t="s">
        <v>157</v>
      </c>
      <c r="AN1361" s="71" t="str">
        <f t="shared" si="278"/>
        <v>1253.</v>
      </c>
      <c r="AP1361" s="71"/>
      <c r="AS1361" s="114"/>
    </row>
    <row r="1362" spans="1:45" ht="22.5" customHeight="1" x14ac:dyDescent="0.25">
      <c r="A1362" s="94" t="str">
        <f t="shared" si="273"/>
        <v>1254.</v>
      </c>
      <c r="B1362" s="94">
        <v>4312</v>
      </c>
      <c r="C1362" s="218" t="s">
        <v>1191</v>
      </c>
      <c r="D1362" s="4">
        <v>1965</v>
      </c>
      <c r="E1362" s="9" t="s">
        <v>28</v>
      </c>
      <c r="F1362" s="4" t="s">
        <v>31</v>
      </c>
      <c r="G1362" s="10">
        <v>5</v>
      </c>
      <c r="H1362" s="10">
        <v>3</v>
      </c>
      <c r="I1362" s="26">
        <v>2884.1</v>
      </c>
      <c r="J1362" s="11">
        <v>1977.4</v>
      </c>
      <c r="K1362" s="26">
        <v>1977.4</v>
      </c>
      <c r="L1362" s="27">
        <v>150</v>
      </c>
      <c r="M1362" s="26">
        <f t="shared" si="280"/>
        <v>342921.68</v>
      </c>
      <c r="N1362" s="11"/>
      <c r="O1362" s="6"/>
      <c r="P1362" s="11"/>
      <c r="Q1362" s="11">
        <f t="shared" si="277"/>
        <v>342921.68</v>
      </c>
      <c r="R1362" s="11"/>
      <c r="S1362" s="35"/>
      <c r="T1362" s="11"/>
      <c r="U1362" s="11"/>
      <c r="V1362" s="11"/>
      <c r="W1362" s="11"/>
      <c r="X1362" s="11"/>
      <c r="Y1362" s="11"/>
      <c r="Z1362" s="11"/>
      <c r="AA1362" s="11">
        <v>137</v>
      </c>
      <c r="AB1362" s="11">
        <v>342921.68</v>
      </c>
      <c r="AC1362" s="11"/>
      <c r="AD1362" s="11"/>
      <c r="AE1362" s="11"/>
      <c r="AF1362" s="75"/>
      <c r="AG1362" s="29" t="s">
        <v>217</v>
      </c>
      <c r="AH1362" s="176"/>
      <c r="AI1362" s="168"/>
      <c r="AJ1362" s="176"/>
      <c r="AK1362" s="176"/>
      <c r="AL1362" s="71">
        <f>MAX(AL$24:AL1361)+1</f>
        <v>1254</v>
      </c>
      <c r="AM1362" s="71" t="s">
        <v>157</v>
      </c>
      <c r="AN1362" s="71" t="str">
        <f t="shared" si="278"/>
        <v>1254.</v>
      </c>
      <c r="AP1362" s="71"/>
      <c r="AS1362" s="114"/>
    </row>
    <row r="1363" spans="1:45" ht="22.5" customHeight="1" x14ac:dyDescent="0.25">
      <c r="A1363" s="94" t="str">
        <f t="shared" si="273"/>
        <v>1255.</v>
      </c>
      <c r="B1363" s="94">
        <v>4844</v>
      </c>
      <c r="C1363" s="218" t="s">
        <v>1266</v>
      </c>
      <c r="D1363" s="4">
        <v>1965</v>
      </c>
      <c r="E1363" s="9" t="s">
        <v>28</v>
      </c>
      <c r="F1363" s="4" t="s">
        <v>29</v>
      </c>
      <c r="G1363" s="10">
        <v>5</v>
      </c>
      <c r="H1363" s="10">
        <v>4</v>
      </c>
      <c r="I1363" s="26">
        <v>3168.1</v>
      </c>
      <c r="J1363" s="26">
        <v>2533.1</v>
      </c>
      <c r="K1363" s="26">
        <v>2533.1</v>
      </c>
      <c r="L1363" s="27">
        <v>122</v>
      </c>
      <c r="M1363" s="26">
        <f t="shared" si="280"/>
        <v>898305.47</v>
      </c>
      <c r="N1363" s="11"/>
      <c r="O1363" s="6"/>
      <c r="P1363" s="11"/>
      <c r="Q1363" s="11">
        <f t="shared" si="277"/>
        <v>898305.47</v>
      </c>
      <c r="R1363" s="11">
        <v>791351.61</v>
      </c>
      <c r="S1363" s="35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75">
        <v>106953.86</v>
      </c>
      <c r="AG1363" s="29" t="s">
        <v>217</v>
      </c>
      <c r="AH1363" s="176" t="s">
        <v>1774</v>
      </c>
      <c r="AI1363" s="168"/>
      <c r="AJ1363" s="176"/>
      <c r="AK1363" s="176"/>
      <c r="AL1363" s="71">
        <f>MAX(AL$24:AL1362)+1</f>
        <v>1255</v>
      </c>
      <c r="AM1363" s="71" t="s">
        <v>157</v>
      </c>
      <c r="AN1363" s="71" t="str">
        <f t="shared" si="278"/>
        <v>1255.</v>
      </c>
      <c r="AP1363" s="71"/>
      <c r="AS1363" s="114"/>
    </row>
    <row r="1364" spans="1:45" ht="21.75" customHeight="1" x14ac:dyDescent="0.25">
      <c r="A1364" s="94" t="str">
        <f t="shared" si="273"/>
        <v>1256.</v>
      </c>
      <c r="B1364" s="94">
        <v>5215</v>
      </c>
      <c r="C1364" s="211" t="s">
        <v>1127</v>
      </c>
      <c r="D1364" s="4">
        <v>1966</v>
      </c>
      <c r="E1364" s="9" t="s">
        <v>28</v>
      </c>
      <c r="F1364" s="4" t="s">
        <v>29</v>
      </c>
      <c r="G1364" s="10">
        <v>5</v>
      </c>
      <c r="H1364" s="10">
        <v>4</v>
      </c>
      <c r="I1364" s="11">
        <v>2587.6</v>
      </c>
      <c r="J1364" s="11">
        <v>2587.6</v>
      </c>
      <c r="K1364" s="11">
        <v>2587.6</v>
      </c>
      <c r="L1364" s="35">
        <v>119</v>
      </c>
      <c r="M1364" s="11">
        <f t="shared" si="280"/>
        <v>1025014.13</v>
      </c>
      <c r="N1364" s="11"/>
      <c r="O1364" s="6"/>
      <c r="P1364" s="11"/>
      <c r="Q1364" s="11">
        <f t="shared" si="277"/>
        <v>1025014.13</v>
      </c>
      <c r="R1364" s="11">
        <v>806318.8</v>
      </c>
      <c r="S1364" s="35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75">
        <v>218695.33</v>
      </c>
      <c r="AG1364" s="29" t="s">
        <v>217</v>
      </c>
      <c r="AH1364" s="176" t="s">
        <v>1790</v>
      </c>
      <c r="AI1364" s="168"/>
      <c r="AJ1364" s="176"/>
      <c r="AK1364" s="176"/>
      <c r="AL1364" s="71">
        <f>MAX(AL$24:AL1363)+1</f>
        <v>1256</v>
      </c>
      <c r="AM1364" s="71" t="s">
        <v>157</v>
      </c>
      <c r="AN1364" s="71" t="str">
        <f t="shared" si="278"/>
        <v>1256.</v>
      </c>
      <c r="AP1364" s="71"/>
      <c r="AS1364" s="114"/>
    </row>
    <row r="1365" spans="1:45" ht="22.5" customHeight="1" x14ac:dyDescent="0.25">
      <c r="A1365" s="94" t="str">
        <f t="shared" ref="A1365:A1383" si="281">AN1365</f>
        <v>1257.</v>
      </c>
      <c r="B1365" s="94">
        <v>4794</v>
      </c>
      <c r="C1365" s="211" t="s">
        <v>982</v>
      </c>
      <c r="D1365" s="4">
        <v>1971</v>
      </c>
      <c r="E1365" s="9" t="s">
        <v>28</v>
      </c>
      <c r="F1365" s="4" t="s">
        <v>31</v>
      </c>
      <c r="G1365" s="10">
        <v>5</v>
      </c>
      <c r="H1365" s="10">
        <v>4</v>
      </c>
      <c r="I1365" s="11">
        <v>3629.6</v>
      </c>
      <c r="J1365" s="11">
        <v>3297.9</v>
      </c>
      <c r="K1365" s="11">
        <v>3297.9</v>
      </c>
      <c r="L1365" s="35">
        <v>160</v>
      </c>
      <c r="M1365" s="11">
        <f t="shared" si="280"/>
        <v>2975462.4</v>
      </c>
      <c r="N1365" s="11"/>
      <c r="O1365" s="6"/>
      <c r="P1365" s="11"/>
      <c r="Q1365" s="11">
        <f t="shared" si="277"/>
        <v>2975462.4</v>
      </c>
      <c r="R1365" s="11">
        <v>2975462.4</v>
      </c>
      <c r="S1365" s="35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75"/>
      <c r="AG1365" s="29" t="s">
        <v>217</v>
      </c>
      <c r="AH1365" s="176" t="s">
        <v>1777</v>
      </c>
      <c r="AI1365" s="168"/>
      <c r="AJ1365" s="176"/>
      <c r="AK1365" s="176"/>
      <c r="AL1365" s="71">
        <f>MAX(AL$24:AL1364)+1</f>
        <v>1257</v>
      </c>
      <c r="AM1365" s="71" t="s">
        <v>157</v>
      </c>
      <c r="AN1365" s="71" t="str">
        <f t="shared" si="278"/>
        <v>1257.</v>
      </c>
      <c r="AS1365" s="114"/>
    </row>
    <row r="1366" spans="1:45" ht="22.5" customHeight="1" x14ac:dyDescent="0.25">
      <c r="A1366" s="94" t="str">
        <f t="shared" si="281"/>
        <v>1258.</v>
      </c>
      <c r="B1366" s="94">
        <v>4984</v>
      </c>
      <c r="C1366" s="211" t="s">
        <v>1104</v>
      </c>
      <c r="D1366" s="4">
        <v>1972</v>
      </c>
      <c r="E1366" s="9" t="s">
        <v>28</v>
      </c>
      <c r="F1366" s="4" t="s">
        <v>31</v>
      </c>
      <c r="G1366" s="10">
        <v>5</v>
      </c>
      <c r="H1366" s="10">
        <v>6</v>
      </c>
      <c r="I1366" s="11">
        <v>4726.2</v>
      </c>
      <c r="J1366" s="11">
        <v>4726.2</v>
      </c>
      <c r="K1366" s="11">
        <v>4726.2</v>
      </c>
      <c r="L1366" s="35">
        <v>220</v>
      </c>
      <c r="M1366" s="11">
        <f t="shared" si="280"/>
        <v>2024536.32</v>
      </c>
      <c r="N1366" s="11"/>
      <c r="O1366" s="6"/>
      <c r="P1366" s="11"/>
      <c r="Q1366" s="11">
        <f t="shared" si="277"/>
        <v>2024536.32</v>
      </c>
      <c r="R1366" s="11">
        <v>2024536.32</v>
      </c>
      <c r="S1366" s="35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75"/>
      <c r="AG1366" s="29" t="s">
        <v>217</v>
      </c>
      <c r="AH1366" s="176" t="s">
        <v>1788</v>
      </c>
      <c r="AI1366" s="168"/>
      <c r="AJ1366" s="176"/>
      <c r="AK1366" s="176"/>
      <c r="AL1366" s="71">
        <f>MAX(AL$24:AL1365)+1</f>
        <v>1258</v>
      </c>
      <c r="AM1366" s="71" t="s">
        <v>157</v>
      </c>
      <c r="AN1366" s="71" t="str">
        <f t="shared" si="278"/>
        <v>1258.</v>
      </c>
      <c r="AP1366" s="71"/>
      <c r="AS1366" s="114"/>
    </row>
    <row r="1367" spans="1:45" ht="22.5" customHeight="1" x14ac:dyDescent="0.25">
      <c r="A1367" s="94" t="str">
        <f t="shared" si="281"/>
        <v>1259.</v>
      </c>
      <c r="B1367" s="94">
        <v>4595</v>
      </c>
      <c r="C1367" s="211" t="s">
        <v>965</v>
      </c>
      <c r="D1367" s="4">
        <v>1972</v>
      </c>
      <c r="E1367" s="9" t="s">
        <v>28</v>
      </c>
      <c r="F1367" s="4" t="s">
        <v>31</v>
      </c>
      <c r="G1367" s="10">
        <v>5</v>
      </c>
      <c r="H1367" s="10">
        <v>6</v>
      </c>
      <c r="I1367" s="11">
        <v>5256.5</v>
      </c>
      <c r="J1367" s="11">
        <v>4788</v>
      </c>
      <c r="K1367" s="11">
        <v>4773.5</v>
      </c>
      <c r="L1367" s="35">
        <v>244</v>
      </c>
      <c r="M1367" s="11">
        <f t="shared" si="280"/>
        <v>4463193.5999999996</v>
      </c>
      <c r="N1367" s="11"/>
      <c r="O1367" s="6"/>
      <c r="P1367" s="11"/>
      <c r="Q1367" s="11">
        <f t="shared" si="277"/>
        <v>4463193.5999999996</v>
      </c>
      <c r="R1367" s="11">
        <v>4463193.5999999996</v>
      </c>
      <c r="S1367" s="35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75"/>
      <c r="AG1367" s="29" t="s">
        <v>217</v>
      </c>
      <c r="AH1367" s="176" t="s">
        <v>1777</v>
      </c>
      <c r="AI1367" s="168"/>
      <c r="AJ1367" s="176"/>
      <c r="AK1367" s="176"/>
      <c r="AL1367" s="71">
        <f>MAX(AL$24:AL1366)+1</f>
        <v>1259</v>
      </c>
      <c r="AM1367" s="71" t="s">
        <v>157</v>
      </c>
      <c r="AN1367" s="71" t="str">
        <f t="shared" si="278"/>
        <v>1259.</v>
      </c>
      <c r="AP1367" s="71"/>
      <c r="AS1367" s="114"/>
    </row>
    <row r="1368" spans="1:45" ht="22.5" customHeight="1" x14ac:dyDescent="0.25">
      <c r="A1368" s="94" t="str">
        <f t="shared" si="281"/>
        <v>1260.</v>
      </c>
      <c r="B1368" s="94">
        <v>4789</v>
      </c>
      <c r="C1368" s="218" t="s">
        <v>1258</v>
      </c>
      <c r="D1368" s="4">
        <v>1972</v>
      </c>
      <c r="E1368" s="9" t="s">
        <v>28</v>
      </c>
      <c r="F1368" s="4" t="s">
        <v>31</v>
      </c>
      <c r="G1368" s="10">
        <v>5</v>
      </c>
      <c r="H1368" s="10">
        <v>4</v>
      </c>
      <c r="I1368" s="26">
        <v>3671.1</v>
      </c>
      <c r="J1368" s="11">
        <v>3345</v>
      </c>
      <c r="K1368" s="26">
        <v>3113.4</v>
      </c>
      <c r="L1368" s="27">
        <v>163</v>
      </c>
      <c r="M1368" s="26">
        <f t="shared" si="280"/>
        <v>725351</v>
      </c>
      <c r="N1368" s="11"/>
      <c r="O1368" s="6"/>
      <c r="P1368" s="11"/>
      <c r="Q1368" s="11">
        <f t="shared" si="277"/>
        <v>725351</v>
      </c>
      <c r="R1368" s="11">
        <v>725351</v>
      </c>
      <c r="S1368" s="35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75"/>
      <c r="AG1368" s="29" t="s">
        <v>217</v>
      </c>
      <c r="AH1368" s="176" t="s">
        <v>1774</v>
      </c>
      <c r="AI1368" s="168"/>
      <c r="AJ1368" s="176"/>
      <c r="AK1368" s="176"/>
      <c r="AL1368" s="71">
        <f>MAX(AL$24:AL1367)+1</f>
        <v>1260</v>
      </c>
      <c r="AM1368" s="71" t="s">
        <v>157</v>
      </c>
      <c r="AN1368" s="71" t="str">
        <f t="shared" si="278"/>
        <v>1260.</v>
      </c>
      <c r="AP1368" s="71"/>
      <c r="AS1368" s="114"/>
    </row>
    <row r="1369" spans="1:45" ht="22.5" customHeight="1" x14ac:dyDescent="0.25">
      <c r="A1369" s="94" t="str">
        <f>AN1369</f>
        <v>1261.</v>
      </c>
      <c r="B1369" s="94">
        <v>5010</v>
      </c>
      <c r="C1369" s="213" t="s">
        <v>1282</v>
      </c>
      <c r="D1369" s="4">
        <v>1973</v>
      </c>
      <c r="E1369" s="9" t="s">
        <v>28</v>
      </c>
      <c r="F1369" s="4" t="s">
        <v>31</v>
      </c>
      <c r="G1369" s="10">
        <v>5</v>
      </c>
      <c r="H1369" s="10">
        <v>4</v>
      </c>
      <c r="I1369" s="26">
        <v>3329.2</v>
      </c>
      <c r="J1369" s="11">
        <v>3329.2</v>
      </c>
      <c r="K1369" s="26">
        <v>3329.2</v>
      </c>
      <c r="L1369" s="27">
        <v>147</v>
      </c>
      <c r="M1369" s="11">
        <f>R1369+T1369+V1369+X1369+Z1369+AB1369+AE1369+AF1369</f>
        <v>1608719.58</v>
      </c>
      <c r="N1369" s="11"/>
      <c r="O1369" s="6"/>
      <c r="P1369" s="11"/>
      <c r="Q1369" s="11">
        <f>M1369</f>
        <v>1608719.58</v>
      </c>
      <c r="R1369" s="11"/>
      <c r="S1369" s="35"/>
      <c r="T1369" s="11"/>
      <c r="U1369" s="11">
        <v>871</v>
      </c>
      <c r="V1369" s="11">
        <f>U1369*1846.98</f>
        <v>1608719.58</v>
      </c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75"/>
      <c r="AG1369" s="29" t="s">
        <v>217</v>
      </c>
      <c r="AH1369" s="176"/>
      <c r="AI1369" s="168"/>
      <c r="AJ1369" s="176"/>
      <c r="AK1369" s="176"/>
      <c r="AL1369" s="71">
        <f>MAX(AL$24:AL1368)+1</f>
        <v>1261</v>
      </c>
      <c r="AM1369" s="71" t="s">
        <v>157</v>
      </c>
      <c r="AN1369" s="71" t="str">
        <f>CONCATENATE(AL1369,AM1369)</f>
        <v>1261.</v>
      </c>
      <c r="AP1369" s="71"/>
      <c r="AS1369" s="114"/>
    </row>
    <row r="1370" spans="1:45" ht="22.5" customHeight="1" x14ac:dyDescent="0.25">
      <c r="A1370" s="94" t="str">
        <f t="shared" si="281"/>
        <v>1262.</v>
      </c>
      <c r="B1370" s="94">
        <v>4365</v>
      </c>
      <c r="C1370" s="211" t="s">
        <v>948</v>
      </c>
      <c r="D1370" s="4">
        <v>1974</v>
      </c>
      <c r="E1370" s="9" t="s">
        <v>28</v>
      </c>
      <c r="F1370" s="4" t="s">
        <v>29</v>
      </c>
      <c r="G1370" s="10">
        <v>5</v>
      </c>
      <c r="H1370" s="10">
        <v>8</v>
      </c>
      <c r="I1370" s="11">
        <v>8381.2000000000007</v>
      </c>
      <c r="J1370" s="11">
        <v>5375.9</v>
      </c>
      <c r="K1370" s="11">
        <v>5375.9</v>
      </c>
      <c r="L1370" s="35">
        <v>231</v>
      </c>
      <c r="M1370" s="11">
        <f t="shared" si="280"/>
        <v>3498921.01</v>
      </c>
      <c r="N1370" s="11"/>
      <c r="O1370" s="6"/>
      <c r="P1370" s="11"/>
      <c r="Q1370" s="11">
        <f t="shared" si="277"/>
        <v>3498921.01</v>
      </c>
      <c r="R1370" s="11">
        <f>1575039+1923882.01</f>
        <v>3498921.01</v>
      </c>
      <c r="S1370" s="35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75"/>
      <c r="AG1370" s="29" t="s">
        <v>217</v>
      </c>
      <c r="AH1370" s="176" t="s">
        <v>1783</v>
      </c>
      <c r="AI1370" s="168"/>
      <c r="AJ1370" s="176"/>
      <c r="AK1370" s="176"/>
      <c r="AL1370" s="71">
        <f>MAX(AL$24:AL1369)+1</f>
        <v>1262</v>
      </c>
      <c r="AM1370" s="71" t="s">
        <v>157</v>
      </c>
      <c r="AN1370" s="71" t="str">
        <f t="shared" si="278"/>
        <v>1262.</v>
      </c>
      <c r="AP1370" s="71"/>
      <c r="AS1370" s="114"/>
    </row>
    <row r="1371" spans="1:45" ht="22.5" customHeight="1" x14ac:dyDescent="0.25">
      <c r="A1371" s="94" t="str">
        <f t="shared" si="281"/>
        <v>1263.</v>
      </c>
      <c r="B1371" s="94">
        <v>4367</v>
      </c>
      <c r="C1371" s="218" t="s">
        <v>1202</v>
      </c>
      <c r="D1371" s="4">
        <v>1974</v>
      </c>
      <c r="E1371" s="9" t="s">
        <v>28</v>
      </c>
      <c r="F1371" s="4" t="s">
        <v>29</v>
      </c>
      <c r="G1371" s="10">
        <v>5</v>
      </c>
      <c r="H1371" s="10">
        <v>6</v>
      </c>
      <c r="I1371" s="26">
        <v>4434.8999999999996</v>
      </c>
      <c r="J1371" s="11">
        <v>4174.2</v>
      </c>
      <c r="K1371" s="26">
        <v>4174.2</v>
      </c>
      <c r="L1371" s="27">
        <v>206</v>
      </c>
      <c r="M1371" s="26">
        <f t="shared" si="280"/>
        <v>3450000</v>
      </c>
      <c r="N1371" s="11"/>
      <c r="O1371" s="6"/>
      <c r="P1371" s="11"/>
      <c r="Q1371" s="11">
        <f t="shared" si="277"/>
        <v>3450000</v>
      </c>
      <c r="R1371" s="11"/>
      <c r="S1371" s="35"/>
      <c r="T1371" s="11"/>
      <c r="U1371" s="11">
        <v>1319</v>
      </c>
      <c r="V1371" s="11">
        <v>3450000</v>
      </c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75"/>
      <c r="AG1371" s="29" t="s">
        <v>217</v>
      </c>
      <c r="AH1371" s="176"/>
      <c r="AI1371" s="168"/>
      <c r="AJ1371" s="176"/>
      <c r="AK1371" s="176"/>
      <c r="AL1371" s="71">
        <f>MAX(AL$24:AL1370)+1</f>
        <v>1263</v>
      </c>
      <c r="AM1371" s="71" t="s">
        <v>157</v>
      </c>
      <c r="AN1371" s="71" t="str">
        <f t="shared" si="278"/>
        <v>1263.</v>
      </c>
      <c r="AP1371" s="71"/>
      <c r="AS1371" s="114"/>
    </row>
    <row r="1372" spans="1:45" ht="22.5" customHeight="1" x14ac:dyDescent="0.25">
      <c r="A1372" s="94" t="str">
        <f t="shared" si="281"/>
        <v>1264.</v>
      </c>
      <c r="B1372" s="94">
        <v>5140</v>
      </c>
      <c r="C1372" s="213" t="s">
        <v>1295</v>
      </c>
      <c r="D1372" s="4">
        <v>1974</v>
      </c>
      <c r="E1372" s="9" t="s">
        <v>28</v>
      </c>
      <c r="F1372" s="4" t="s">
        <v>31</v>
      </c>
      <c r="G1372" s="10">
        <v>5</v>
      </c>
      <c r="H1372" s="10">
        <v>10</v>
      </c>
      <c r="I1372" s="26">
        <v>8284.7000000000007</v>
      </c>
      <c r="J1372" s="11">
        <v>6688.4</v>
      </c>
      <c r="K1372" s="26">
        <v>6688.4</v>
      </c>
      <c r="L1372" s="27">
        <v>348</v>
      </c>
      <c r="M1372" s="26">
        <f t="shared" si="280"/>
        <v>780355.69</v>
      </c>
      <c r="N1372" s="11"/>
      <c r="O1372" s="6"/>
      <c r="P1372" s="11"/>
      <c r="Q1372" s="11">
        <f t="shared" si="277"/>
        <v>780355.69</v>
      </c>
      <c r="R1372" s="11">
        <v>780355.69</v>
      </c>
      <c r="S1372" s="35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75"/>
      <c r="AG1372" s="29" t="s">
        <v>217</v>
      </c>
      <c r="AH1372" s="176" t="s">
        <v>1778</v>
      </c>
      <c r="AI1372" s="168"/>
      <c r="AJ1372" s="176"/>
      <c r="AK1372" s="176"/>
      <c r="AL1372" s="71">
        <f>MAX(AL$24:AL1371)+1</f>
        <v>1264</v>
      </c>
      <c r="AM1372" s="71" t="s">
        <v>157</v>
      </c>
      <c r="AN1372" s="71" t="str">
        <f t="shared" si="278"/>
        <v>1264.</v>
      </c>
      <c r="AP1372" s="71"/>
      <c r="AS1372" s="114"/>
    </row>
    <row r="1373" spans="1:45" ht="22.5" customHeight="1" x14ac:dyDescent="0.25">
      <c r="A1373" s="94" t="str">
        <f t="shared" si="281"/>
        <v>1265.</v>
      </c>
      <c r="B1373" s="94">
        <v>4245</v>
      </c>
      <c r="C1373" s="218" t="s">
        <v>1178</v>
      </c>
      <c r="D1373" s="4">
        <v>1976</v>
      </c>
      <c r="E1373" s="9" t="s">
        <v>28</v>
      </c>
      <c r="F1373" s="4" t="s">
        <v>29</v>
      </c>
      <c r="G1373" s="10">
        <v>9</v>
      </c>
      <c r="H1373" s="10">
        <v>5</v>
      </c>
      <c r="I1373" s="26">
        <v>10038.4</v>
      </c>
      <c r="J1373" s="11">
        <v>9075.1</v>
      </c>
      <c r="K1373" s="26">
        <v>8040.8</v>
      </c>
      <c r="L1373" s="27">
        <v>393</v>
      </c>
      <c r="M1373" s="26">
        <f t="shared" si="280"/>
        <v>9222636</v>
      </c>
      <c r="N1373" s="11"/>
      <c r="O1373" s="6"/>
      <c r="P1373" s="11"/>
      <c r="Q1373" s="11">
        <f t="shared" si="277"/>
        <v>9222636</v>
      </c>
      <c r="R1373" s="11">
        <v>9222636</v>
      </c>
      <c r="S1373" s="35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75"/>
      <c r="AG1373" s="29" t="s">
        <v>217</v>
      </c>
      <c r="AH1373" s="176" t="s">
        <v>1777</v>
      </c>
      <c r="AI1373" s="168"/>
      <c r="AJ1373" s="176"/>
      <c r="AK1373" s="176"/>
      <c r="AL1373" s="71">
        <f>MAX(AL$24:AL1372)+1</f>
        <v>1265</v>
      </c>
      <c r="AM1373" s="71" t="s">
        <v>157</v>
      </c>
      <c r="AN1373" s="71" t="str">
        <f t="shared" si="278"/>
        <v>1265.</v>
      </c>
      <c r="AP1373" s="71"/>
      <c r="AS1373" s="114"/>
    </row>
    <row r="1374" spans="1:45" ht="22.5" customHeight="1" x14ac:dyDescent="0.25">
      <c r="A1374" s="94" t="str">
        <f t="shared" si="281"/>
        <v>1266.</v>
      </c>
      <c r="B1374" s="94">
        <v>4285</v>
      </c>
      <c r="C1374" s="213" t="s">
        <v>1185</v>
      </c>
      <c r="D1374" s="4">
        <v>1976</v>
      </c>
      <c r="E1374" s="9" t="s">
        <v>28</v>
      </c>
      <c r="F1374" s="4" t="s">
        <v>31</v>
      </c>
      <c r="G1374" s="10">
        <v>5</v>
      </c>
      <c r="H1374" s="10">
        <v>8</v>
      </c>
      <c r="I1374" s="26">
        <v>7322.5</v>
      </c>
      <c r="J1374" s="11">
        <v>6661.8</v>
      </c>
      <c r="K1374" s="26">
        <v>6661.8</v>
      </c>
      <c r="L1374" s="27">
        <v>379</v>
      </c>
      <c r="M1374" s="26">
        <f t="shared" si="280"/>
        <v>1741249</v>
      </c>
      <c r="N1374" s="11"/>
      <c r="O1374" s="6"/>
      <c r="P1374" s="11"/>
      <c r="Q1374" s="11">
        <f t="shared" si="277"/>
        <v>1741249</v>
      </c>
      <c r="R1374" s="11">
        <v>1741249</v>
      </c>
      <c r="S1374" s="35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75"/>
      <c r="AG1374" s="29" t="s">
        <v>217</v>
      </c>
      <c r="AH1374" s="176" t="s">
        <v>1774</v>
      </c>
      <c r="AI1374" s="168"/>
      <c r="AJ1374" s="176"/>
      <c r="AK1374" s="176"/>
      <c r="AL1374" s="71">
        <f>MAX(AL$24:AL1373)+1</f>
        <v>1266</v>
      </c>
      <c r="AM1374" s="71" t="s">
        <v>157</v>
      </c>
      <c r="AN1374" s="71" t="str">
        <f t="shared" si="278"/>
        <v>1266.</v>
      </c>
      <c r="AP1374" s="71"/>
      <c r="AS1374" s="114"/>
    </row>
    <row r="1375" spans="1:45" ht="22.5" customHeight="1" x14ac:dyDescent="0.25">
      <c r="A1375" s="94" t="str">
        <f t="shared" si="281"/>
        <v>1267.</v>
      </c>
      <c r="B1375" s="94">
        <v>5130</v>
      </c>
      <c r="C1375" s="211" t="s">
        <v>1120</v>
      </c>
      <c r="D1375" s="4">
        <v>1976</v>
      </c>
      <c r="E1375" s="9" t="s">
        <v>28</v>
      </c>
      <c r="F1375" s="4" t="s">
        <v>29</v>
      </c>
      <c r="G1375" s="10">
        <v>9</v>
      </c>
      <c r="H1375" s="10">
        <v>4</v>
      </c>
      <c r="I1375" s="11">
        <v>7182.7</v>
      </c>
      <c r="J1375" s="11">
        <v>6987.2</v>
      </c>
      <c r="K1375" s="11">
        <v>6987.2</v>
      </c>
      <c r="L1375" s="35">
        <v>336</v>
      </c>
      <c r="M1375" s="11">
        <f t="shared" si="280"/>
        <v>849551.03</v>
      </c>
      <c r="N1375" s="11"/>
      <c r="O1375" s="6"/>
      <c r="P1375" s="11"/>
      <c r="Q1375" s="11">
        <f t="shared" si="277"/>
        <v>849551.03</v>
      </c>
      <c r="R1375" s="11">
        <v>849551.03</v>
      </c>
      <c r="S1375" s="35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75"/>
      <c r="AG1375" s="29" t="s">
        <v>217</v>
      </c>
      <c r="AH1375" s="176" t="s">
        <v>1778</v>
      </c>
      <c r="AI1375" s="168"/>
      <c r="AJ1375" s="176"/>
      <c r="AK1375" s="176"/>
      <c r="AL1375" s="71">
        <f>MAX(AL$24:AL1374)+1</f>
        <v>1267</v>
      </c>
      <c r="AM1375" s="71" t="s">
        <v>157</v>
      </c>
      <c r="AN1375" s="71" t="str">
        <f t="shared" si="278"/>
        <v>1267.</v>
      </c>
      <c r="AP1375" s="71"/>
      <c r="AS1375" s="114"/>
    </row>
    <row r="1376" spans="1:45" ht="22.5" customHeight="1" x14ac:dyDescent="0.25">
      <c r="A1376" s="94" t="str">
        <f t="shared" si="281"/>
        <v>1268.</v>
      </c>
      <c r="B1376" s="94">
        <v>4468</v>
      </c>
      <c r="C1376" s="211" t="s">
        <v>1482</v>
      </c>
      <c r="D1376" s="4">
        <v>1976</v>
      </c>
      <c r="E1376" s="9" t="s">
        <v>28</v>
      </c>
      <c r="F1376" s="4" t="s">
        <v>29</v>
      </c>
      <c r="G1376" s="10">
        <v>9</v>
      </c>
      <c r="H1376" s="10">
        <v>1</v>
      </c>
      <c r="I1376" s="11">
        <v>2213.6</v>
      </c>
      <c r="J1376" s="11">
        <v>1877.2</v>
      </c>
      <c r="K1376" s="11">
        <v>1877.2</v>
      </c>
      <c r="L1376" s="35">
        <v>62</v>
      </c>
      <c r="M1376" s="11">
        <f t="shared" si="280"/>
        <v>296910.46000000002</v>
      </c>
      <c r="N1376" s="11"/>
      <c r="O1376" s="11"/>
      <c r="P1376" s="11"/>
      <c r="Q1376" s="11">
        <f t="shared" si="277"/>
        <v>296910.46000000002</v>
      </c>
      <c r="R1376" s="11">
        <v>296910.46000000002</v>
      </c>
      <c r="S1376" s="35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75"/>
      <c r="AG1376" s="29" t="s">
        <v>217</v>
      </c>
      <c r="AH1376" s="176" t="s">
        <v>1788</v>
      </c>
      <c r="AI1376" s="168"/>
      <c r="AJ1376" s="176"/>
      <c r="AK1376" s="176"/>
      <c r="AL1376" s="71">
        <f>MAX(AL$24:AL1375)+1</f>
        <v>1268</v>
      </c>
      <c r="AM1376" s="71" t="s">
        <v>157</v>
      </c>
      <c r="AN1376" s="71" t="str">
        <f t="shared" si="278"/>
        <v>1268.</v>
      </c>
      <c r="AP1376" s="71"/>
      <c r="AS1376" s="114"/>
    </row>
    <row r="1377" spans="1:45" ht="22.5" customHeight="1" x14ac:dyDescent="0.25">
      <c r="A1377" s="94" t="str">
        <f t="shared" si="281"/>
        <v>1269.</v>
      </c>
      <c r="B1377" s="94">
        <v>4265</v>
      </c>
      <c r="C1377" s="213" t="s">
        <v>937</v>
      </c>
      <c r="D1377" s="4">
        <v>1977</v>
      </c>
      <c r="E1377" s="9" t="s">
        <v>28</v>
      </c>
      <c r="F1377" s="4" t="s">
        <v>31</v>
      </c>
      <c r="G1377" s="10">
        <v>5</v>
      </c>
      <c r="H1377" s="10">
        <v>8</v>
      </c>
      <c r="I1377" s="26">
        <v>5543.6</v>
      </c>
      <c r="J1377" s="11">
        <v>3688.3</v>
      </c>
      <c r="K1377" s="26">
        <v>3688.3</v>
      </c>
      <c r="L1377" s="27">
        <v>278</v>
      </c>
      <c r="M1377" s="26">
        <f t="shared" si="280"/>
        <v>2825163</v>
      </c>
      <c r="N1377" s="11"/>
      <c r="O1377" s="6"/>
      <c r="P1377" s="11"/>
      <c r="Q1377" s="11">
        <f t="shared" ref="Q1377:Q1383" si="282">M1377</f>
        <v>2825163</v>
      </c>
      <c r="R1377" s="11"/>
      <c r="S1377" s="35"/>
      <c r="T1377" s="11"/>
      <c r="U1377" s="11">
        <v>1469.4</v>
      </c>
      <c r="V1377" s="11">
        <v>2825163</v>
      </c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75"/>
      <c r="AG1377" s="29" t="s">
        <v>217</v>
      </c>
      <c r="AH1377" s="176"/>
      <c r="AI1377" s="168"/>
      <c r="AJ1377" s="176"/>
      <c r="AK1377" s="176"/>
      <c r="AL1377" s="71">
        <f>MAX(AL$24:AL1376)+1</f>
        <v>1269</v>
      </c>
      <c r="AM1377" s="71" t="s">
        <v>157</v>
      </c>
      <c r="AN1377" s="71" t="str">
        <f t="shared" si="278"/>
        <v>1269.</v>
      </c>
      <c r="AP1377" s="71"/>
      <c r="AS1377" s="114"/>
    </row>
    <row r="1378" spans="1:45" ht="22.5" customHeight="1" x14ac:dyDescent="0.25">
      <c r="A1378" s="94" t="str">
        <f t="shared" si="281"/>
        <v>1270.</v>
      </c>
      <c r="B1378" s="94">
        <v>5124</v>
      </c>
      <c r="C1378" s="218" t="s">
        <v>1293</v>
      </c>
      <c r="D1378" s="4">
        <v>1978</v>
      </c>
      <c r="E1378" s="9" t="s">
        <v>28</v>
      </c>
      <c r="F1378" s="4" t="s">
        <v>29</v>
      </c>
      <c r="G1378" s="10">
        <v>5</v>
      </c>
      <c r="H1378" s="10">
        <v>3</v>
      </c>
      <c r="I1378" s="11">
        <v>2049.9</v>
      </c>
      <c r="J1378" s="11">
        <v>2049.9</v>
      </c>
      <c r="K1378" s="11">
        <v>2049.9</v>
      </c>
      <c r="L1378" s="35">
        <v>96</v>
      </c>
      <c r="M1378" s="11">
        <f t="shared" si="280"/>
        <v>834215.6</v>
      </c>
      <c r="N1378" s="11"/>
      <c r="O1378" s="6"/>
      <c r="P1378" s="11"/>
      <c r="Q1378" s="11">
        <f t="shared" si="282"/>
        <v>834215.6</v>
      </c>
      <c r="R1378" s="11">
        <v>766259.36</v>
      </c>
      <c r="S1378" s="35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75">
        <v>67956.240000000005</v>
      </c>
      <c r="AG1378" s="29" t="s">
        <v>217</v>
      </c>
      <c r="AH1378" s="176" t="s">
        <v>1774</v>
      </c>
      <c r="AI1378" s="168"/>
      <c r="AJ1378" s="176"/>
      <c r="AK1378" s="176"/>
      <c r="AL1378" s="71">
        <f>MAX(AL$24:AL1377)+1</f>
        <v>1270</v>
      </c>
      <c r="AM1378" s="71" t="s">
        <v>157</v>
      </c>
      <c r="AN1378" s="71" t="str">
        <f t="shared" si="278"/>
        <v>1270.</v>
      </c>
      <c r="AP1378" s="71"/>
      <c r="AS1378" s="114"/>
    </row>
    <row r="1379" spans="1:45" ht="22.5" customHeight="1" x14ac:dyDescent="0.25">
      <c r="A1379" s="94" t="str">
        <f t="shared" si="281"/>
        <v>1271.</v>
      </c>
      <c r="B1379" s="94">
        <v>4603</v>
      </c>
      <c r="C1379" s="218" t="s">
        <v>1379</v>
      </c>
      <c r="D1379" s="4">
        <v>1978</v>
      </c>
      <c r="E1379" s="9" t="s">
        <v>28</v>
      </c>
      <c r="F1379" s="4" t="s">
        <v>31</v>
      </c>
      <c r="G1379" s="10">
        <v>5</v>
      </c>
      <c r="H1379" s="10">
        <v>2</v>
      </c>
      <c r="I1379" s="26">
        <v>2347.3000000000002</v>
      </c>
      <c r="J1379" s="11">
        <v>2194.6999999999998</v>
      </c>
      <c r="K1379" s="26">
        <v>2194.6999999999998</v>
      </c>
      <c r="L1379" s="27">
        <v>111</v>
      </c>
      <c r="M1379" s="26">
        <f t="shared" si="280"/>
        <v>668887</v>
      </c>
      <c r="N1379" s="11"/>
      <c r="O1379" s="6"/>
      <c r="P1379" s="11"/>
      <c r="Q1379" s="11">
        <f t="shared" si="282"/>
        <v>668887</v>
      </c>
      <c r="R1379" s="11">
        <v>668887</v>
      </c>
      <c r="S1379" s="35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75"/>
      <c r="AG1379" s="29" t="s">
        <v>217</v>
      </c>
      <c r="AH1379" s="176" t="s">
        <v>1774</v>
      </c>
      <c r="AI1379" s="168"/>
      <c r="AJ1379" s="176"/>
      <c r="AK1379" s="176"/>
      <c r="AL1379" s="71">
        <f>MAX(AL$24:AL1378)+1</f>
        <v>1271</v>
      </c>
      <c r="AM1379" s="71" t="s">
        <v>157</v>
      </c>
      <c r="AN1379" s="71" t="str">
        <f t="shared" si="278"/>
        <v>1271.</v>
      </c>
      <c r="AP1379" s="71"/>
      <c r="AS1379" s="114"/>
    </row>
    <row r="1380" spans="1:45" ht="22.5" customHeight="1" x14ac:dyDescent="0.25">
      <c r="A1380" s="94" t="str">
        <f t="shared" si="281"/>
        <v>1272.</v>
      </c>
      <c r="B1380" s="94">
        <v>4605</v>
      </c>
      <c r="C1380" s="213" t="s">
        <v>1380</v>
      </c>
      <c r="D1380" s="4">
        <v>1978</v>
      </c>
      <c r="E1380" s="9" t="s">
        <v>28</v>
      </c>
      <c r="F1380" s="4" t="s">
        <v>31</v>
      </c>
      <c r="G1380" s="10">
        <v>5</v>
      </c>
      <c r="H1380" s="10">
        <v>4</v>
      </c>
      <c r="I1380" s="26">
        <v>3696.9</v>
      </c>
      <c r="J1380" s="11">
        <v>3390.8</v>
      </c>
      <c r="K1380" s="26">
        <v>3390.8</v>
      </c>
      <c r="L1380" s="27">
        <v>166</v>
      </c>
      <c r="M1380" s="26">
        <f t="shared" si="280"/>
        <v>1723243.44</v>
      </c>
      <c r="N1380" s="11"/>
      <c r="O1380" s="6"/>
      <c r="P1380" s="11"/>
      <c r="Q1380" s="11">
        <f t="shared" si="282"/>
        <v>1723243.44</v>
      </c>
      <c r="R1380" s="11"/>
      <c r="S1380" s="35"/>
      <c r="T1380" s="11"/>
      <c r="U1380" s="11">
        <v>908.2</v>
      </c>
      <c r="V1380" s="11">
        <v>1723243.44</v>
      </c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75"/>
      <c r="AG1380" s="29" t="s">
        <v>217</v>
      </c>
      <c r="AH1380" s="176"/>
      <c r="AI1380" s="168"/>
      <c r="AJ1380" s="176"/>
      <c r="AK1380" s="176"/>
      <c r="AL1380" s="71">
        <f>MAX(AL$24:AL1379)+1</f>
        <v>1272</v>
      </c>
      <c r="AM1380" s="71" t="s">
        <v>157</v>
      </c>
      <c r="AN1380" s="71" t="str">
        <f t="shared" si="278"/>
        <v>1272.</v>
      </c>
      <c r="AP1380" s="71"/>
      <c r="AS1380" s="114"/>
    </row>
    <row r="1381" spans="1:45" ht="22.5" customHeight="1" x14ac:dyDescent="0.25">
      <c r="A1381" s="94" t="str">
        <f t="shared" si="281"/>
        <v>1273.</v>
      </c>
      <c r="B1381" s="94">
        <v>5420</v>
      </c>
      <c r="C1381" s="212" t="s">
        <v>1152</v>
      </c>
      <c r="D1381" s="4">
        <v>1970</v>
      </c>
      <c r="E1381" s="9" t="s">
        <v>28</v>
      </c>
      <c r="F1381" s="4" t="s">
        <v>29</v>
      </c>
      <c r="G1381" s="10">
        <v>9</v>
      </c>
      <c r="H1381" s="10">
        <v>1</v>
      </c>
      <c r="I1381" s="11">
        <v>11483.6</v>
      </c>
      <c r="J1381" s="11">
        <v>11483.6</v>
      </c>
      <c r="K1381" s="11">
        <v>11483.6</v>
      </c>
      <c r="L1381" s="35">
        <v>101</v>
      </c>
      <c r="M1381" s="11">
        <f t="shared" si="280"/>
        <v>969116.41</v>
      </c>
      <c r="N1381" s="11"/>
      <c r="O1381" s="6"/>
      <c r="P1381" s="11"/>
      <c r="Q1381" s="11">
        <f t="shared" si="282"/>
        <v>969116.41</v>
      </c>
      <c r="R1381" s="11"/>
      <c r="S1381" s="35"/>
      <c r="T1381" s="11"/>
      <c r="U1381" s="11">
        <v>342</v>
      </c>
      <c r="V1381" s="11">
        <v>969116.41</v>
      </c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75"/>
      <c r="AG1381" s="29" t="s">
        <v>217</v>
      </c>
      <c r="AH1381" s="176"/>
      <c r="AI1381" s="168"/>
      <c r="AJ1381" s="176"/>
      <c r="AK1381" s="176"/>
      <c r="AL1381" s="71">
        <f>MAX(AL$24:AL1380)+1</f>
        <v>1273</v>
      </c>
      <c r="AM1381" s="71" t="s">
        <v>157</v>
      </c>
      <c r="AN1381" s="71" t="str">
        <f t="shared" si="278"/>
        <v>1273.</v>
      </c>
      <c r="AP1381" s="71"/>
      <c r="AS1381" s="114"/>
    </row>
    <row r="1382" spans="1:45" ht="22.5" customHeight="1" x14ac:dyDescent="0.25">
      <c r="A1382" s="94" t="str">
        <f t="shared" si="281"/>
        <v>1274.</v>
      </c>
      <c r="B1382" s="94">
        <v>5360</v>
      </c>
      <c r="C1382" s="213" t="s">
        <v>1474</v>
      </c>
      <c r="D1382" s="4">
        <v>1980</v>
      </c>
      <c r="E1382" s="9" t="s">
        <v>28</v>
      </c>
      <c r="F1382" s="4" t="s">
        <v>29</v>
      </c>
      <c r="G1382" s="10">
        <v>5</v>
      </c>
      <c r="H1382" s="10">
        <v>4</v>
      </c>
      <c r="I1382" s="26">
        <v>3255.9</v>
      </c>
      <c r="J1382" s="11">
        <v>2647</v>
      </c>
      <c r="K1382" s="26">
        <v>2647</v>
      </c>
      <c r="L1382" s="27">
        <v>131</v>
      </c>
      <c r="M1382" s="26">
        <f t="shared" si="280"/>
        <v>702228</v>
      </c>
      <c r="N1382" s="11"/>
      <c r="O1382" s="6"/>
      <c r="P1382" s="11"/>
      <c r="Q1382" s="11">
        <f t="shared" si="282"/>
        <v>702228</v>
      </c>
      <c r="R1382" s="11">
        <v>702228</v>
      </c>
      <c r="S1382" s="35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75"/>
      <c r="AG1382" s="29" t="s">
        <v>217</v>
      </c>
      <c r="AH1382" s="176" t="s">
        <v>1788</v>
      </c>
      <c r="AI1382" s="168"/>
      <c r="AJ1382" s="176"/>
      <c r="AK1382" s="176"/>
      <c r="AL1382" s="71">
        <f>MAX(AL$24:AL1381)+1</f>
        <v>1274</v>
      </c>
      <c r="AM1382" s="71" t="s">
        <v>157</v>
      </c>
      <c r="AN1382" s="71" t="str">
        <f t="shared" si="278"/>
        <v>1274.</v>
      </c>
      <c r="AP1382" s="71"/>
      <c r="AS1382" s="114"/>
    </row>
    <row r="1383" spans="1:45" ht="22.5" customHeight="1" x14ac:dyDescent="0.25">
      <c r="A1383" s="94" t="str">
        <f t="shared" si="281"/>
        <v>1275.</v>
      </c>
      <c r="B1383" s="94">
        <v>4946</v>
      </c>
      <c r="C1383" s="213" t="s">
        <v>1418</v>
      </c>
      <c r="D1383" s="4">
        <v>1979</v>
      </c>
      <c r="E1383" s="9" t="s">
        <v>28</v>
      </c>
      <c r="F1383" s="4" t="s">
        <v>29</v>
      </c>
      <c r="G1383" s="10">
        <v>5</v>
      </c>
      <c r="H1383" s="10">
        <v>9</v>
      </c>
      <c r="I1383" s="26">
        <v>6804.8</v>
      </c>
      <c r="J1383" s="11">
        <v>6043.6</v>
      </c>
      <c r="K1383" s="26">
        <v>6043.6</v>
      </c>
      <c r="L1383" s="27">
        <v>292</v>
      </c>
      <c r="M1383" s="26">
        <f t="shared" si="280"/>
        <v>1074237.1299999999</v>
      </c>
      <c r="N1383" s="11"/>
      <c r="O1383" s="6"/>
      <c r="P1383" s="11"/>
      <c r="Q1383" s="11">
        <f t="shared" si="282"/>
        <v>1074237.1299999999</v>
      </c>
      <c r="R1383" s="11">
        <v>1074237.1299999999</v>
      </c>
      <c r="S1383" s="35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75"/>
      <c r="AG1383" s="29" t="s">
        <v>217</v>
      </c>
      <c r="AH1383" s="176" t="s">
        <v>1778</v>
      </c>
      <c r="AI1383" s="168"/>
      <c r="AJ1383" s="176"/>
      <c r="AK1383" s="176"/>
      <c r="AL1383" s="71">
        <f>MAX(AL$24:AL1382)+1</f>
        <v>1275</v>
      </c>
      <c r="AM1383" s="71" t="s">
        <v>157</v>
      </c>
      <c r="AN1383" s="71" t="str">
        <f t="shared" si="278"/>
        <v>1275.</v>
      </c>
      <c r="AP1383" s="71"/>
      <c r="AS1383" s="114"/>
    </row>
    <row r="1384" spans="1:45" ht="22.5" customHeight="1" x14ac:dyDescent="0.25">
      <c r="A1384" s="94" t="str">
        <f t="shared" ref="A1384:A1447" si="283">AN1384</f>
        <v>1276.</v>
      </c>
      <c r="B1384" s="94">
        <v>5081</v>
      </c>
      <c r="C1384" s="211" t="s">
        <v>1110</v>
      </c>
      <c r="D1384" s="4">
        <v>1979</v>
      </c>
      <c r="E1384" s="9" t="s">
        <v>28</v>
      </c>
      <c r="F1384" s="4" t="s">
        <v>31</v>
      </c>
      <c r="G1384" s="10">
        <v>9</v>
      </c>
      <c r="H1384" s="10">
        <v>2</v>
      </c>
      <c r="I1384" s="11">
        <v>4169.7</v>
      </c>
      <c r="J1384" s="11">
        <v>3911.9</v>
      </c>
      <c r="K1384" s="11">
        <v>3911.9</v>
      </c>
      <c r="L1384" s="35">
        <v>198</v>
      </c>
      <c r="M1384" s="11">
        <f t="shared" ref="M1384:M1412" si="284">R1384+T1384+V1384+X1384+Z1384+AB1384+AE1384+AF1384</f>
        <v>3723850.94</v>
      </c>
      <c r="N1384" s="11"/>
      <c r="O1384" s="6"/>
      <c r="P1384" s="11"/>
      <c r="Q1384" s="11">
        <f t="shared" ref="Q1384:Q1397" si="285">M1384</f>
        <v>3723850.94</v>
      </c>
      <c r="R1384" s="11"/>
      <c r="S1384" s="35">
        <v>2</v>
      </c>
      <c r="T1384" s="11">
        <v>3624350.94</v>
      </c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75">
        <v>99500</v>
      </c>
      <c r="AG1384" s="29" t="s">
        <v>217</v>
      </c>
      <c r="AH1384" s="176"/>
      <c r="AI1384" s="168"/>
      <c r="AJ1384" s="176"/>
      <c r="AK1384" s="176"/>
      <c r="AL1384" s="71">
        <f>MAX(AL$24:AL1383)+1</f>
        <v>1276</v>
      </c>
      <c r="AM1384" s="71" t="s">
        <v>157</v>
      </c>
      <c r="AN1384" s="71" t="str">
        <f t="shared" ref="AN1384:AN1447" si="286">CONCATENATE(AL1384,AM1384)</f>
        <v>1276.</v>
      </c>
      <c r="AP1384" s="71"/>
      <c r="AS1384" s="114"/>
    </row>
    <row r="1385" spans="1:45" ht="22.5" customHeight="1" x14ac:dyDescent="0.25">
      <c r="A1385" s="94" t="str">
        <f t="shared" si="283"/>
        <v>1277.</v>
      </c>
      <c r="B1385" s="94">
        <v>5084</v>
      </c>
      <c r="C1385" s="211" t="s">
        <v>1112</v>
      </c>
      <c r="D1385" s="4">
        <v>1979</v>
      </c>
      <c r="E1385" s="9" t="s">
        <v>28</v>
      </c>
      <c r="F1385" s="4" t="s">
        <v>31</v>
      </c>
      <c r="G1385" s="10">
        <v>9</v>
      </c>
      <c r="H1385" s="10">
        <v>2</v>
      </c>
      <c r="I1385" s="11">
        <v>4190.8999999999996</v>
      </c>
      <c r="J1385" s="11">
        <v>3933.1</v>
      </c>
      <c r="K1385" s="11">
        <v>3933.1</v>
      </c>
      <c r="L1385" s="35">
        <v>212</v>
      </c>
      <c r="M1385" s="11">
        <f t="shared" si="284"/>
        <v>3737000.5</v>
      </c>
      <c r="N1385" s="11"/>
      <c r="O1385" s="6"/>
      <c r="P1385" s="11"/>
      <c r="Q1385" s="11">
        <f t="shared" si="285"/>
        <v>3737000.5</v>
      </c>
      <c r="R1385" s="11"/>
      <c r="S1385" s="35">
        <v>2</v>
      </c>
      <c r="T1385" s="11">
        <v>3637149.14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75">
        <v>99851.36</v>
      </c>
      <c r="AG1385" s="29" t="s">
        <v>217</v>
      </c>
      <c r="AH1385" s="176"/>
      <c r="AI1385" s="168"/>
      <c r="AJ1385" s="176"/>
      <c r="AK1385" s="176"/>
      <c r="AL1385" s="71">
        <f>MAX(AL$24:AL1384)+1</f>
        <v>1277</v>
      </c>
      <c r="AM1385" s="71" t="s">
        <v>157</v>
      </c>
      <c r="AN1385" s="71" t="str">
        <f t="shared" si="286"/>
        <v>1277.</v>
      </c>
      <c r="AP1385" s="71"/>
      <c r="AS1385" s="114"/>
    </row>
    <row r="1386" spans="1:45" ht="22.5" customHeight="1" x14ac:dyDescent="0.25">
      <c r="A1386" s="94" t="str">
        <f t="shared" si="283"/>
        <v>1278.</v>
      </c>
      <c r="B1386" s="94">
        <v>4535</v>
      </c>
      <c r="C1386" s="211" t="s">
        <v>1555</v>
      </c>
      <c r="D1386" s="4">
        <v>1980</v>
      </c>
      <c r="E1386" s="9" t="s">
        <v>28</v>
      </c>
      <c r="F1386" s="4" t="s">
        <v>29</v>
      </c>
      <c r="G1386" s="10">
        <v>5</v>
      </c>
      <c r="H1386" s="10">
        <v>2</v>
      </c>
      <c r="I1386" s="11">
        <v>3616.2</v>
      </c>
      <c r="J1386" s="11">
        <v>3095</v>
      </c>
      <c r="K1386" s="11">
        <v>3095</v>
      </c>
      <c r="L1386" s="35">
        <v>180</v>
      </c>
      <c r="M1386" s="11">
        <f t="shared" si="284"/>
        <v>513474.73</v>
      </c>
      <c r="N1386" s="11"/>
      <c r="O1386" s="6"/>
      <c r="P1386" s="11"/>
      <c r="Q1386" s="11">
        <f t="shared" si="285"/>
        <v>513474.73</v>
      </c>
      <c r="R1386" s="11">
        <v>513474.73</v>
      </c>
      <c r="S1386" s="35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75"/>
      <c r="AG1386" s="29" t="s">
        <v>217</v>
      </c>
      <c r="AH1386" s="176" t="s">
        <v>1788</v>
      </c>
      <c r="AI1386" s="168"/>
      <c r="AJ1386" s="176"/>
      <c r="AK1386" s="176"/>
      <c r="AL1386" s="71">
        <f>MAX(AL$24:AL1385)+1</f>
        <v>1278</v>
      </c>
      <c r="AM1386" s="71" t="s">
        <v>157</v>
      </c>
      <c r="AN1386" s="71" t="str">
        <f t="shared" si="286"/>
        <v>1278.</v>
      </c>
      <c r="AP1386" s="71"/>
      <c r="AS1386" s="114"/>
    </row>
    <row r="1387" spans="1:45" ht="22.5" customHeight="1" x14ac:dyDescent="0.25">
      <c r="A1387" s="94" t="str">
        <f t="shared" si="283"/>
        <v>1279.</v>
      </c>
      <c r="B1387" s="94">
        <v>4601</v>
      </c>
      <c r="C1387" s="213" t="s">
        <v>1675</v>
      </c>
      <c r="D1387" s="4">
        <v>1980</v>
      </c>
      <c r="E1387" s="4" t="s">
        <v>28</v>
      </c>
      <c r="F1387" s="4" t="s">
        <v>31</v>
      </c>
      <c r="G1387" s="4">
        <v>9</v>
      </c>
      <c r="H1387" s="4">
        <v>8</v>
      </c>
      <c r="I1387" s="18">
        <v>14531.3</v>
      </c>
      <c r="J1387" s="18">
        <v>9206.2000000000007</v>
      </c>
      <c r="K1387" s="18">
        <v>9206.2000000000007</v>
      </c>
      <c r="L1387" s="4">
        <v>696</v>
      </c>
      <c r="M1387" s="11">
        <f t="shared" si="284"/>
        <v>4836645</v>
      </c>
      <c r="N1387" s="124"/>
      <c r="O1387" s="124"/>
      <c r="P1387" s="124"/>
      <c r="Q1387" s="11">
        <f t="shared" si="285"/>
        <v>4836645</v>
      </c>
      <c r="R1387" s="11">
        <v>1835720</v>
      </c>
      <c r="S1387" s="123"/>
      <c r="T1387" s="124"/>
      <c r="U1387" s="11"/>
      <c r="V1387" s="11"/>
      <c r="W1387" s="11"/>
      <c r="X1387" s="11"/>
      <c r="Y1387" s="18">
        <v>5791.5608819599447</v>
      </c>
      <c r="Z1387" s="18">
        <v>3000925</v>
      </c>
      <c r="AA1387" s="124"/>
      <c r="AB1387" s="124"/>
      <c r="AC1387" s="125"/>
      <c r="AD1387" s="125"/>
      <c r="AE1387" s="11"/>
      <c r="AF1387" s="75"/>
      <c r="AG1387" s="29" t="s">
        <v>217</v>
      </c>
      <c r="AH1387" s="176" t="s">
        <v>1788</v>
      </c>
      <c r="AI1387" s="168"/>
      <c r="AJ1387" s="176"/>
      <c r="AK1387" s="176"/>
      <c r="AL1387" s="71">
        <f>MAX(AL$24:AL1386)+1</f>
        <v>1279</v>
      </c>
      <c r="AM1387" s="71" t="s">
        <v>157</v>
      </c>
      <c r="AN1387" s="71" t="str">
        <f t="shared" si="286"/>
        <v>1279.</v>
      </c>
      <c r="AS1387" s="114"/>
    </row>
    <row r="1388" spans="1:45" ht="22.5" customHeight="1" x14ac:dyDescent="0.25">
      <c r="A1388" s="94" t="str">
        <f t="shared" si="283"/>
        <v>1280.</v>
      </c>
      <c r="B1388" s="94">
        <v>5082</v>
      </c>
      <c r="C1388" s="211" t="s">
        <v>1111</v>
      </c>
      <c r="D1388" s="4">
        <v>1980</v>
      </c>
      <c r="E1388" s="9" t="s">
        <v>28</v>
      </c>
      <c r="F1388" s="4" t="s">
        <v>31</v>
      </c>
      <c r="G1388" s="10">
        <v>9</v>
      </c>
      <c r="H1388" s="10">
        <v>2</v>
      </c>
      <c r="I1388" s="11">
        <v>4160.8</v>
      </c>
      <c r="J1388" s="11">
        <v>3862.5</v>
      </c>
      <c r="K1388" s="11">
        <v>3862.5</v>
      </c>
      <c r="L1388" s="35">
        <v>195</v>
      </c>
      <c r="M1388" s="11">
        <f t="shared" si="284"/>
        <v>3737000.5</v>
      </c>
      <c r="N1388" s="11"/>
      <c r="O1388" s="6"/>
      <c r="P1388" s="11"/>
      <c r="Q1388" s="11">
        <f t="shared" si="285"/>
        <v>3737000.5</v>
      </c>
      <c r="R1388" s="11"/>
      <c r="S1388" s="35">
        <v>2</v>
      </c>
      <c r="T1388" s="11">
        <v>3637149.14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75">
        <v>99851.36</v>
      </c>
      <c r="AG1388" s="29" t="s">
        <v>217</v>
      </c>
      <c r="AH1388" s="176"/>
      <c r="AI1388" s="168"/>
      <c r="AJ1388" s="176"/>
      <c r="AK1388" s="176"/>
      <c r="AL1388" s="71">
        <f>MAX(AL$24:AL1387)+1</f>
        <v>1280</v>
      </c>
      <c r="AM1388" s="71" t="s">
        <v>157</v>
      </c>
      <c r="AN1388" s="71" t="str">
        <f t="shared" si="286"/>
        <v>1280.</v>
      </c>
      <c r="AP1388" s="71"/>
      <c r="AS1388" s="114"/>
    </row>
    <row r="1389" spans="1:45" ht="22.5" customHeight="1" x14ac:dyDescent="0.25">
      <c r="A1389" s="94" t="str">
        <f t="shared" si="283"/>
        <v>1281.</v>
      </c>
      <c r="B1389" s="94">
        <v>4278</v>
      </c>
      <c r="C1389" s="213" t="s">
        <v>1184</v>
      </c>
      <c r="D1389" s="4">
        <v>1981</v>
      </c>
      <c r="E1389" s="9" t="s">
        <v>28</v>
      </c>
      <c r="F1389" s="4" t="s">
        <v>31</v>
      </c>
      <c r="G1389" s="10">
        <v>9</v>
      </c>
      <c r="H1389" s="10">
        <v>7</v>
      </c>
      <c r="I1389" s="26">
        <v>16046.9</v>
      </c>
      <c r="J1389" s="11">
        <v>14392.4</v>
      </c>
      <c r="K1389" s="26">
        <v>13890.5</v>
      </c>
      <c r="L1389" s="27">
        <v>675</v>
      </c>
      <c r="M1389" s="26">
        <f t="shared" si="284"/>
        <v>13033478.289999999</v>
      </c>
      <c r="N1389" s="11"/>
      <c r="O1389" s="6"/>
      <c r="P1389" s="11"/>
      <c r="Q1389" s="11">
        <f t="shared" si="285"/>
        <v>13033478.289999999</v>
      </c>
      <c r="R1389" s="11"/>
      <c r="S1389" s="35">
        <v>7</v>
      </c>
      <c r="T1389" s="11">
        <v>12685228.289999999</v>
      </c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75">
        <v>348250</v>
      </c>
      <c r="AG1389" s="29" t="s">
        <v>217</v>
      </c>
      <c r="AH1389" s="176"/>
      <c r="AI1389" s="168"/>
      <c r="AJ1389" s="176"/>
      <c r="AK1389" s="176"/>
      <c r="AL1389" s="71">
        <f>MAX(AL$24:AL1388)+1</f>
        <v>1281</v>
      </c>
      <c r="AM1389" s="71" t="s">
        <v>157</v>
      </c>
      <c r="AN1389" s="71" t="str">
        <f t="shared" si="286"/>
        <v>1281.</v>
      </c>
      <c r="AP1389" s="71"/>
      <c r="AS1389" s="114"/>
    </row>
    <row r="1390" spans="1:45" ht="22.5" customHeight="1" x14ac:dyDescent="0.25">
      <c r="A1390" s="94" t="str">
        <f t="shared" si="283"/>
        <v>1282.</v>
      </c>
      <c r="B1390" s="94">
        <v>5151</v>
      </c>
      <c r="C1390" s="240" t="s">
        <v>1297</v>
      </c>
      <c r="D1390" s="4">
        <v>1981</v>
      </c>
      <c r="E1390" s="9" t="s">
        <v>28</v>
      </c>
      <c r="F1390" s="4" t="s">
        <v>29</v>
      </c>
      <c r="G1390" s="10">
        <v>9</v>
      </c>
      <c r="H1390" s="10">
        <v>1</v>
      </c>
      <c r="I1390" s="11">
        <v>3214.8</v>
      </c>
      <c r="J1390" s="11">
        <v>3214.8</v>
      </c>
      <c r="K1390" s="11">
        <v>3214.8</v>
      </c>
      <c r="L1390" s="35">
        <v>166</v>
      </c>
      <c r="M1390" s="11">
        <f t="shared" si="284"/>
        <v>1104731.3999999999</v>
      </c>
      <c r="N1390" s="11"/>
      <c r="O1390" s="6"/>
      <c r="P1390" s="11"/>
      <c r="Q1390" s="11">
        <f t="shared" si="285"/>
        <v>1104731.3999999999</v>
      </c>
      <c r="R1390" s="11">
        <v>1104731.3999999999</v>
      </c>
      <c r="S1390" s="35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75"/>
      <c r="AG1390" s="29" t="s">
        <v>217</v>
      </c>
      <c r="AH1390" s="176" t="s">
        <v>1781</v>
      </c>
      <c r="AI1390" s="168"/>
      <c r="AJ1390" s="176"/>
      <c r="AK1390" s="176"/>
      <c r="AL1390" s="71">
        <f>MAX(AL$24:AL1389)+1</f>
        <v>1282</v>
      </c>
      <c r="AM1390" s="71" t="s">
        <v>157</v>
      </c>
      <c r="AN1390" s="71" t="str">
        <f t="shared" si="286"/>
        <v>1282.</v>
      </c>
      <c r="AP1390" s="71"/>
      <c r="AS1390" s="114"/>
    </row>
    <row r="1391" spans="1:45" ht="22.5" customHeight="1" x14ac:dyDescent="0.25">
      <c r="A1391" s="94" t="str">
        <f t="shared" si="283"/>
        <v>1283.</v>
      </c>
      <c r="B1391" s="94">
        <v>5413</v>
      </c>
      <c r="C1391" s="212" t="s">
        <v>1150</v>
      </c>
      <c r="D1391" s="4">
        <v>1982</v>
      </c>
      <c r="E1391" s="9" t="s">
        <v>28</v>
      </c>
      <c r="F1391" s="4" t="s">
        <v>29</v>
      </c>
      <c r="G1391" s="10">
        <v>9</v>
      </c>
      <c r="H1391" s="10">
        <v>1</v>
      </c>
      <c r="I1391" s="11">
        <v>4833.7</v>
      </c>
      <c r="J1391" s="11">
        <v>2325.4</v>
      </c>
      <c r="K1391" s="11">
        <v>2325.4</v>
      </c>
      <c r="L1391" s="35">
        <v>215</v>
      </c>
      <c r="M1391" s="11">
        <f t="shared" si="284"/>
        <v>1459114.2</v>
      </c>
      <c r="N1391" s="11"/>
      <c r="O1391" s="6"/>
      <c r="P1391" s="11"/>
      <c r="Q1391" s="11">
        <f t="shared" si="285"/>
        <v>1459114.2</v>
      </c>
      <c r="R1391" s="11"/>
      <c r="S1391" s="35"/>
      <c r="T1391" s="11"/>
      <c r="U1391" s="11">
        <v>790</v>
      </c>
      <c r="V1391" s="11">
        <f>U1391*1846.98</f>
        <v>1459114.2</v>
      </c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75"/>
      <c r="AG1391" s="29" t="s">
        <v>217</v>
      </c>
      <c r="AH1391" s="176"/>
      <c r="AI1391" s="168"/>
      <c r="AJ1391" s="176"/>
      <c r="AK1391" s="176"/>
      <c r="AL1391" s="71">
        <f>MAX(AL$24:AL1390)+1</f>
        <v>1283</v>
      </c>
      <c r="AM1391" s="71" t="s">
        <v>157</v>
      </c>
      <c r="AN1391" s="71" t="str">
        <f t="shared" si="286"/>
        <v>1283.</v>
      </c>
      <c r="AP1391" s="71"/>
      <c r="AS1391" s="114"/>
    </row>
    <row r="1392" spans="1:45" ht="22.5" customHeight="1" x14ac:dyDescent="0.25">
      <c r="A1392" s="94" t="str">
        <f t="shared" si="283"/>
        <v>1284.</v>
      </c>
      <c r="B1392" s="94">
        <v>5418</v>
      </c>
      <c r="C1392" s="212" t="s">
        <v>1151</v>
      </c>
      <c r="D1392" s="4">
        <v>1982</v>
      </c>
      <c r="E1392" s="9" t="s">
        <v>28</v>
      </c>
      <c r="F1392" s="4" t="s">
        <v>31</v>
      </c>
      <c r="G1392" s="10">
        <v>5</v>
      </c>
      <c r="H1392" s="10">
        <v>6</v>
      </c>
      <c r="I1392" s="11">
        <v>3388.2</v>
      </c>
      <c r="J1392" s="11">
        <v>2307.1999999999998</v>
      </c>
      <c r="K1392" s="11">
        <v>2307.1999999999998</v>
      </c>
      <c r="L1392" s="35">
        <v>239</v>
      </c>
      <c r="M1392" s="11">
        <f t="shared" si="284"/>
        <v>2641725</v>
      </c>
      <c r="N1392" s="11"/>
      <c r="O1392" s="6"/>
      <c r="P1392" s="11"/>
      <c r="Q1392" s="11">
        <f t="shared" si="285"/>
        <v>2641725</v>
      </c>
      <c r="R1392" s="11">
        <v>1906326</v>
      </c>
      <c r="S1392" s="35"/>
      <c r="T1392" s="11"/>
      <c r="U1392" s="11"/>
      <c r="V1392" s="11"/>
      <c r="W1392" s="11"/>
      <c r="X1392" s="11"/>
      <c r="Y1392" s="11"/>
      <c r="Z1392" s="11"/>
      <c r="AA1392" s="11">
        <v>310.2</v>
      </c>
      <c r="AB1392" s="11">
        <v>735399</v>
      </c>
      <c r="AC1392" s="11"/>
      <c r="AD1392" s="11"/>
      <c r="AE1392" s="11"/>
      <c r="AF1392" s="75"/>
      <c r="AG1392" s="29" t="s">
        <v>217</v>
      </c>
      <c r="AH1392" s="176" t="s">
        <v>1774</v>
      </c>
      <c r="AI1392" s="168"/>
      <c r="AJ1392" s="176"/>
      <c r="AK1392" s="176"/>
      <c r="AL1392" s="71">
        <f>MAX(AL$24:AL1391)+1</f>
        <v>1284</v>
      </c>
      <c r="AM1392" s="71" t="s">
        <v>157</v>
      </c>
      <c r="AN1392" s="71" t="str">
        <f t="shared" si="286"/>
        <v>1284.</v>
      </c>
      <c r="AP1392" s="71"/>
      <c r="AS1392" s="114"/>
    </row>
    <row r="1393" spans="1:45" ht="22.5" customHeight="1" x14ac:dyDescent="0.25">
      <c r="A1393" s="94" t="str">
        <f t="shared" si="283"/>
        <v>1285.</v>
      </c>
      <c r="B1393" s="94">
        <v>5152</v>
      </c>
      <c r="C1393" s="213" t="s">
        <v>1445</v>
      </c>
      <c r="D1393" s="4">
        <v>1983</v>
      </c>
      <c r="E1393" s="9" t="s">
        <v>28</v>
      </c>
      <c r="F1393" s="4" t="s">
        <v>29</v>
      </c>
      <c r="G1393" s="10">
        <v>9</v>
      </c>
      <c r="H1393" s="10">
        <v>1</v>
      </c>
      <c r="I1393" s="26">
        <v>3188.8</v>
      </c>
      <c r="J1393" s="11">
        <v>3188.8</v>
      </c>
      <c r="K1393" s="26">
        <v>3188.8</v>
      </c>
      <c r="L1393" s="27">
        <v>141</v>
      </c>
      <c r="M1393" s="26">
        <f t="shared" si="284"/>
        <v>815137.96</v>
      </c>
      <c r="N1393" s="11"/>
      <c r="O1393" s="6"/>
      <c r="P1393" s="11"/>
      <c r="Q1393" s="11">
        <f t="shared" si="285"/>
        <v>815137.96</v>
      </c>
      <c r="R1393" s="11">
        <v>652746.25</v>
      </c>
      <c r="S1393" s="35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75">
        <v>162391.71</v>
      </c>
      <c r="AG1393" s="29" t="s">
        <v>217</v>
      </c>
      <c r="AH1393" s="176" t="s">
        <v>1774</v>
      </c>
      <c r="AI1393" s="168"/>
      <c r="AJ1393" s="176"/>
      <c r="AK1393" s="176"/>
      <c r="AL1393" s="71">
        <f>MAX(AL$24:AL1392)+1</f>
        <v>1285</v>
      </c>
      <c r="AM1393" s="71" t="s">
        <v>157</v>
      </c>
      <c r="AN1393" s="71" t="str">
        <f t="shared" si="286"/>
        <v>1285.</v>
      </c>
      <c r="AP1393" s="71"/>
      <c r="AS1393" s="114"/>
    </row>
    <row r="1394" spans="1:45" ht="22.5" customHeight="1" x14ac:dyDescent="0.25">
      <c r="A1394" s="94" t="str">
        <f t="shared" si="283"/>
        <v>1286.</v>
      </c>
      <c r="B1394" s="94">
        <v>4135</v>
      </c>
      <c r="C1394" s="218" t="s">
        <v>1160</v>
      </c>
      <c r="D1394" s="4">
        <v>1984</v>
      </c>
      <c r="E1394" s="9" t="s">
        <v>28</v>
      </c>
      <c r="F1394" s="4" t="s">
        <v>29</v>
      </c>
      <c r="G1394" s="10">
        <v>2</v>
      </c>
      <c r="H1394" s="10">
        <v>2</v>
      </c>
      <c r="I1394" s="26">
        <v>759.1</v>
      </c>
      <c r="J1394" s="11">
        <v>759.1</v>
      </c>
      <c r="K1394" s="26">
        <v>759.1</v>
      </c>
      <c r="L1394" s="27">
        <v>35</v>
      </c>
      <c r="M1394" s="26">
        <f t="shared" si="284"/>
        <v>266085.51</v>
      </c>
      <c r="N1394" s="11"/>
      <c r="O1394" s="6"/>
      <c r="P1394" s="11"/>
      <c r="Q1394" s="11">
        <f t="shared" si="285"/>
        <v>266085.51</v>
      </c>
      <c r="R1394" s="11">
        <v>266085.51</v>
      </c>
      <c r="S1394" s="35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75"/>
      <c r="AG1394" s="29" t="s">
        <v>217</v>
      </c>
      <c r="AH1394" s="176" t="s">
        <v>1788</v>
      </c>
      <c r="AI1394" s="168"/>
      <c r="AJ1394" s="176"/>
      <c r="AK1394" s="176"/>
      <c r="AL1394" s="71">
        <f>MAX(AL$24:AL1393)+1</f>
        <v>1286</v>
      </c>
      <c r="AM1394" s="71" t="s">
        <v>157</v>
      </c>
      <c r="AN1394" s="71" t="str">
        <f t="shared" si="286"/>
        <v>1286.</v>
      </c>
      <c r="AP1394" s="71"/>
      <c r="AS1394" s="114"/>
    </row>
    <row r="1395" spans="1:45" ht="22.5" customHeight="1" x14ac:dyDescent="0.25">
      <c r="A1395" s="94" t="str">
        <f t="shared" si="283"/>
        <v>1287.</v>
      </c>
      <c r="B1395" s="94">
        <v>4210</v>
      </c>
      <c r="C1395" s="213" t="s">
        <v>1668</v>
      </c>
      <c r="D1395" s="4">
        <v>1984</v>
      </c>
      <c r="E1395" s="9" t="s">
        <v>28</v>
      </c>
      <c r="F1395" s="4" t="s">
        <v>29</v>
      </c>
      <c r="G1395" s="10">
        <v>5</v>
      </c>
      <c r="H1395" s="10">
        <v>3</v>
      </c>
      <c r="I1395" s="26">
        <v>2781.6</v>
      </c>
      <c r="J1395" s="11">
        <v>1711.3</v>
      </c>
      <c r="K1395" s="26">
        <v>1711.3</v>
      </c>
      <c r="L1395" s="27">
        <v>115</v>
      </c>
      <c r="M1395" s="26">
        <f t="shared" si="284"/>
        <v>608700</v>
      </c>
      <c r="N1395" s="11"/>
      <c r="O1395" s="6"/>
      <c r="P1395" s="11"/>
      <c r="Q1395" s="11">
        <f t="shared" si="285"/>
        <v>608700</v>
      </c>
      <c r="R1395" s="11">
        <v>608700</v>
      </c>
      <c r="S1395" s="35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75"/>
      <c r="AG1395" s="29" t="s">
        <v>217</v>
      </c>
      <c r="AH1395" s="176" t="s">
        <v>1781</v>
      </c>
      <c r="AI1395" s="168"/>
      <c r="AJ1395" s="176"/>
      <c r="AK1395" s="176"/>
      <c r="AL1395" s="71">
        <f>MAX(AL$24:AL1394)+1</f>
        <v>1287</v>
      </c>
      <c r="AM1395" s="71" t="s">
        <v>157</v>
      </c>
      <c r="AN1395" s="71" t="str">
        <f t="shared" si="286"/>
        <v>1287.</v>
      </c>
      <c r="AP1395" s="71"/>
      <c r="AS1395" s="114"/>
    </row>
    <row r="1396" spans="1:45" ht="22.5" customHeight="1" x14ac:dyDescent="0.25">
      <c r="A1396" s="94" t="str">
        <f t="shared" si="283"/>
        <v>1288.</v>
      </c>
      <c r="B1396" s="94">
        <v>4776</v>
      </c>
      <c r="C1396" s="218" t="s">
        <v>1611</v>
      </c>
      <c r="D1396" s="4">
        <v>1985</v>
      </c>
      <c r="E1396" s="9" t="s">
        <v>28</v>
      </c>
      <c r="F1396" s="4" t="s">
        <v>29</v>
      </c>
      <c r="G1396" s="10">
        <v>5</v>
      </c>
      <c r="H1396" s="10">
        <v>3</v>
      </c>
      <c r="I1396" s="26">
        <v>2279.8000000000002</v>
      </c>
      <c r="J1396" s="11">
        <v>2115.8000000000002</v>
      </c>
      <c r="K1396" s="26">
        <v>2115.8000000000002</v>
      </c>
      <c r="L1396" s="27">
        <v>95</v>
      </c>
      <c r="M1396" s="26">
        <f t="shared" si="284"/>
        <v>1256040.7</v>
      </c>
      <c r="N1396" s="11"/>
      <c r="O1396" s="6"/>
      <c r="P1396" s="11"/>
      <c r="Q1396" s="11">
        <f t="shared" si="285"/>
        <v>1256040.7</v>
      </c>
      <c r="R1396" s="11">
        <v>1256040.7</v>
      </c>
      <c r="S1396" s="35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75"/>
      <c r="AG1396" s="29" t="s">
        <v>217</v>
      </c>
      <c r="AH1396" s="176" t="s">
        <v>1777</v>
      </c>
      <c r="AI1396" s="168"/>
      <c r="AJ1396" s="176"/>
      <c r="AK1396" s="176"/>
      <c r="AL1396" s="71">
        <f>MAX(AL$24:AL1395)+1</f>
        <v>1288</v>
      </c>
      <c r="AM1396" s="71" t="s">
        <v>157</v>
      </c>
      <c r="AN1396" s="71" t="str">
        <f t="shared" si="286"/>
        <v>1288.</v>
      </c>
      <c r="AS1396" s="114"/>
    </row>
    <row r="1397" spans="1:45" ht="22.5" customHeight="1" x14ac:dyDescent="0.25">
      <c r="A1397" s="94" t="str">
        <f t="shared" si="283"/>
        <v>1289.</v>
      </c>
      <c r="B1397" s="94">
        <v>4689</v>
      </c>
      <c r="C1397" s="210" t="s">
        <v>1391</v>
      </c>
      <c r="D1397" s="94">
        <v>1985</v>
      </c>
      <c r="E1397" s="132" t="s">
        <v>28</v>
      </c>
      <c r="F1397" s="94" t="s">
        <v>31</v>
      </c>
      <c r="G1397" s="151">
        <v>9</v>
      </c>
      <c r="H1397" s="151">
        <v>4</v>
      </c>
      <c r="I1397" s="152">
        <v>7670.8</v>
      </c>
      <c r="J1397" s="152">
        <v>4575.8</v>
      </c>
      <c r="K1397" s="152">
        <v>4575.8</v>
      </c>
      <c r="L1397" s="120">
        <v>410</v>
      </c>
      <c r="M1397" s="11">
        <f t="shared" si="284"/>
        <v>1645663.07</v>
      </c>
      <c r="N1397" s="124"/>
      <c r="O1397" s="124"/>
      <c r="P1397" s="124"/>
      <c r="Q1397" s="11">
        <f t="shared" si="285"/>
        <v>1645663.07</v>
      </c>
      <c r="R1397" s="11">
        <v>1645663.07</v>
      </c>
      <c r="S1397" s="123"/>
      <c r="T1397" s="124"/>
      <c r="U1397" s="11"/>
      <c r="V1397" s="11"/>
      <c r="W1397" s="11"/>
      <c r="X1397" s="11"/>
      <c r="Y1397" s="18"/>
      <c r="Z1397" s="18"/>
      <c r="AA1397" s="124"/>
      <c r="AB1397" s="124"/>
      <c r="AC1397" s="125"/>
      <c r="AD1397" s="125"/>
      <c r="AE1397" s="11"/>
      <c r="AF1397" s="75"/>
      <c r="AG1397" s="29" t="s">
        <v>217</v>
      </c>
      <c r="AH1397" s="90" t="s">
        <v>1774</v>
      </c>
      <c r="AI1397" s="168"/>
      <c r="AJ1397" s="90"/>
      <c r="AK1397" s="90"/>
      <c r="AL1397" s="71">
        <f>MAX(AL$24:AL1396)+1</f>
        <v>1289</v>
      </c>
      <c r="AM1397" s="71" t="s">
        <v>157</v>
      </c>
      <c r="AN1397" s="71" t="str">
        <f t="shared" si="286"/>
        <v>1289.</v>
      </c>
      <c r="AP1397" s="71"/>
      <c r="AS1397" s="114"/>
    </row>
    <row r="1398" spans="1:45" ht="22.5" customHeight="1" x14ac:dyDescent="0.25">
      <c r="A1398" s="94" t="str">
        <f t="shared" si="283"/>
        <v>1290.</v>
      </c>
      <c r="B1398" s="94">
        <v>4755</v>
      </c>
      <c r="C1398" s="218" t="s">
        <v>1251</v>
      </c>
      <c r="D1398" s="4">
        <v>1985</v>
      </c>
      <c r="E1398" s="9" t="s">
        <v>28</v>
      </c>
      <c r="F1398" s="4" t="s">
        <v>29</v>
      </c>
      <c r="G1398" s="10">
        <v>2</v>
      </c>
      <c r="H1398" s="10">
        <v>2</v>
      </c>
      <c r="I1398" s="26">
        <v>573.20000000000005</v>
      </c>
      <c r="J1398" s="11">
        <v>317.89999999999998</v>
      </c>
      <c r="K1398" s="26">
        <v>317.89999999999998</v>
      </c>
      <c r="L1398" s="27">
        <v>30</v>
      </c>
      <c r="M1398" s="26">
        <f t="shared" si="284"/>
        <v>932532.61</v>
      </c>
      <c r="N1398" s="11"/>
      <c r="O1398" s="6"/>
      <c r="P1398" s="11">
        <v>932532.61</v>
      </c>
      <c r="Q1398" s="11"/>
      <c r="R1398" s="11"/>
      <c r="S1398" s="35"/>
      <c r="T1398" s="11"/>
      <c r="U1398" s="11"/>
      <c r="V1398" s="11"/>
      <c r="W1398" s="11"/>
      <c r="X1398" s="11"/>
      <c r="Y1398" s="11">
        <v>228.45</v>
      </c>
      <c r="Z1398" s="11">
        <v>932532.61</v>
      </c>
      <c r="AA1398" s="11"/>
      <c r="AB1398" s="11"/>
      <c r="AC1398" s="11"/>
      <c r="AD1398" s="11"/>
      <c r="AE1398" s="11"/>
      <c r="AF1398" s="75"/>
      <c r="AG1398" s="29" t="s">
        <v>217</v>
      </c>
      <c r="AH1398" s="176"/>
      <c r="AI1398" s="168"/>
      <c r="AJ1398" s="176"/>
      <c r="AK1398" s="176"/>
      <c r="AL1398" s="71">
        <f>MAX(AL$24:AL1397)+1</f>
        <v>1290</v>
      </c>
      <c r="AM1398" s="71" t="s">
        <v>157</v>
      </c>
      <c r="AN1398" s="71" t="str">
        <f t="shared" si="286"/>
        <v>1290.</v>
      </c>
      <c r="AS1398" s="114"/>
    </row>
    <row r="1399" spans="1:45" ht="22.5" customHeight="1" x14ac:dyDescent="0.25">
      <c r="A1399" s="94" t="str">
        <f t="shared" si="283"/>
        <v>1291.</v>
      </c>
      <c r="B1399" s="94">
        <v>4987</v>
      </c>
      <c r="C1399" s="211" t="s">
        <v>1422</v>
      </c>
      <c r="D1399" s="4">
        <v>1986</v>
      </c>
      <c r="E1399" s="9" t="s">
        <v>28</v>
      </c>
      <c r="F1399" s="4" t="s">
        <v>73</v>
      </c>
      <c r="G1399" s="10">
        <v>9</v>
      </c>
      <c r="H1399" s="10">
        <v>1</v>
      </c>
      <c r="I1399" s="11">
        <v>2450.1</v>
      </c>
      <c r="J1399" s="11">
        <v>2450.1</v>
      </c>
      <c r="K1399" s="11">
        <v>2450.1</v>
      </c>
      <c r="L1399" s="35">
        <v>120</v>
      </c>
      <c r="M1399" s="11">
        <f t="shared" si="284"/>
        <v>2985931.71</v>
      </c>
      <c r="N1399" s="11"/>
      <c r="O1399" s="6"/>
      <c r="P1399" s="11"/>
      <c r="Q1399" s="11">
        <f t="shared" ref="Q1399:Q1412" si="287">M1399</f>
        <v>2985931.71</v>
      </c>
      <c r="R1399" s="11"/>
      <c r="S1399" s="35"/>
      <c r="T1399" s="11"/>
      <c r="U1399" s="11"/>
      <c r="V1399" s="11"/>
      <c r="W1399" s="11"/>
      <c r="X1399" s="11"/>
      <c r="Y1399" s="11">
        <v>1959</v>
      </c>
      <c r="Z1399" s="11">
        <v>2806711.12</v>
      </c>
      <c r="AA1399" s="11">
        <v>149</v>
      </c>
      <c r="AB1399" s="11">
        <v>179220.59</v>
      </c>
      <c r="AC1399" s="11"/>
      <c r="AD1399" s="11"/>
      <c r="AE1399" s="11"/>
      <c r="AF1399" s="75"/>
      <c r="AG1399" s="29" t="s">
        <v>217</v>
      </c>
      <c r="AH1399" s="177"/>
      <c r="AI1399" s="168"/>
      <c r="AJ1399" s="177"/>
      <c r="AK1399" s="177"/>
      <c r="AL1399" s="71">
        <f>MAX(AL$24:AL1398)+1</f>
        <v>1291</v>
      </c>
      <c r="AM1399" s="71" t="s">
        <v>157</v>
      </c>
      <c r="AN1399" s="71" t="str">
        <f t="shared" si="286"/>
        <v>1291.</v>
      </c>
      <c r="AP1399" s="71"/>
      <c r="AS1399" s="114"/>
    </row>
    <row r="1400" spans="1:45" ht="22.5" customHeight="1" x14ac:dyDescent="0.25">
      <c r="A1400" s="94" t="str">
        <f t="shared" si="283"/>
        <v>1292.</v>
      </c>
      <c r="B1400" s="94">
        <v>5404</v>
      </c>
      <c r="C1400" s="212" t="s">
        <v>1149</v>
      </c>
      <c r="D1400" s="4">
        <v>1986</v>
      </c>
      <c r="E1400" s="9" t="s">
        <v>28</v>
      </c>
      <c r="F1400" s="4" t="s">
        <v>31</v>
      </c>
      <c r="G1400" s="10">
        <v>9</v>
      </c>
      <c r="H1400" s="10">
        <v>4</v>
      </c>
      <c r="I1400" s="11">
        <v>7672.8</v>
      </c>
      <c r="J1400" s="11">
        <v>4569.6000000000004</v>
      </c>
      <c r="K1400" s="11">
        <v>2505.8000000000002</v>
      </c>
      <c r="L1400" s="35">
        <v>113</v>
      </c>
      <c r="M1400" s="11">
        <f t="shared" si="284"/>
        <v>1901517.25</v>
      </c>
      <c r="N1400" s="11"/>
      <c r="O1400" s="6"/>
      <c r="P1400" s="11"/>
      <c r="Q1400" s="11">
        <f t="shared" si="287"/>
        <v>1901517.25</v>
      </c>
      <c r="R1400" s="11"/>
      <c r="S1400" s="35"/>
      <c r="T1400" s="11"/>
      <c r="U1400" s="11">
        <v>767.6</v>
      </c>
      <c r="V1400" s="11">
        <v>1901517.25</v>
      </c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75"/>
      <c r="AG1400" s="29" t="s">
        <v>217</v>
      </c>
      <c r="AH1400" s="176"/>
      <c r="AI1400" s="168"/>
      <c r="AJ1400" s="176"/>
      <c r="AK1400" s="176"/>
      <c r="AL1400" s="71">
        <f>MAX(AL$24:AL1399)+1</f>
        <v>1292</v>
      </c>
      <c r="AM1400" s="71" t="s">
        <v>157</v>
      </c>
      <c r="AN1400" s="71" t="str">
        <f t="shared" si="286"/>
        <v>1292.</v>
      </c>
      <c r="AP1400" s="71"/>
      <c r="AS1400" s="114"/>
    </row>
    <row r="1401" spans="1:45" ht="22.5" customHeight="1" x14ac:dyDescent="0.25">
      <c r="A1401" s="94" t="str">
        <f t="shared" si="283"/>
        <v>1293.</v>
      </c>
      <c r="B1401" s="94">
        <v>5379</v>
      </c>
      <c r="C1401" s="238" t="s">
        <v>1479</v>
      </c>
      <c r="D1401" s="4">
        <v>1987</v>
      </c>
      <c r="E1401" s="9" t="s">
        <v>28</v>
      </c>
      <c r="F1401" s="4" t="s">
        <v>29</v>
      </c>
      <c r="G1401" s="10">
        <v>4</v>
      </c>
      <c r="H1401" s="10">
        <v>2</v>
      </c>
      <c r="I1401" s="26">
        <v>2016.8</v>
      </c>
      <c r="J1401" s="11">
        <v>2016.8</v>
      </c>
      <c r="K1401" s="26">
        <v>2016.8</v>
      </c>
      <c r="L1401" s="27">
        <v>56</v>
      </c>
      <c r="M1401" s="26">
        <f t="shared" si="284"/>
        <v>1560698.1</v>
      </c>
      <c r="N1401" s="11"/>
      <c r="O1401" s="6"/>
      <c r="P1401" s="11"/>
      <c r="Q1401" s="11">
        <f t="shared" si="287"/>
        <v>1560698.1</v>
      </c>
      <c r="R1401" s="11"/>
      <c r="S1401" s="35"/>
      <c r="T1401" s="11"/>
      <c r="U1401" s="11">
        <v>845</v>
      </c>
      <c r="V1401" s="11">
        <f>U1401*1846.98</f>
        <v>1560698.1</v>
      </c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75"/>
      <c r="AG1401" s="29" t="s">
        <v>217</v>
      </c>
      <c r="AH1401" s="176"/>
      <c r="AI1401" s="168"/>
      <c r="AJ1401" s="176"/>
      <c r="AK1401" s="176"/>
      <c r="AL1401" s="71">
        <f>MAX(AL$24:AL1400)+1</f>
        <v>1293</v>
      </c>
      <c r="AM1401" s="71" t="s">
        <v>157</v>
      </c>
      <c r="AN1401" s="71" t="str">
        <f t="shared" si="286"/>
        <v>1293.</v>
      </c>
      <c r="AP1401" s="71"/>
      <c r="AS1401" s="114"/>
    </row>
    <row r="1402" spans="1:45" ht="22.5" customHeight="1" x14ac:dyDescent="0.25">
      <c r="A1402" s="94" t="str">
        <f t="shared" si="283"/>
        <v>1294.</v>
      </c>
      <c r="B1402" s="94">
        <v>4342</v>
      </c>
      <c r="C1402" s="218" t="s">
        <v>943</v>
      </c>
      <c r="D1402" s="4">
        <v>1990</v>
      </c>
      <c r="E1402" s="9" t="s">
        <v>28</v>
      </c>
      <c r="F1402" s="4" t="s">
        <v>29</v>
      </c>
      <c r="G1402" s="10">
        <v>9</v>
      </c>
      <c r="H1402" s="10">
        <v>3</v>
      </c>
      <c r="I1402" s="26">
        <v>7337.2</v>
      </c>
      <c r="J1402" s="11">
        <v>6820.1</v>
      </c>
      <c r="K1402" s="26">
        <v>6820.1</v>
      </c>
      <c r="L1402" s="27">
        <v>290</v>
      </c>
      <c r="M1402" s="26">
        <f t="shared" si="284"/>
        <v>288247</v>
      </c>
      <c r="N1402" s="11"/>
      <c r="O1402" s="6"/>
      <c r="P1402" s="11"/>
      <c r="Q1402" s="11">
        <f t="shared" si="287"/>
        <v>288247</v>
      </c>
      <c r="R1402" s="11">
        <v>288247</v>
      </c>
      <c r="S1402" s="35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75"/>
      <c r="AG1402" s="29" t="s">
        <v>217</v>
      </c>
      <c r="AH1402" s="176" t="s">
        <v>1781</v>
      </c>
      <c r="AI1402" s="168"/>
      <c r="AJ1402" s="176"/>
      <c r="AK1402" s="176"/>
      <c r="AL1402" s="71">
        <f>MAX(AL$24:AL1401)+1</f>
        <v>1294</v>
      </c>
      <c r="AM1402" s="71" t="s">
        <v>157</v>
      </c>
      <c r="AN1402" s="71" t="str">
        <f t="shared" si="286"/>
        <v>1294.</v>
      </c>
      <c r="AP1402" s="71"/>
      <c r="AS1402" s="114"/>
    </row>
    <row r="1403" spans="1:45" ht="22.5" customHeight="1" x14ac:dyDescent="0.25">
      <c r="A1403" s="94" t="str">
        <f t="shared" si="283"/>
        <v>1295.</v>
      </c>
      <c r="B1403" s="94">
        <v>5153</v>
      </c>
      <c r="C1403" s="211" t="s">
        <v>1122</v>
      </c>
      <c r="D1403" s="4">
        <v>1991</v>
      </c>
      <c r="E1403" s="9" t="s">
        <v>28</v>
      </c>
      <c r="F1403" s="4" t="s">
        <v>31</v>
      </c>
      <c r="G1403" s="10">
        <v>9</v>
      </c>
      <c r="H1403" s="10">
        <v>2</v>
      </c>
      <c r="I1403" s="11">
        <v>3265</v>
      </c>
      <c r="J1403" s="11">
        <v>3265</v>
      </c>
      <c r="K1403" s="11">
        <v>3265</v>
      </c>
      <c r="L1403" s="35">
        <v>156</v>
      </c>
      <c r="M1403" s="11">
        <f t="shared" si="284"/>
        <v>2166380.04</v>
      </c>
      <c r="N1403" s="11"/>
      <c r="O1403" s="6"/>
      <c r="P1403" s="11"/>
      <c r="Q1403" s="11">
        <f t="shared" si="287"/>
        <v>2166380.04</v>
      </c>
      <c r="R1403" s="11"/>
      <c r="S1403" s="35">
        <v>1</v>
      </c>
      <c r="T1403" s="11">
        <f>S1403*2166380.04</f>
        <v>2166380.04</v>
      </c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75"/>
      <c r="AG1403" s="29" t="s">
        <v>217</v>
      </c>
      <c r="AH1403" s="176"/>
      <c r="AI1403" s="168"/>
      <c r="AJ1403" s="176"/>
      <c r="AK1403" s="176"/>
      <c r="AL1403" s="71">
        <f>MAX(AL$24:AL1402)+1</f>
        <v>1295</v>
      </c>
      <c r="AM1403" s="71" t="s">
        <v>157</v>
      </c>
      <c r="AN1403" s="71" t="str">
        <f t="shared" si="286"/>
        <v>1295.</v>
      </c>
      <c r="AP1403" s="71"/>
      <c r="AS1403" s="114"/>
    </row>
    <row r="1404" spans="1:45" ht="22.5" customHeight="1" x14ac:dyDescent="0.25">
      <c r="A1404" s="94" t="str">
        <f t="shared" si="283"/>
        <v>1296.</v>
      </c>
      <c r="B1404" s="94">
        <v>5160</v>
      </c>
      <c r="C1404" s="211" t="s">
        <v>1123</v>
      </c>
      <c r="D1404" s="4">
        <v>1991</v>
      </c>
      <c r="E1404" s="9" t="s">
        <v>28</v>
      </c>
      <c r="F1404" s="4" t="s">
        <v>31</v>
      </c>
      <c r="G1404" s="10">
        <v>9</v>
      </c>
      <c r="H1404" s="10">
        <v>8</v>
      </c>
      <c r="I1404" s="11">
        <v>15360.1</v>
      </c>
      <c r="J1404" s="11">
        <v>9228.4</v>
      </c>
      <c r="K1404" s="11">
        <v>9228.4</v>
      </c>
      <c r="L1404" s="35">
        <v>755</v>
      </c>
      <c r="M1404" s="11">
        <f t="shared" si="284"/>
        <v>5417422.8899999997</v>
      </c>
      <c r="N1404" s="11"/>
      <c r="O1404" s="6"/>
      <c r="P1404" s="11"/>
      <c r="Q1404" s="11">
        <f t="shared" si="287"/>
        <v>5417422.8899999997</v>
      </c>
      <c r="R1404" s="11"/>
      <c r="S1404" s="35"/>
      <c r="T1404" s="11"/>
      <c r="U1404" s="11"/>
      <c r="V1404" s="11"/>
      <c r="W1404" s="11"/>
      <c r="X1404" s="11"/>
      <c r="Y1404" s="11">
        <v>6963</v>
      </c>
      <c r="Z1404" s="11">
        <f>Y1404*778.03</f>
        <v>5417422.8899999997</v>
      </c>
      <c r="AA1404" s="11"/>
      <c r="AB1404" s="11"/>
      <c r="AC1404" s="11"/>
      <c r="AD1404" s="11"/>
      <c r="AE1404" s="11"/>
      <c r="AF1404" s="75"/>
      <c r="AG1404" s="29" t="s">
        <v>217</v>
      </c>
      <c r="AH1404" s="176"/>
      <c r="AI1404" s="168"/>
      <c r="AJ1404" s="176"/>
      <c r="AK1404" s="176"/>
      <c r="AL1404" s="71">
        <f>MAX(AL$24:AL1403)+1</f>
        <v>1296</v>
      </c>
      <c r="AM1404" s="71" t="s">
        <v>157</v>
      </c>
      <c r="AN1404" s="71" t="str">
        <f t="shared" si="286"/>
        <v>1296.</v>
      </c>
      <c r="AP1404" s="71"/>
      <c r="AS1404" s="114"/>
    </row>
    <row r="1405" spans="1:45" ht="22.5" customHeight="1" x14ac:dyDescent="0.25">
      <c r="A1405" s="94" t="str">
        <f t="shared" si="283"/>
        <v>1297.</v>
      </c>
      <c r="B1405" s="94">
        <v>4666</v>
      </c>
      <c r="C1405" s="211" t="s">
        <v>1492</v>
      </c>
      <c r="D1405" s="4">
        <v>1991</v>
      </c>
      <c r="E1405" s="9" t="s">
        <v>28</v>
      </c>
      <c r="F1405" s="4" t="s">
        <v>31</v>
      </c>
      <c r="G1405" s="10">
        <v>10</v>
      </c>
      <c r="H1405" s="10">
        <v>6</v>
      </c>
      <c r="I1405" s="11">
        <v>12615.6</v>
      </c>
      <c r="J1405" s="11">
        <v>7593.9</v>
      </c>
      <c r="K1405" s="11">
        <v>7593.9</v>
      </c>
      <c r="L1405" s="35">
        <v>613</v>
      </c>
      <c r="M1405" s="11">
        <f t="shared" si="284"/>
        <v>11171552.82</v>
      </c>
      <c r="N1405" s="11"/>
      <c r="O1405" s="6"/>
      <c r="P1405" s="11"/>
      <c r="Q1405" s="11">
        <f t="shared" si="287"/>
        <v>11171552.82</v>
      </c>
      <c r="R1405" s="11"/>
      <c r="S1405" s="35">
        <v>6</v>
      </c>
      <c r="T1405" s="11">
        <v>10873052.82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75">
        <v>298500</v>
      </c>
      <c r="AG1405" s="29" t="s">
        <v>217</v>
      </c>
      <c r="AH1405" s="177"/>
      <c r="AI1405" s="168"/>
      <c r="AJ1405" s="177"/>
      <c r="AK1405" s="177"/>
      <c r="AL1405" s="71">
        <f>MAX(AL$24:AL1404)+1</f>
        <v>1297</v>
      </c>
      <c r="AM1405" s="71" t="s">
        <v>157</v>
      </c>
      <c r="AN1405" s="71" t="str">
        <f t="shared" si="286"/>
        <v>1297.</v>
      </c>
      <c r="AP1405" s="71"/>
      <c r="AS1405" s="114"/>
    </row>
    <row r="1406" spans="1:45" ht="22.5" customHeight="1" x14ac:dyDescent="0.25">
      <c r="A1406" s="94" t="str">
        <f t="shared" si="283"/>
        <v>1298.</v>
      </c>
      <c r="B1406" s="94">
        <v>5197</v>
      </c>
      <c r="C1406" s="213" t="s">
        <v>1671</v>
      </c>
      <c r="D1406" s="4">
        <v>1994</v>
      </c>
      <c r="E1406" s="9" t="s">
        <v>28</v>
      </c>
      <c r="F1406" s="4" t="s">
        <v>31</v>
      </c>
      <c r="G1406" s="10">
        <v>10</v>
      </c>
      <c r="H1406" s="10">
        <v>5</v>
      </c>
      <c r="I1406" s="26">
        <v>11537.48</v>
      </c>
      <c r="J1406" s="11">
        <v>10241.48</v>
      </c>
      <c r="K1406" s="26">
        <v>10241.48</v>
      </c>
      <c r="L1406" s="27">
        <v>408</v>
      </c>
      <c r="M1406" s="26">
        <f t="shared" si="284"/>
        <v>1447993</v>
      </c>
      <c r="N1406" s="11"/>
      <c r="O1406" s="6"/>
      <c r="P1406" s="11"/>
      <c r="Q1406" s="11">
        <f t="shared" si="287"/>
        <v>1447993</v>
      </c>
      <c r="R1406" s="11">
        <v>536693</v>
      </c>
      <c r="S1406" s="35"/>
      <c r="T1406" s="11"/>
      <c r="U1406" s="11"/>
      <c r="V1406" s="11"/>
      <c r="W1406" s="11"/>
      <c r="X1406" s="11"/>
      <c r="Y1406" s="11"/>
      <c r="Z1406" s="11"/>
      <c r="AA1406" s="11">
        <v>200</v>
      </c>
      <c r="AB1406" s="11">
        <v>911300</v>
      </c>
      <c r="AC1406" s="11"/>
      <c r="AD1406" s="11"/>
      <c r="AE1406" s="11"/>
      <c r="AF1406" s="75"/>
      <c r="AG1406" s="29" t="s">
        <v>217</v>
      </c>
      <c r="AH1406" s="176" t="s">
        <v>1788</v>
      </c>
      <c r="AI1406" s="168"/>
      <c r="AJ1406" s="176"/>
      <c r="AK1406" s="176"/>
      <c r="AL1406" s="71">
        <f>MAX(AL$24:AL1405)+1</f>
        <v>1298</v>
      </c>
      <c r="AM1406" s="71" t="s">
        <v>157</v>
      </c>
      <c r="AN1406" s="71" t="str">
        <f t="shared" si="286"/>
        <v>1298.</v>
      </c>
      <c r="AP1406" s="71"/>
      <c r="AS1406" s="114"/>
    </row>
    <row r="1407" spans="1:45" ht="22.5" customHeight="1" x14ac:dyDescent="0.25">
      <c r="A1407" s="94" t="str">
        <f t="shared" si="283"/>
        <v>1299.</v>
      </c>
      <c r="B1407" s="94">
        <v>4120</v>
      </c>
      <c r="C1407" s="238" t="s">
        <v>1487</v>
      </c>
      <c r="D1407" s="4">
        <v>1995</v>
      </c>
      <c r="E1407" s="9" t="s">
        <v>28</v>
      </c>
      <c r="F1407" s="4" t="s">
        <v>29</v>
      </c>
      <c r="G1407" s="10">
        <v>5</v>
      </c>
      <c r="H1407" s="10">
        <v>1</v>
      </c>
      <c r="I1407" s="26">
        <v>2444.1</v>
      </c>
      <c r="J1407" s="26">
        <v>1333.7</v>
      </c>
      <c r="K1407" s="26">
        <v>1333.7</v>
      </c>
      <c r="L1407" s="27">
        <v>110</v>
      </c>
      <c r="M1407" s="26">
        <f t="shared" si="284"/>
        <v>1259086.2660000001</v>
      </c>
      <c r="N1407" s="11"/>
      <c r="O1407" s="6"/>
      <c r="P1407" s="11"/>
      <c r="Q1407" s="11">
        <f t="shared" si="287"/>
        <v>1259086.2660000001</v>
      </c>
      <c r="R1407" s="11"/>
      <c r="S1407" s="35"/>
      <c r="T1407" s="11"/>
      <c r="U1407" s="11">
        <v>681.7</v>
      </c>
      <c r="V1407" s="11">
        <f>U1407*1846.98</f>
        <v>1259086.2660000001</v>
      </c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75"/>
      <c r="AG1407" s="29" t="s">
        <v>217</v>
      </c>
      <c r="AH1407" s="176"/>
      <c r="AI1407" s="168"/>
      <c r="AJ1407" s="176"/>
      <c r="AK1407" s="176"/>
      <c r="AL1407" s="71">
        <f>MAX(AL$24:AL1406)+1</f>
        <v>1299</v>
      </c>
      <c r="AM1407" s="71" t="s">
        <v>157</v>
      </c>
      <c r="AN1407" s="71" t="str">
        <f t="shared" si="286"/>
        <v>1299.</v>
      </c>
      <c r="AP1407" s="71"/>
      <c r="AS1407" s="114"/>
    </row>
    <row r="1408" spans="1:45" ht="22.5" customHeight="1" x14ac:dyDescent="0.25">
      <c r="A1408" s="94" t="str">
        <f t="shared" si="283"/>
        <v>1300.</v>
      </c>
      <c r="B1408" s="94">
        <v>4540</v>
      </c>
      <c r="C1408" s="213" t="s">
        <v>1669</v>
      </c>
      <c r="D1408" s="4">
        <v>1999</v>
      </c>
      <c r="E1408" s="9" t="s">
        <v>28</v>
      </c>
      <c r="F1408" s="4" t="s">
        <v>31</v>
      </c>
      <c r="G1408" s="10">
        <v>5</v>
      </c>
      <c r="H1408" s="10">
        <v>3</v>
      </c>
      <c r="I1408" s="26">
        <v>4698.4000000000005</v>
      </c>
      <c r="J1408" s="11">
        <v>4167.3999999999996</v>
      </c>
      <c r="K1408" s="26">
        <v>4167.3999999999996</v>
      </c>
      <c r="L1408" s="27">
        <v>168</v>
      </c>
      <c r="M1408" s="26">
        <f t="shared" si="284"/>
        <v>390798.2</v>
      </c>
      <c r="N1408" s="11"/>
      <c r="O1408" s="6"/>
      <c r="P1408" s="11"/>
      <c r="Q1408" s="11">
        <f t="shared" si="287"/>
        <v>390798.2</v>
      </c>
      <c r="R1408" s="11"/>
      <c r="S1408" s="35"/>
      <c r="T1408" s="11"/>
      <c r="U1408" s="11"/>
      <c r="V1408" s="11"/>
      <c r="W1408" s="11"/>
      <c r="X1408" s="11"/>
      <c r="Y1408" s="11"/>
      <c r="Z1408" s="11"/>
      <c r="AA1408" s="11">
        <v>146</v>
      </c>
      <c r="AB1408" s="11">
        <v>390798.2</v>
      </c>
      <c r="AC1408" s="11"/>
      <c r="AD1408" s="11"/>
      <c r="AE1408" s="11"/>
      <c r="AF1408" s="75"/>
      <c r="AG1408" s="29" t="s">
        <v>217</v>
      </c>
      <c r="AH1408" s="176"/>
      <c r="AI1408" s="168"/>
      <c r="AJ1408" s="176"/>
      <c r="AK1408" s="176"/>
      <c r="AL1408" s="71">
        <f>MAX(AL$24:AL1407)+1</f>
        <v>1300</v>
      </c>
      <c r="AM1408" s="71" t="s">
        <v>157</v>
      </c>
      <c r="AN1408" s="71" t="str">
        <f t="shared" si="286"/>
        <v>1300.</v>
      </c>
      <c r="AP1408" s="71"/>
      <c r="AS1408" s="114"/>
    </row>
    <row r="1409" spans="1:45" ht="22.5" customHeight="1" x14ac:dyDescent="0.25">
      <c r="A1409" s="94" t="str">
        <f t="shared" si="283"/>
        <v>1301.</v>
      </c>
      <c r="B1409" s="94">
        <v>5053</v>
      </c>
      <c r="C1409" s="238" t="s">
        <v>1615</v>
      </c>
      <c r="D1409" s="4">
        <v>2004</v>
      </c>
      <c r="E1409" s="9" t="s">
        <v>28</v>
      </c>
      <c r="F1409" s="4" t="s">
        <v>29</v>
      </c>
      <c r="G1409" s="10">
        <v>4</v>
      </c>
      <c r="H1409" s="10">
        <v>2</v>
      </c>
      <c r="I1409" s="26">
        <v>2623.6</v>
      </c>
      <c r="J1409" s="26">
        <v>1896.4</v>
      </c>
      <c r="K1409" s="26">
        <v>1896.4</v>
      </c>
      <c r="L1409" s="27">
        <v>46</v>
      </c>
      <c r="M1409" s="26">
        <f t="shared" si="284"/>
        <v>703865</v>
      </c>
      <c r="N1409" s="11"/>
      <c r="O1409" s="6"/>
      <c r="P1409" s="11"/>
      <c r="Q1409" s="11">
        <f t="shared" si="287"/>
        <v>703865</v>
      </c>
      <c r="R1409" s="11">
        <v>703865</v>
      </c>
      <c r="S1409" s="35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75"/>
      <c r="AG1409" s="29" t="s">
        <v>217</v>
      </c>
      <c r="AH1409" s="176" t="s">
        <v>1778</v>
      </c>
      <c r="AI1409" s="168"/>
      <c r="AJ1409" s="176"/>
      <c r="AK1409" s="176"/>
      <c r="AL1409" s="71">
        <f>MAX(AL$24:AL1408)+1</f>
        <v>1301</v>
      </c>
      <c r="AM1409" s="71" t="s">
        <v>157</v>
      </c>
      <c r="AN1409" s="71" t="str">
        <f t="shared" si="286"/>
        <v>1301.</v>
      </c>
      <c r="AP1409" s="71"/>
      <c r="AS1409" s="114"/>
    </row>
    <row r="1410" spans="1:45" ht="22.5" customHeight="1" x14ac:dyDescent="0.25">
      <c r="A1410" s="94" t="str">
        <f t="shared" si="283"/>
        <v>1302.</v>
      </c>
      <c r="B1410" s="94">
        <v>5054</v>
      </c>
      <c r="C1410" s="238" t="s">
        <v>1602</v>
      </c>
      <c r="D1410" s="4">
        <v>2004</v>
      </c>
      <c r="E1410" s="9" t="s">
        <v>28</v>
      </c>
      <c r="F1410" s="4" t="s">
        <v>29</v>
      </c>
      <c r="G1410" s="10">
        <v>4</v>
      </c>
      <c r="H1410" s="10">
        <v>4</v>
      </c>
      <c r="I1410" s="26">
        <v>3937.6</v>
      </c>
      <c r="J1410" s="26">
        <v>2121.1</v>
      </c>
      <c r="K1410" s="26">
        <v>2121.1</v>
      </c>
      <c r="L1410" s="27">
        <v>84</v>
      </c>
      <c r="M1410" s="26">
        <f t="shared" si="284"/>
        <v>998671</v>
      </c>
      <c r="N1410" s="11"/>
      <c r="O1410" s="6"/>
      <c r="P1410" s="11"/>
      <c r="Q1410" s="11">
        <f t="shared" si="287"/>
        <v>998671</v>
      </c>
      <c r="R1410" s="11">
        <v>648671</v>
      </c>
      <c r="S1410" s="35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>
        <v>350000</v>
      </c>
      <c r="AF1410" s="75"/>
      <c r="AG1410" s="29" t="s">
        <v>217</v>
      </c>
      <c r="AH1410" s="176" t="s">
        <v>1803</v>
      </c>
      <c r="AI1410" s="168"/>
      <c r="AJ1410" s="176"/>
      <c r="AK1410" s="176"/>
      <c r="AL1410" s="71">
        <f>MAX(AL$24:AL1409)+1</f>
        <v>1302</v>
      </c>
      <c r="AM1410" s="71" t="s">
        <v>157</v>
      </c>
      <c r="AN1410" s="71" t="str">
        <f t="shared" si="286"/>
        <v>1302.</v>
      </c>
      <c r="AP1410" s="71"/>
      <c r="AS1410" s="114"/>
    </row>
    <row r="1411" spans="1:45" ht="22.5" customHeight="1" x14ac:dyDescent="0.25">
      <c r="A1411" s="94" t="str">
        <f t="shared" si="283"/>
        <v>1303.</v>
      </c>
      <c r="B1411" s="94">
        <v>4709</v>
      </c>
      <c r="C1411" s="238" t="s">
        <v>1603</v>
      </c>
      <c r="D1411" s="4">
        <v>2004</v>
      </c>
      <c r="E1411" s="9" t="s">
        <v>28</v>
      </c>
      <c r="F1411" s="4" t="s">
        <v>31</v>
      </c>
      <c r="G1411" s="10">
        <v>9</v>
      </c>
      <c r="H1411" s="10">
        <v>3</v>
      </c>
      <c r="I1411" s="26">
        <v>6643.2</v>
      </c>
      <c r="J1411" s="26">
        <v>5643.6</v>
      </c>
      <c r="K1411" s="26">
        <v>5643.6</v>
      </c>
      <c r="L1411" s="27">
        <v>208</v>
      </c>
      <c r="M1411" s="26">
        <f t="shared" si="284"/>
        <v>1425126</v>
      </c>
      <c r="N1411" s="11"/>
      <c r="O1411" s="6"/>
      <c r="P1411" s="11"/>
      <c r="Q1411" s="11">
        <f t="shared" si="287"/>
        <v>1425126</v>
      </c>
      <c r="R1411" s="11"/>
      <c r="S1411" s="35"/>
      <c r="T1411" s="11"/>
      <c r="U1411" s="11"/>
      <c r="V1411" s="11"/>
      <c r="W1411" s="11"/>
      <c r="X1411" s="11"/>
      <c r="Y1411" s="11">
        <v>3750</v>
      </c>
      <c r="Z1411" s="11">
        <v>1425126</v>
      </c>
      <c r="AA1411" s="11"/>
      <c r="AB1411" s="11"/>
      <c r="AC1411" s="11"/>
      <c r="AD1411" s="11"/>
      <c r="AE1411" s="11"/>
      <c r="AF1411" s="75"/>
      <c r="AG1411" s="29" t="s">
        <v>217</v>
      </c>
      <c r="AH1411" s="176"/>
      <c r="AI1411" s="168"/>
      <c r="AJ1411" s="176"/>
      <c r="AK1411" s="176"/>
      <c r="AL1411" s="71">
        <f>MAX(AL$24:AL1410)+1</f>
        <v>1303</v>
      </c>
      <c r="AM1411" s="71" t="s">
        <v>157</v>
      </c>
      <c r="AN1411" s="71" t="str">
        <f t="shared" si="286"/>
        <v>1303.</v>
      </c>
      <c r="AP1411" s="71"/>
      <c r="AS1411" s="114"/>
    </row>
    <row r="1412" spans="1:45" ht="22.5" customHeight="1" x14ac:dyDescent="0.25">
      <c r="A1412" s="94" t="str">
        <f t="shared" si="283"/>
        <v>1304.</v>
      </c>
      <c r="B1412" s="94">
        <v>4989</v>
      </c>
      <c r="C1412" s="238" t="s">
        <v>1105</v>
      </c>
      <c r="D1412" s="4">
        <v>1971</v>
      </c>
      <c r="E1412" s="9" t="s">
        <v>28</v>
      </c>
      <c r="F1412" s="4" t="s">
        <v>31</v>
      </c>
      <c r="G1412" s="10">
        <v>5</v>
      </c>
      <c r="H1412" s="10">
        <v>3</v>
      </c>
      <c r="I1412" s="26">
        <v>2062.8000000000002</v>
      </c>
      <c r="J1412" s="26">
        <v>2062.8000000000002</v>
      </c>
      <c r="K1412" s="26">
        <v>2062.8000000000002</v>
      </c>
      <c r="L1412" s="27">
        <v>81</v>
      </c>
      <c r="M1412" s="26">
        <f t="shared" si="284"/>
        <v>1034955</v>
      </c>
      <c r="N1412" s="11"/>
      <c r="O1412" s="6"/>
      <c r="P1412" s="11"/>
      <c r="Q1412" s="11">
        <f t="shared" si="287"/>
        <v>1034955</v>
      </c>
      <c r="R1412" s="11"/>
      <c r="S1412" s="35"/>
      <c r="T1412" s="11"/>
      <c r="U1412" s="11"/>
      <c r="V1412" s="11"/>
      <c r="W1412" s="11"/>
      <c r="X1412" s="11"/>
      <c r="Y1412" s="11">
        <v>1287</v>
      </c>
      <c r="Z1412" s="11">
        <v>1034955</v>
      </c>
      <c r="AA1412" s="11"/>
      <c r="AB1412" s="11"/>
      <c r="AC1412" s="11"/>
      <c r="AD1412" s="11"/>
      <c r="AE1412" s="11"/>
      <c r="AF1412" s="75"/>
      <c r="AG1412" s="29" t="s">
        <v>217</v>
      </c>
      <c r="AH1412" s="176"/>
      <c r="AI1412" s="168"/>
      <c r="AJ1412" s="176"/>
      <c r="AK1412" s="176"/>
      <c r="AL1412" s="71">
        <f>MAX(AL$24:AL1411)+1</f>
        <v>1304</v>
      </c>
      <c r="AM1412" s="71" t="s">
        <v>157</v>
      </c>
      <c r="AN1412" s="71" t="str">
        <f t="shared" si="286"/>
        <v>1304.</v>
      </c>
      <c r="AP1412" s="71"/>
      <c r="AS1412" s="114"/>
    </row>
    <row r="1413" spans="1:45" ht="25.9" customHeight="1" x14ac:dyDescent="0.25">
      <c r="A1413" s="94" t="str">
        <f t="shared" si="283"/>
        <v/>
      </c>
      <c r="B1413" s="94"/>
      <c r="C1413" s="233" t="s">
        <v>210</v>
      </c>
      <c r="D1413" s="4"/>
      <c r="E1413" s="20"/>
      <c r="F1413" s="4"/>
      <c r="G1413" s="10"/>
      <c r="H1413" s="10"/>
      <c r="I1413" s="6">
        <f>SUM(I1414:I1854)</f>
        <v>1701401.2900000003</v>
      </c>
      <c r="J1413" s="6">
        <f>SUM(J1414:J1854)</f>
        <v>1414326.5200000003</v>
      </c>
      <c r="K1413" s="6">
        <f>SUM(K1414:K1854)</f>
        <v>1362489.1200000003</v>
      </c>
      <c r="L1413" s="119">
        <f>SUM(L1414:L1854)</f>
        <v>72029</v>
      </c>
      <c r="M1413" s="6">
        <f>SUM(M1414:M1854)</f>
        <v>909109367.94860053</v>
      </c>
      <c r="N1413" s="6"/>
      <c r="O1413" s="6"/>
      <c r="P1413" s="6">
        <f t="shared" ref="P1413:AB1413" si="288">SUM(P1414:P1854)</f>
        <v>9484090.0099999998</v>
      </c>
      <c r="Q1413" s="6">
        <f t="shared" si="288"/>
        <v>899093031.45860064</v>
      </c>
      <c r="R1413" s="6">
        <f t="shared" si="288"/>
        <v>392967013.77839994</v>
      </c>
      <c r="S1413" s="34">
        <f t="shared" si="288"/>
        <v>98</v>
      </c>
      <c r="T1413" s="6">
        <f t="shared" si="288"/>
        <v>200981486.26999998</v>
      </c>
      <c r="U1413" s="6">
        <f t="shared" si="288"/>
        <v>105298.84883124143</v>
      </c>
      <c r="V1413" s="6">
        <f t="shared" si="288"/>
        <v>209780115.4718</v>
      </c>
      <c r="W1413" s="6">
        <f t="shared" si="288"/>
        <v>7664.8</v>
      </c>
      <c r="X1413" s="6">
        <f t="shared" si="288"/>
        <v>8838040.4400000013</v>
      </c>
      <c r="Y1413" s="6">
        <f t="shared" si="288"/>
        <v>60164.328157674499</v>
      </c>
      <c r="Z1413" s="6">
        <f t="shared" si="288"/>
        <v>62474057.5396</v>
      </c>
      <c r="AA1413" s="6">
        <f t="shared" si="288"/>
        <v>5426.6360184578898</v>
      </c>
      <c r="AB1413" s="6">
        <f t="shared" si="288"/>
        <v>10104397.718799999</v>
      </c>
      <c r="AC1413" s="6">
        <f>SUM(AC1414:AC1854)</f>
        <v>15708304.25</v>
      </c>
      <c r="AD1413" s="6"/>
      <c r="AE1413" s="6">
        <f>SUM(AE1414:AE1854)</f>
        <v>4613013.3699999992</v>
      </c>
      <c r="AF1413" s="195">
        <f>SUM(AF1414:AF1854)</f>
        <v>3642939.11</v>
      </c>
      <c r="AG1413" s="31"/>
      <c r="AH1413" s="176"/>
      <c r="AI1413" s="168"/>
      <c r="AJ1413" s="176"/>
      <c r="AK1413" s="176"/>
      <c r="AN1413" s="71" t="str">
        <f t="shared" si="286"/>
        <v/>
      </c>
      <c r="AO1413" s="88"/>
      <c r="AP1413" s="71"/>
      <c r="AS1413" s="114"/>
    </row>
    <row r="1414" spans="1:45" ht="24.6" customHeight="1" x14ac:dyDescent="0.25">
      <c r="A1414" s="94" t="str">
        <f t="shared" si="283"/>
        <v>1305.</v>
      </c>
      <c r="B1414" s="94">
        <v>4639</v>
      </c>
      <c r="C1414" s="211" t="s">
        <v>968</v>
      </c>
      <c r="D1414" s="4">
        <v>1846</v>
      </c>
      <c r="E1414" s="9" t="s">
        <v>28</v>
      </c>
      <c r="F1414" s="4" t="s">
        <v>29</v>
      </c>
      <c r="G1414" s="10">
        <v>2</v>
      </c>
      <c r="H1414" s="10">
        <v>1</v>
      </c>
      <c r="I1414" s="11">
        <v>397</v>
      </c>
      <c r="J1414" s="11">
        <v>276.60000000000002</v>
      </c>
      <c r="K1414" s="11">
        <v>276.60000000000002</v>
      </c>
      <c r="L1414" s="35">
        <v>13</v>
      </c>
      <c r="M1414" s="11">
        <f t="shared" ref="M1414:M1443" si="289">R1414+T1414+V1414+X1414+Z1414+AB1414+AE1414+AF1414</f>
        <v>3866300</v>
      </c>
      <c r="N1414" s="11"/>
      <c r="O1414" s="6"/>
      <c r="P1414" s="11">
        <v>3866300</v>
      </c>
      <c r="Q1414" s="11"/>
      <c r="R1414" s="11"/>
      <c r="S1414" s="35"/>
      <c r="T1414" s="11"/>
      <c r="U1414" s="11"/>
      <c r="V1414" s="11"/>
      <c r="W1414" s="11"/>
      <c r="X1414" s="11"/>
      <c r="Y1414" s="11">
        <v>210</v>
      </c>
      <c r="Z1414" s="11">
        <v>3866300</v>
      </c>
      <c r="AA1414" s="11"/>
      <c r="AB1414" s="11"/>
      <c r="AC1414" s="11"/>
      <c r="AD1414" s="11"/>
      <c r="AE1414" s="11"/>
      <c r="AF1414" s="75"/>
      <c r="AG1414" s="29" t="s">
        <v>217</v>
      </c>
      <c r="AH1414" s="176"/>
      <c r="AI1414" s="168"/>
      <c r="AJ1414" s="176"/>
      <c r="AK1414" s="176"/>
      <c r="AL1414" s="71">
        <f>MAX(AL$24:AL1413)+1</f>
        <v>1305</v>
      </c>
      <c r="AM1414" s="71" t="s">
        <v>157</v>
      </c>
      <c r="AN1414" s="71" t="str">
        <f t="shared" si="286"/>
        <v>1305.</v>
      </c>
      <c r="AP1414" s="71"/>
      <c r="AS1414" s="114"/>
    </row>
    <row r="1415" spans="1:45" ht="24.6" customHeight="1" x14ac:dyDescent="0.25">
      <c r="A1415" s="94" t="str">
        <f t="shared" si="283"/>
        <v>1306.</v>
      </c>
      <c r="B1415" s="94">
        <v>5263</v>
      </c>
      <c r="C1415" s="213" t="s">
        <v>1132</v>
      </c>
      <c r="D1415" s="4">
        <v>1856</v>
      </c>
      <c r="E1415" s="4" t="s">
        <v>28</v>
      </c>
      <c r="F1415" s="4" t="s">
        <v>29</v>
      </c>
      <c r="G1415" s="4">
        <v>2</v>
      </c>
      <c r="H1415" s="4">
        <v>1</v>
      </c>
      <c r="I1415" s="18">
        <v>584.70000000000005</v>
      </c>
      <c r="J1415" s="18">
        <v>359.9</v>
      </c>
      <c r="K1415" s="18">
        <v>359.9</v>
      </c>
      <c r="L1415" s="4">
        <v>19</v>
      </c>
      <c r="M1415" s="11">
        <f t="shared" si="289"/>
        <v>1320783.04</v>
      </c>
      <c r="N1415" s="6"/>
      <c r="O1415" s="6"/>
      <c r="P1415" s="11">
        <v>1320783.04</v>
      </c>
      <c r="Q1415" s="11"/>
      <c r="R1415" s="11"/>
      <c r="S1415" s="123"/>
      <c r="T1415" s="124"/>
      <c r="U1415" s="11"/>
      <c r="V1415" s="11"/>
      <c r="W1415" s="11"/>
      <c r="X1415" s="11"/>
      <c r="Y1415" s="18">
        <v>682.3</v>
      </c>
      <c r="Z1415" s="11">
        <v>1320783.04</v>
      </c>
      <c r="AA1415" s="124"/>
      <c r="AB1415" s="124"/>
      <c r="AC1415" s="125"/>
      <c r="AD1415" s="125"/>
      <c r="AE1415" s="11"/>
      <c r="AF1415" s="75"/>
      <c r="AG1415" s="29" t="s">
        <v>217</v>
      </c>
      <c r="AH1415" s="176"/>
      <c r="AI1415" s="168"/>
      <c r="AJ1415" s="176"/>
      <c r="AK1415" s="176"/>
      <c r="AL1415" s="71">
        <f>MAX(AL$24:AL1414)+1</f>
        <v>1306</v>
      </c>
      <c r="AM1415" s="71" t="s">
        <v>157</v>
      </c>
      <c r="AN1415" s="71" t="str">
        <f t="shared" si="286"/>
        <v>1306.</v>
      </c>
      <c r="AP1415" s="71"/>
      <c r="AS1415" s="114"/>
    </row>
    <row r="1416" spans="1:45" ht="22.5" customHeight="1" x14ac:dyDescent="0.25">
      <c r="A1416" s="94" t="str">
        <f t="shared" si="283"/>
        <v>1307.</v>
      </c>
      <c r="B1416" s="94">
        <v>4632</v>
      </c>
      <c r="C1416" s="210" t="s">
        <v>1685</v>
      </c>
      <c r="D1416" s="94">
        <v>1917</v>
      </c>
      <c r="E1416" s="132" t="s">
        <v>28</v>
      </c>
      <c r="F1416" s="94" t="s">
        <v>29</v>
      </c>
      <c r="G1416" s="151">
        <v>3</v>
      </c>
      <c r="H1416" s="151">
        <v>1</v>
      </c>
      <c r="I1416" s="152">
        <v>385.2</v>
      </c>
      <c r="J1416" s="152">
        <v>326</v>
      </c>
      <c r="K1416" s="152">
        <v>205.9</v>
      </c>
      <c r="L1416" s="120">
        <v>22</v>
      </c>
      <c r="M1416" s="11">
        <f t="shared" si="289"/>
        <v>1205439.3600000001</v>
      </c>
      <c r="N1416" s="124"/>
      <c r="O1416" s="124"/>
      <c r="P1416" s="11">
        <v>1205439.3600000001</v>
      </c>
      <c r="Q1416" s="11"/>
      <c r="R1416" s="11"/>
      <c r="S1416" s="123"/>
      <c r="T1416" s="124"/>
      <c r="U1416" s="11"/>
      <c r="V1416" s="11"/>
      <c r="W1416" s="11"/>
      <c r="X1416" s="11"/>
      <c r="Y1416" s="11">
        <v>521.6</v>
      </c>
      <c r="Z1416" s="11">
        <v>1205439.3600000001</v>
      </c>
      <c r="AA1416" s="124"/>
      <c r="AB1416" s="124"/>
      <c r="AC1416" s="125"/>
      <c r="AD1416" s="125"/>
      <c r="AE1416" s="11"/>
      <c r="AF1416" s="75"/>
      <c r="AG1416" s="29" t="s">
        <v>217</v>
      </c>
      <c r="AH1416" s="176"/>
      <c r="AI1416" s="168"/>
      <c r="AJ1416" s="176"/>
      <c r="AK1416" s="176"/>
      <c r="AL1416" s="71">
        <f>MAX(AL$24:AL1415)+1</f>
        <v>1307</v>
      </c>
      <c r="AM1416" s="71" t="s">
        <v>157</v>
      </c>
      <c r="AN1416" s="71" t="str">
        <f t="shared" si="286"/>
        <v>1307.</v>
      </c>
      <c r="AP1416" s="71"/>
      <c r="AS1416" s="114"/>
    </row>
    <row r="1417" spans="1:45" ht="22.5" customHeight="1" x14ac:dyDescent="0.25">
      <c r="A1417" s="94" t="str">
        <f t="shared" si="283"/>
        <v>1308.</v>
      </c>
      <c r="B1417" s="94">
        <v>4633</v>
      </c>
      <c r="C1417" s="243" t="s">
        <v>1674</v>
      </c>
      <c r="D1417" s="229">
        <v>1948</v>
      </c>
      <c r="E1417" s="132" t="s">
        <v>28</v>
      </c>
      <c r="F1417" s="94" t="s">
        <v>29</v>
      </c>
      <c r="G1417" s="151">
        <v>2</v>
      </c>
      <c r="H1417" s="151">
        <v>2</v>
      </c>
      <c r="I1417" s="152">
        <v>456.8</v>
      </c>
      <c r="J1417" s="152">
        <v>386.6</v>
      </c>
      <c r="K1417" s="152">
        <v>302.10000000000002</v>
      </c>
      <c r="L1417" s="120">
        <v>29</v>
      </c>
      <c r="M1417" s="11">
        <f t="shared" si="289"/>
        <v>1718874.13</v>
      </c>
      <c r="N1417" s="124"/>
      <c r="O1417" s="124"/>
      <c r="P1417" s="11">
        <v>1718874.13</v>
      </c>
      <c r="Q1417" s="11"/>
      <c r="R1417" s="11"/>
      <c r="S1417" s="123"/>
      <c r="T1417" s="124"/>
      <c r="U1417" s="11"/>
      <c r="V1417" s="11"/>
      <c r="W1417" s="11"/>
      <c r="X1417" s="11"/>
      <c r="Y1417" s="18">
        <v>775.6</v>
      </c>
      <c r="Z1417" s="11">
        <v>1718874.13</v>
      </c>
      <c r="AA1417" s="124"/>
      <c r="AB1417" s="124"/>
      <c r="AC1417" s="125"/>
      <c r="AD1417" s="125"/>
      <c r="AE1417" s="11"/>
      <c r="AF1417" s="75"/>
      <c r="AG1417" s="29" t="s">
        <v>217</v>
      </c>
      <c r="AH1417" s="176"/>
      <c r="AI1417" s="168"/>
      <c r="AJ1417" s="176"/>
      <c r="AK1417" s="176"/>
      <c r="AL1417" s="71">
        <f>MAX(AL$24:AL1416)+1</f>
        <v>1308</v>
      </c>
      <c r="AM1417" s="71" t="s">
        <v>157</v>
      </c>
      <c r="AN1417" s="71" t="str">
        <f t="shared" si="286"/>
        <v>1308.</v>
      </c>
      <c r="AP1417" s="71"/>
      <c r="AS1417" s="114"/>
    </row>
    <row r="1418" spans="1:45" ht="22.5" customHeight="1" x14ac:dyDescent="0.25">
      <c r="A1418" s="94" t="str">
        <f t="shared" si="283"/>
        <v>1309.</v>
      </c>
      <c r="B1418" s="94">
        <v>4635</v>
      </c>
      <c r="C1418" s="211" t="s">
        <v>1503</v>
      </c>
      <c r="D1418" s="4">
        <v>1952</v>
      </c>
      <c r="E1418" s="9" t="s">
        <v>28</v>
      </c>
      <c r="F1418" s="9" t="s">
        <v>29</v>
      </c>
      <c r="G1418" s="4">
        <v>2</v>
      </c>
      <c r="H1418" s="10">
        <v>2</v>
      </c>
      <c r="I1418" s="10">
        <v>868.2</v>
      </c>
      <c r="J1418" s="11">
        <v>734.7</v>
      </c>
      <c r="K1418" s="11">
        <v>546.6</v>
      </c>
      <c r="L1418" s="35">
        <v>31</v>
      </c>
      <c r="M1418" s="11">
        <f t="shared" si="289"/>
        <v>259401.87</v>
      </c>
      <c r="N1418" s="11"/>
      <c r="O1418" s="6"/>
      <c r="P1418" s="11"/>
      <c r="Q1418" s="11">
        <f>M1418</f>
        <v>259401.87</v>
      </c>
      <c r="R1418" s="11">
        <v>226985.66</v>
      </c>
      <c r="S1418" s="35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75">
        <v>32416.21</v>
      </c>
      <c r="AG1418" s="29" t="s">
        <v>217</v>
      </c>
      <c r="AH1418" s="176" t="s">
        <v>1774</v>
      </c>
      <c r="AI1418" s="168"/>
      <c r="AJ1418" s="176"/>
      <c r="AK1418" s="176"/>
      <c r="AL1418" s="71">
        <f>MAX(AL$24:AL1417)+1</f>
        <v>1309</v>
      </c>
      <c r="AM1418" s="71" t="s">
        <v>157</v>
      </c>
      <c r="AN1418" s="71" t="str">
        <f t="shared" si="286"/>
        <v>1309.</v>
      </c>
      <c r="AP1418" s="71"/>
      <c r="AS1418" s="114"/>
    </row>
    <row r="1419" spans="1:45" ht="22.5" customHeight="1" x14ac:dyDescent="0.25">
      <c r="A1419" s="94" t="str">
        <f t="shared" si="283"/>
        <v>1310.</v>
      </c>
      <c r="B1419" s="94">
        <v>4641</v>
      </c>
      <c r="C1419" s="218" t="s">
        <v>1244</v>
      </c>
      <c r="D1419" s="4">
        <v>1957</v>
      </c>
      <c r="E1419" s="9" t="s">
        <v>28</v>
      </c>
      <c r="F1419" s="4" t="s">
        <v>29</v>
      </c>
      <c r="G1419" s="10">
        <v>2</v>
      </c>
      <c r="H1419" s="10">
        <v>1</v>
      </c>
      <c r="I1419" s="26">
        <v>446.9</v>
      </c>
      <c r="J1419" s="11">
        <v>284.8</v>
      </c>
      <c r="K1419" s="26">
        <v>284.8</v>
      </c>
      <c r="L1419" s="27">
        <v>20</v>
      </c>
      <c r="M1419" s="26">
        <f t="shared" si="289"/>
        <v>1673990.98</v>
      </c>
      <c r="N1419" s="11"/>
      <c r="O1419" s="6"/>
      <c r="P1419" s="11">
        <v>1372693.48</v>
      </c>
      <c r="Q1419" s="11">
        <v>301297.5</v>
      </c>
      <c r="R1419" s="11"/>
      <c r="S1419" s="35"/>
      <c r="T1419" s="11"/>
      <c r="U1419" s="11">
        <v>95.65</v>
      </c>
      <c r="V1419" s="11">
        <f>U1419*3150</f>
        <v>301297.5</v>
      </c>
      <c r="W1419" s="11"/>
      <c r="X1419" s="11"/>
      <c r="Y1419" s="11">
        <v>565.5</v>
      </c>
      <c r="Z1419" s="11">
        <v>1372693.48</v>
      </c>
      <c r="AA1419" s="11"/>
      <c r="AB1419" s="11"/>
      <c r="AC1419" s="11"/>
      <c r="AD1419" s="11"/>
      <c r="AE1419" s="11"/>
      <c r="AF1419" s="75"/>
      <c r="AG1419" s="29" t="s">
        <v>217</v>
      </c>
      <c r="AH1419" s="176"/>
      <c r="AI1419" s="168"/>
      <c r="AJ1419" s="176"/>
      <c r="AK1419" s="176"/>
      <c r="AL1419" s="71">
        <f>MAX(AL$24:AL1418)+1</f>
        <v>1310</v>
      </c>
      <c r="AM1419" s="71" t="s">
        <v>157</v>
      </c>
      <c r="AN1419" s="71" t="str">
        <f t="shared" si="286"/>
        <v>1310.</v>
      </c>
      <c r="AP1419" s="71"/>
      <c r="AS1419" s="114"/>
    </row>
    <row r="1420" spans="1:45" ht="22.5" customHeight="1" x14ac:dyDescent="0.25">
      <c r="A1420" s="94" t="str">
        <f t="shared" si="283"/>
        <v>1311.</v>
      </c>
      <c r="B1420" s="94">
        <v>4467</v>
      </c>
      <c r="C1420" s="218" t="s">
        <v>1221</v>
      </c>
      <c r="D1420" s="4">
        <v>1965</v>
      </c>
      <c r="E1420" s="9" t="s">
        <v>28</v>
      </c>
      <c r="F1420" s="4" t="s">
        <v>29</v>
      </c>
      <c r="G1420" s="10">
        <v>2</v>
      </c>
      <c r="H1420" s="10">
        <v>3</v>
      </c>
      <c r="I1420" s="26">
        <v>2667.5</v>
      </c>
      <c r="J1420" s="11">
        <v>2437.8000000000002</v>
      </c>
      <c r="K1420" s="26">
        <v>2437.8000000000002</v>
      </c>
      <c r="L1420" s="27">
        <v>117</v>
      </c>
      <c r="M1420" s="26">
        <f t="shared" si="289"/>
        <v>1248558.48</v>
      </c>
      <c r="N1420" s="11"/>
      <c r="O1420" s="6"/>
      <c r="P1420" s="11"/>
      <c r="Q1420" s="11">
        <f t="shared" ref="Q1420:Q1483" si="290">M1420</f>
        <v>1248558.48</v>
      </c>
      <c r="R1420" s="11"/>
      <c r="S1420" s="35"/>
      <c r="T1420" s="11"/>
      <c r="U1420" s="11">
        <v>676</v>
      </c>
      <c r="V1420" s="11">
        <f>U1420*1846.98</f>
        <v>1248558.48</v>
      </c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75"/>
      <c r="AG1420" s="29" t="s">
        <v>217</v>
      </c>
      <c r="AH1420" s="176"/>
      <c r="AI1420" s="168"/>
      <c r="AJ1420" s="176"/>
      <c r="AK1420" s="176"/>
      <c r="AL1420" s="71">
        <f>MAX(AL$24:AL1419)+1</f>
        <v>1311</v>
      </c>
      <c r="AM1420" s="71" t="s">
        <v>157</v>
      </c>
      <c r="AN1420" s="71" t="str">
        <f t="shared" si="286"/>
        <v>1311.</v>
      </c>
      <c r="AP1420" s="71"/>
      <c r="AS1420" s="114"/>
    </row>
    <row r="1421" spans="1:45" ht="22.5" customHeight="1" x14ac:dyDescent="0.25">
      <c r="A1421" s="94" t="str">
        <f t="shared" si="283"/>
        <v>1312.</v>
      </c>
      <c r="B1421" s="94">
        <v>4448</v>
      </c>
      <c r="C1421" s="218" t="s">
        <v>1218</v>
      </c>
      <c r="D1421" s="4">
        <v>1970</v>
      </c>
      <c r="E1421" s="9" t="s">
        <v>28</v>
      </c>
      <c r="F1421" s="4" t="s">
        <v>29</v>
      </c>
      <c r="G1421" s="10">
        <v>5</v>
      </c>
      <c r="H1421" s="10">
        <v>6</v>
      </c>
      <c r="I1421" s="26">
        <v>3755.2</v>
      </c>
      <c r="J1421" s="11">
        <v>3755.2</v>
      </c>
      <c r="K1421" s="26">
        <v>3755.2</v>
      </c>
      <c r="L1421" s="27">
        <v>179</v>
      </c>
      <c r="M1421" s="26">
        <f t="shared" si="289"/>
        <v>3815076.6240000008</v>
      </c>
      <c r="N1421" s="11"/>
      <c r="O1421" s="6"/>
      <c r="P1421" s="11"/>
      <c r="Q1421" s="11">
        <f t="shared" si="290"/>
        <v>3815076.6240000008</v>
      </c>
      <c r="R1421" s="11"/>
      <c r="S1421" s="35"/>
      <c r="T1421" s="11"/>
      <c r="U1421" s="11"/>
      <c r="V1421" s="11"/>
      <c r="W1421" s="11"/>
      <c r="X1421" s="11"/>
      <c r="Y1421" s="11">
        <v>3219.8</v>
      </c>
      <c r="Z1421" s="11">
        <f>Y1421*1184.88</f>
        <v>3815076.6240000008</v>
      </c>
      <c r="AA1421" s="11"/>
      <c r="AB1421" s="11"/>
      <c r="AC1421" s="11"/>
      <c r="AD1421" s="11"/>
      <c r="AE1421" s="11"/>
      <c r="AF1421" s="75"/>
      <c r="AG1421" s="29" t="s">
        <v>217</v>
      </c>
      <c r="AH1421" s="176"/>
      <c r="AI1421" s="168"/>
      <c r="AJ1421" s="176"/>
      <c r="AK1421" s="176"/>
      <c r="AL1421" s="71">
        <f>MAX(AL$24:AL1420)+1</f>
        <v>1312</v>
      </c>
      <c r="AM1421" s="71" t="s">
        <v>157</v>
      </c>
      <c r="AN1421" s="71" t="str">
        <f t="shared" si="286"/>
        <v>1312.</v>
      </c>
      <c r="AP1421" s="71"/>
      <c r="AS1421" s="114"/>
    </row>
    <row r="1422" spans="1:45" ht="22.5" customHeight="1" x14ac:dyDescent="0.25">
      <c r="A1422" s="94" t="str">
        <f t="shared" si="283"/>
        <v>1313.</v>
      </c>
      <c r="B1422" s="94">
        <v>4983</v>
      </c>
      <c r="C1422" s="213" t="s">
        <v>1276</v>
      </c>
      <c r="D1422" s="4">
        <v>1973</v>
      </c>
      <c r="E1422" s="9" t="s">
        <v>28</v>
      </c>
      <c r="F1422" s="4" t="s">
        <v>31</v>
      </c>
      <c r="G1422" s="10">
        <v>5</v>
      </c>
      <c r="H1422" s="10">
        <v>10</v>
      </c>
      <c r="I1422" s="11">
        <v>8371.7000000000007</v>
      </c>
      <c r="J1422" s="11">
        <v>8124.9</v>
      </c>
      <c r="K1422" s="11">
        <v>8016.4</v>
      </c>
      <c r="L1422" s="35">
        <v>360</v>
      </c>
      <c r="M1422" s="11">
        <f t="shared" si="289"/>
        <v>2354548.4</v>
      </c>
      <c r="N1422" s="11"/>
      <c r="O1422" s="6"/>
      <c r="P1422" s="11"/>
      <c r="Q1422" s="11">
        <f t="shared" si="290"/>
        <v>2354548.4</v>
      </c>
      <c r="R1422" s="11">
        <v>2354548.4</v>
      </c>
      <c r="S1422" s="35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75"/>
      <c r="AG1422" s="29" t="s">
        <v>217</v>
      </c>
      <c r="AH1422" s="176" t="s">
        <v>1778</v>
      </c>
      <c r="AI1422" s="168"/>
      <c r="AJ1422" s="176"/>
      <c r="AK1422" s="176"/>
      <c r="AL1422" s="71">
        <f>MAX(AL$24:AL1421)+1</f>
        <v>1313</v>
      </c>
      <c r="AM1422" s="71" t="s">
        <v>157</v>
      </c>
      <c r="AN1422" s="71" t="str">
        <f t="shared" si="286"/>
        <v>1313.</v>
      </c>
      <c r="AP1422" s="71"/>
      <c r="AS1422" s="114"/>
    </row>
    <row r="1423" spans="1:45" ht="22.5" customHeight="1" x14ac:dyDescent="0.25">
      <c r="A1423" s="94" t="str">
        <f t="shared" si="283"/>
        <v>1314.</v>
      </c>
      <c r="B1423" s="94">
        <v>5042</v>
      </c>
      <c r="C1423" s="213" t="s">
        <v>1430</v>
      </c>
      <c r="D1423" s="4">
        <v>1993</v>
      </c>
      <c r="E1423" s="9" t="s">
        <v>28</v>
      </c>
      <c r="F1423" s="4" t="s">
        <v>29</v>
      </c>
      <c r="G1423" s="10">
        <v>5</v>
      </c>
      <c r="H1423" s="10">
        <v>4</v>
      </c>
      <c r="I1423" s="26">
        <v>2828.4</v>
      </c>
      <c r="J1423" s="11">
        <v>2452.1</v>
      </c>
      <c r="K1423" s="26">
        <v>2452.1</v>
      </c>
      <c r="L1423" s="27">
        <v>108</v>
      </c>
      <c r="M1423" s="26">
        <f t="shared" si="289"/>
        <v>1329825.6000000001</v>
      </c>
      <c r="N1423" s="11"/>
      <c r="O1423" s="6"/>
      <c r="P1423" s="11"/>
      <c r="Q1423" s="11">
        <f t="shared" si="290"/>
        <v>1329825.6000000001</v>
      </c>
      <c r="R1423" s="11"/>
      <c r="S1423" s="35"/>
      <c r="T1423" s="11"/>
      <c r="U1423" s="11">
        <v>720</v>
      </c>
      <c r="V1423" s="11">
        <f>U1423*1846.98</f>
        <v>1329825.6000000001</v>
      </c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75"/>
      <c r="AG1423" s="29" t="s">
        <v>217</v>
      </c>
      <c r="AH1423" s="176"/>
      <c r="AI1423" s="168"/>
      <c r="AJ1423" s="176"/>
      <c r="AK1423" s="176"/>
      <c r="AL1423" s="71">
        <f>MAX(AL$24:AL1422)+1</f>
        <v>1314</v>
      </c>
      <c r="AM1423" s="71" t="s">
        <v>157</v>
      </c>
      <c r="AN1423" s="71" t="str">
        <f t="shared" si="286"/>
        <v>1314.</v>
      </c>
      <c r="AP1423" s="71"/>
      <c r="AS1423" s="114"/>
    </row>
    <row r="1424" spans="1:45" ht="22.5" customHeight="1" x14ac:dyDescent="0.25">
      <c r="A1424" s="94" t="str">
        <f t="shared" si="283"/>
        <v>1315.</v>
      </c>
      <c r="B1424" s="94">
        <v>5045</v>
      </c>
      <c r="C1424" s="213" t="s">
        <v>1431</v>
      </c>
      <c r="D1424" s="4">
        <v>1993</v>
      </c>
      <c r="E1424" s="9" t="s">
        <v>28</v>
      </c>
      <c r="F1424" s="4" t="s">
        <v>29</v>
      </c>
      <c r="G1424" s="10">
        <v>5</v>
      </c>
      <c r="H1424" s="10">
        <v>5</v>
      </c>
      <c r="I1424" s="26">
        <v>3590.1</v>
      </c>
      <c r="J1424" s="11">
        <v>3109.7</v>
      </c>
      <c r="K1424" s="26">
        <v>3109.7</v>
      </c>
      <c r="L1424" s="27">
        <v>136</v>
      </c>
      <c r="M1424" s="26">
        <f t="shared" si="289"/>
        <v>1898695.44</v>
      </c>
      <c r="N1424" s="11"/>
      <c r="O1424" s="6"/>
      <c r="P1424" s="11"/>
      <c r="Q1424" s="11">
        <f t="shared" si="290"/>
        <v>1898695.44</v>
      </c>
      <c r="R1424" s="11"/>
      <c r="S1424" s="35"/>
      <c r="T1424" s="11"/>
      <c r="U1424" s="11">
        <v>1028</v>
      </c>
      <c r="V1424" s="11">
        <f>U1424*1846.98</f>
        <v>1898695.44</v>
      </c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75"/>
      <c r="AG1424" s="29" t="s">
        <v>217</v>
      </c>
      <c r="AH1424" s="176"/>
      <c r="AI1424" s="168"/>
      <c r="AJ1424" s="176"/>
      <c r="AK1424" s="176"/>
      <c r="AL1424" s="71">
        <f>MAX(AL$24:AL1423)+1</f>
        <v>1315</v>
      </c>
      <c r="AM1424" s="71" t="s">
        <v>157</v>
      </c>
      <c r="AN1424" s="71" t="str">
        <f t="shared" si="286"/>
        <v>1315.</v>
      </c>
      <c r="AP1424" s="71"/>
      <c r="AS1424" s="114"/>
    </row>
    <row r="1425" spans="1:45" ht="22.5" customHeight="1" x14ac:dyDescent="0.25">
      <c r="A1425" s="94" t="str">
        <f t="shared" si="283"/>
        <v>1316.</v>
      </c>
      <c r="B1425" s="94">
        <v>4190</v>
      </c>
      <c r="C1425" s="213" t="s">
        <v>1335</v>
      </c>
      <c r="D1425" s="4">
        <v>1993</v>
      </c>
      <c r="E1425" s="9" t="s">
        <v>28</v>
      </c>
      <c r="F1425" s="4" t="s">
        <v>29</v>
      </c>
      <c r="G1425" s="10">
        <v>9</v>
      </c>
      <c r="H1425" s="10">
        <v>1</v>
      </c>
      <c r="I1425" s="26">
        <v>3952.46</v>
      </c>
      <c r="J1425" s="11">
        <v>3952.46</v>
      </c>
      <c r="K1425" s="26">
        <v>3952.46</v>
      </c>
      <c r="L1425" s="27">
        <v>205</v>
      </c>
      <c r="M1425" s="26">
        <f t="shared" si="289"/>
        <v>1861925.47</v>
      </c>
      <c r="N1425" s="11"/>
      <c r="O1425" s="6"/>
      <c r="P1425" s="11"/>
      <c r="Q1425" s="11">
        <f t="shared" si="290"/>
        <v>1861925.47</v>
      </c>
      <c r="R1425" s="11"/>
      <c r="S1425" s="35">
        <v>1</v>
      </c>
      <c r="T1425" s="11">
        <v>1812175.47</v>
      </c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75">
        <v>49750</v>
      </c>
      <c r="AG1425" s="29" t="s">
        <v>217</v>
      </c>
      <c r="AH1425" s="176"/>
      <c r="AI1425" s="168"/>
      <c r="AJ1425" s="176"/>
      <c r="AK1425" s="176"/>
      <c r="AL1425" s="71">
        <f>MAX(AL$24:AL1424)+1</f>
        <v>1316</v>
      </c>
      <c r="AM1425" s="71" t="s">
        <v>157</v>
      </c>
      <c r="AN1425" s="71" t="str">
        <f t="shared" si="286"/>
        <v>1316.</v>
      </c>
      <c r="AP1425" s="71"/>
      <c r="AS1425" s="114"/>
    </row>
    <row r="1426" spans="1:45" ht="22.5" customHeight="1" x14ac:dyDescent="0.25">
      <c r="A1426" s="94" t="str">
        <f t="shared" si="283"/>
        <v>1317.</v>
      </c>
      <c r="B1426" s="94">
        <v>5194</v>
      </c>
      <c r="C1426" s="213" t="s">
        <v>1451</v>
      </c>
      <c r="D1426" s="4">
        <v>1993</v>
      </c>
      <c r="E1426" s="9" t="s">
        <v>28</v>
      </c>
      <c r="F1426" s="4" t="s">
        <v>31</v>
      </c>
      <c r="G1426" s="10">
        <v>9</v>
      </c>
      <c r="H1426" s="10">
        <v>3</v>
      </c>
      <c r="I1426" s="26">
        <v>7093.3</v>
      </c>
      <c r="J1426" s="11">
        <v>5992</v>
      </c>
      <c r="K1426" s="26">
        <v>5992</v>
      </c>
      <c r="L1426" s="27">
        <v>230</v>
      </c>
      <c r="M1426" s="26">
        <f t="shared" si="289"/>
        <v>1641965.22</v>
      </c>
      <c r="N1426" s="11"/>
      <c r="O1426" s="6"/>
      <c r="P1426" s="11"/>
      <c r="Q1426" s="11">
        <f t="shared" si="290"/>
        <v>1641965.22</v>
      </c>
      <c r="R1426" s="11"/>
      <c r="S1426" s="35"/>
      <c r="T1426" s="11"/>
      <c r="U1426" s="11">
        <v>889</v>
      </c>
      <c r="V1426" s="11">
        <f>U1426*1846.98</f>
        <v>1641965.22</v>
      </c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75"/>
      <c r="AG1426" s="29" t="s">
        <v>217</v>
      </c>
      <c r="AH1426" s="176"/>
      <c r="AI1426" s="168"/>
      <c r="AJ1426" s="176"/>
      <c r="AK1426" s="176"/>
      <c r="AL1426" s="71">
        <f>MAX(AL$24:AL1425)+1</f>
        <v>1317</v>
      </c>
      <c r="AM1426" s="71" t="s">
        <v>157</v>
      </c>
      <c r="AN1426" s="71" t="str">
        <f t="shared" si="286"/>
        <v>1317.</v>
      </c>
      <c r="AP1426" s="71"/>
      <c r="AS1426" s="114"/>
    </row>
    <row r="1427" spans="1:45" ht="22.5" customHeight="1" x14ac:dyDescent="0.25">
      <c r="A1427" s="94" t="str">
        <f t="shared" si="283"/>
        <v>1318.</v>
      </c>
      <c r="B1427" s="94">
        <v>5034</v>
      </c>
      <c r="C1427" s="213" t="s">
        <v>1428</v>
      </c>
      <c r="D1427" s="4">
        <v>1995</v>
      </c>
      <c r="E1427" s="9" t="s">
        <v>28</v>
      </c>
      <c r="F1427" s="4" t="s">
        <v>73</v>
      </c>
      <c r="G1427" s="10">
        <v>5</v>
      </c>
      <c r="H1427" s="10">
        <v>5</v>
      </c>
      <c r="I1427" s="26">
        <v>3727</v>
      </c>
      <c r="J1427" s="11">
        <v>2156.8000000000002</v>
      </c>
      <c r="K1427" s="26">
        <v>2156.8000000000002</v>
      </c>
      <c r="L1427" s="27">
        <v>185</v>
      </c>
      <c r="M1427" s="26">
        <f t="shared" si="289"/>
        <v>2227457.88</v>
      </c>
      <c r="N1427" s="11"/>
      <c r="O1427" s="6"/>
      <c r="P1427" s="11"/>
      <c r="Q1427" s="11">
        <f t="shared" si="290"/>
        <v>2227457.88</v>
      </c>
      <c r="R1427" s="11"/>
      <c r="S1427" s="35"/>
      <c r="T1427" s="11"/>
      <c r="U1427" s="11">
        <v>1206</v>
      </c>
      <c r="V1427" s="11">
        <f>U1427*1846.98</f>
        <v>2227457.88</v>
      </c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75"/>
      <c r="AG1427" s="29" t="s">
        <v>217</v>
      </c>
      <c r="AH1427" s="176"/>
      <c r="AI1427" s="168"/>
      <c r="AJ1427" s="176"/>
      <c r="AK1427" s="176"/>
      <c r="AL1427" s="71">
        <f>MAX(AL$24:AL1426)+1</f>
        <v>1318</v>
      </c>
      <c r="AM1427" s="71" t="s">
        <v>157</v>
      </c>
      <c r="AN1427" s="71" t="str">
        <f t="shared" si="286"/>
        <v>1318.</v>
      </c>
      <c r="AP1427" s="71"/>
      <c r="AS1427" s="114"/>
    </row>
    <row r="1428" spans="1:45" ht="22.5" customHeight="1" x14ac:dyDescent="0.25">
      <c r="A1428" s="94" t="str">
        <f t="shared" si="283"/>
        <v>1319.</v>
      </c>
      <c r="B1428" s="94">
        <v>4219</v>
      </c>
      <c r="C1428" s="213" t="s">
        <v>1342</v>
      </c>
      <c r="D1428" s="4">
        <v>1995</v>
      </c>
      <c r="E1428" s="9" t="s">
        <v>28</v>
      </c>
      <c r="F1428" s="4" t="s">
        <v>29</v>
      </c>
      <c r="G1428" s="10">
        <v>7</v>
      </c>
      <c r="H1428" s="10">
        <v>2</v>
      </c>
      <c r="I1428" s="26">
        <v>3041.3</v>
      </c>
      <c r="J1428" s="11">
        <v>3041.3</v>
      </c>
      <c r="K1428" s="26">
        <v>3041.3</v>
      </c>
      <c r="L1428" s="27">
        <v>99</v>
      </c>
      <c r="M1428" s="26">
        <f t="shared" si="289"/>
        <v>1440644.4</v>
      </c>
      <c r="N1428" s="11"/>
      <c r="O1428" s="6"/>
      <c r="P1428" s="11"/>
      <c r="Q1428" s="11">
        <f t="shared" si="290"/>
        <v>1440644.4</v>
      </c>
      <c r="R1428" s="11"/>
      <c r="S1428" s="35"/>
      <c r="T1428" s="11"/>
      <c r="U1428" s="11">
        <v>780</v>
      </c>
      <c r="V1428" s="11">
        <f>U1428*1846.98</f>
        <v>1440644.4</v>
      </c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75"/>
      <c r="AG1428" s="29" t="s">
        <v>217</v>
      </c>
      <c r="AH1428" s="176"/>
      <c r="AI1428" s="168"/>
      <c r="AJ1428" s="176"/>
      <c r="AK1428" s="176"/>
      <c r="AL1428" s="71">
        <f>MAX(AL$24:AL1427)+1</f>
        <v>1319</v>
      </c>
      <c r="AM1428" s="71" t="s">
        <v>157</v>
      </c>
      <c r="AN1428" s="71" t="str">
        <f t="shared" si="286"/>
        <v>1319.</v>
      </c>
      <c r="AP1428" s="71"/>
      <c r="AS1428" s="114"/>
    </row>
    <row r="1429" spans="1:45" ht="22.5" customHeight="1" x14ac:dyDescent="0.25">
      <c r="A1429" s="94" t="str">
        <f t="shared" si="283"/>
        <v>1320.</v>
      </c>
      <c r="B1429" s="94">
        <v>4464</v>
      </c>
      <c r="C1429" s="213" t="s">
        <v>1365</v>
      </c>
      <c r="D1429" s="4">
        <v>1996</v>
      </c>
      <c r="E1429" s="9" t="s">
        <v>28</v>
      </c>
      <c r="F1429" s="4" t="s">
        <v>29</v>
      </c>
      <c r="G1429" s="10">
        <v>5</v>
      </c>
      <c r="H1429" s="10">
        <v>2</v>
      </c>
      <c r="I1429" s="26">
        <v>2484.5</v>
      </c>
      <c r="J1429" s="11">
        <v>2484.5</v>
      </c>
      <c r="K1429" s="26">
        <v>2484.5</v>
      </c>
      <c r="L1429" s="27">
        <v>54</v>
      </c>
      <c r="M1429" s="26">
        <f t="shared" si="289"/>
        <v>1300273.92</v>
      </c>
      <c r="N1429" s="11"/>
      <c r="O1429" s="6"/>
      <c r="P1429" s="11"/>
      <c r="Q1429" s="11">
        <f t="shared" si="290"/>
        <v>1300273.92</v>
      </c>
      <c r="R1429" s="11"/>
      <c r="S1429" s="35"/>
      <c r="T1429" s="11"/>
      <c r="U1429" s="11">
        <v>704</v>
      </c>
      <c r="V1429" s="11">
        <f>U1429*1846.98</f>
        <v>1300273.92</v>
      </c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75"/>
      <c r="AG1429" s="29" t="s">
        <v>217</v>
      </c>
      <c r="AH1429" s="176"/>
      <c r="AI1429" s="168"/>
      <c r="AJ1429" s="176"/>
      <c r="AK1429" s="176"/>
      <c r="AL1429" s="71">
        <f>MAX(AL$24:AL1428)+1</f>
        <v>1320</v>
      </c>
      <c r="AM1429" s="71" t="s">
        <v>157</v>
      </c>
      <c r="AN1429" s="71" t="str">
        <f t="shared" si="286"/>
        <v>1320.</v>
      </c>
      <c r="AP1429" s="71"/>
      <c r="AS1429" s="114"/>
    </row>
    <row r="1430" spans="1:45" ht="22.5" customHeight="1" x14ac:dyDescent="0.25">
      <c r="A1430" s="94" t="str">
        <f t="shared" si="283"/>
        <v>1321.</v>
      </c>
      <c r="B1430" s="94">
        <v>5439</v>
      </c>
      <c r="C1430" s="212" t="s">
        <v>1156</v>
      </c>
      <c r="D1430" s="4">
        <v>1997</v>
      </c>
      <c r="E1430" s="9" t="s">
        <v>28</v>
      </c>
      <c r="F1430" s="4" t="s">
        <v>29</v>
      </c>
      <c r="G1430" s="10">
        <v>3</v>
      </c>
      <c r="H1430" s="10">
        <v>2</v>
      </c>
      <c r="I1430" s="11">
        <v>1522.3</v>
      </c>
      <c r="J1430" s="11">
        <v>1522.3</v>
      </c>
      <c r="K1430" s="11">
        <v>1522.3</v>
      </c>
      <c r="L1430" s="35">
        <v>84</v>
      </c>
      <c r="M1430" s="11">
        <f t="shared" si="289"/>
        <v>328749.84000000003</v>
      </c>
      <c r="N1430" s="11"/>
      <c r="O1430" s="6"/>
      <c r="P1430" s="11"/>
      <c r="Q1430" s="11">
        <f t="shared" si="290"/>
        <v>328749.84000000003</v>
      </c>
      <c r="R1430" s="11">
        <v>328749.84000000003</v>
      </c>
      <c r="S1430" s="35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75"/>
      <c r="AG1430" s="29" t="s">
        <v>217</v>
      </c>
      <c r="AH1430" s="176" t="s">
        <v>1781</v>
      </c>
      <c r="AI1430" s="168"/>
      <c r="AJ1430" s="176"/>
      <c r="AK1430" s="176"/>
      <c r="AL1430" s="71">
        <f>MAX(AL$24:AL1429)+1</f>
        <v>1321</v>
      </c>
      <c r="AM1430" s="71" t="s">
        <v>157</v>
      </c>
      <c r="AN1430" s="71" t="str">
        <f t="shared" si="286"/>
        <v>1321.</v>
      </c>
      <c r="AP1430" s="71"/>
      <c r="AS1430" s="114"/>
    </row>
    <row r="1431" spans="1:45" ht="22.5" customHeight="1" x14ac:dyDescent="0.25">
      <c r="A1431" s="94" t="str">
        <f t="shared" si="283"/>
        <v>1322.</v>
      </c>
      <c r="B1431" s="94">
        <v>5234</v>
      </c>
      <c r="C1431" s="213" t="s">
        <v>1459</v>
      </c>
      <c r="D1431" s="4">
        <v>1997</v>
      </c>
      <c r="E1431" s="9" t="s">
        <v>28</v>
      </c>
      <c r="F1431" s="4" t="s">
        <v>29</v>
      </c>
      <c r="G1431" s="10">
        <v>6</v>
      </c>
      <c r="H1431" s="10">
        <v>1</v>
      </c>
      <c r="I1431" s="26">
        <v>2169.6</v>
      </c>
      <c r="J1431" s="11">
        <v>1145.0999999999999</v>
      </c>
      <c r="K1431" s="26">
        <v>1145.0999999999999</v>
      </c>
      <c r="L1431" s="27">
        <v>55</v>
      </c>
      <c r="M1431" s="26">
        <f t="shared" si="289"/>
        <v>1117681.4772000001</v>
      </c>
      <c r="N1431" s="11"/>
      <c r="O1431" s="6"/>
      <c r="P1431" s="11"/>
      <c r="Q1431" s="11">
        <f t="shared" si="290"/>
        <v>1117681.4772000001</v>
      </c>
      <c r="R1431" s="11"/>
      <c r="S1431" s="35"/>
      <c r="T1431" s="11"/>
      <c r="U1431" s="11">
        <v>605.14</v>
      </c>
      <c r="V1431" s="11">
        <f>U1431*1846.98</f>
        <v>1117681.4772000001</v>
      </c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75"/>
      <c r="AG1431" s="29" t="s">
        <v>217</v>
      </c>
      <c r="AH1431" s="176"/>
      <c r="AI1431" s="168"/>
      <c r="AJ1431" s="176"/>
      <c r="AK1431" s="176"/>
      <c r="AL1431" s="71">
        <f>MAX(AL$24:AL1430)+1</f>
        <v>1322</v>
      </c>
      <c r="AM1431" s="71" t="s">
        <v>157</v>
      </c>
      <c r="AN1431" s="71" t="str">
        <f t="shared" si="286"/>
        <v>1322.</v>
      </c>
      <c r="AP1431" s="71"/>
      <c r="AS1431" s="114"/>
    </row>
    <row r="1432" spans="1:45" ht="22.5" customHeight="1" x14ac:dyDescent="0.25">
      <c r="A1432" s="94" t="str">
        <f t="shared" si="283"/>
        <v>1323.</v>
      </c>
      <c r="B1432" s="94">
        <v>4136</v>
      </c>
      <c r="C1432" s="211" t="s">
        <v>1505</v>
      </c>
      <c r="D1432" s="4">
        <v>1832</v>
      </c>
      <c r="E1432" s="9" t="s">
        <v>28</v>
      </c>
      <c r="F1432" s="4" t="s">
        <v>29</v>
      </c>
      <c r="G1432" s="10">
        <v>2</v>
      </c>
      <c r="H1432" s="10">
        <v>1</v>
      </c>
      <c r="I1432" s="11">
        <v>705.7</v>
      </c>
      <c r="J1432" s="11">
        <v>443.8</v>
      </c>
      <c r="K1432" s="11">
        <v>443.8</v>
      </c>
      <c r="L1432" s="35">
        <v>35</v>
      </c>
      <c r="M1432" s="11">
        <f t="shared" si="289"/>
        <v>605947.72</v>
      </c>
      <c r="N1432" s="11"/>
      <c r="O1432" s="6"/>
      <c r="P1432" s="11"/>
      <c r="Q1432" s="11">
        <f t="shared" si="290"/>
        <v>605947.72</v>
      </c>
      <c r="R1432" s="11">
        <v>605947.72</v>
      </c>
      <c r="S1432" s="35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75"/>
      <c r="AG1432" s="29" t="s">
        <v>217</v>
      </c>
      <c r="AH1432" s="176" t="s">
        <v>1777</v>
      </c>
      <c r="AI1432" s="168"/>
      <c r="AJ1432" s="176"/>
      <c r="AK1432" s="176"/>
      <c r="AL1432" s="71">
        <f>MAX(AL$24:AL1431)+1</f>
        <v>1323</v>
      </c>
      <c r="AM1432" s="71" t="s">
        <v>157</v>
      </c>
      <c r="AN1432" s="71" t="str">
        <f t="shared" si="286"/>
        <v>1323.</v>
      </c>
      <c r="AP1432" s="71"/>
      <c r="AS1432" s="114"/>
    </row>
    <row r="1433" spans="1:45" ht="22.5" customHeight="1" x14ac:dyDescent="0.25">
      <c r="A1433" s="94" t="str">
        <f t="shared" si="283"/>
        <v>1324.</v>
      </c>
      <c r="B1433" s="94">
        <v>4159</v>
      </c>
      <c r="C1433" s="218" t="s">
        <v>1168</v>
      </c>
      <c r="D1433" s="4">
        <v>1835</v>
      </c>
      <c r="E1433" s="9" t="s">
        <v>28</v>
      </c>
      <c r="F1433" s="4" t="s">
        <v>29</v>
      </c>
      <c r="G1433" s="10">
        <v>2</v>
      </c>
      <c r="H1433" s="10">
        <v>4</v>
      </c>
      <c r="I1433" s="26">
        <v>2383.4</v>
      </c>
      <c r="J1433" s="11">
        <v>1639.4</v>
      </c>
      <c r="K1433" s="26">
        <v>1639.4</v>
      </c>
      <c r="L1433" s="27">
        <v>51</v>
      </c>
      <c r="M1433" s="26">
        <f t="shared" si="289"/>
        <v>591636</v>
      </c>
      <c r="N1433" s="11"/>
      <c r="O1433" s="6"/>
      <c r="P1433" s="11"/>
      <c r="Q1433" s="11">
        <f t="shared" si="290"/>
        <v>591636</v>
      </c>
      <c r="R1433" s="11">
        <f>315060+276576</f>
        <v>591636</v>
      </c>
      <c r="S1433" s="35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75"/>
      <c r="AG1433" s="29" t="s">
        <v>217</v>
      </c>
      <c r="AH1433" s="176" t="s">
        <v>1776</v>
      </c>
      <c r="AI1433" s="168"/>
      <c r="AJ1433" s="176"/>
      <c r="AK1433" s="176"/>
      <c r="AL1433" s="71">
        <f>MAX(AL$24:AL1432)+1</f>
        <v>1324</v>
      </c>
      <c r="AM1433" s="71" t="s">
        <v>157</v>
      </c>
      <c r="AN1433" s="71" t="str">
        <f t="shared" si="286"/>
        <v>1324.</v>
      </c>
      <c r="AP1433" s="71"/>
      <c r="AS1433" s="114"/>
    </row>
    <row r="1434" spans="1:45" ht="22.5" customHeight="1" x14ac:dyDescent="0.25">
      <c r="A1434" s="94" t="str">
        <f t="shared" si="283"/>
        <v>1325.</v>
      </c>
      <c r="B1434" s="94">
        <v>4629</v>
      </c>
      <c r="C1434" s="211" t="s">
        <v>966</v>
      </c>
      <c r="D1434" s="4">
        <v>1846</v>
      </c>
      <c r="E1434" s="9" t="s">
        <v>28</v>
      </c>
      <c r="F1434" s="4" t="s">
        <v>30</v>
      </c>
      <c r="G1434" s="10">
        <v>2</v>
      </c>
      <c r="H1434" s="10">
        <v>1</v>
      </c>
      <c r="I1434" s="11">
        <v>467.8</v>
      </c>
      <c r="J1434" s="11">
        <v>432.7</v>
      </c>
      <c r="K1434" s="11">
        <v>268.2</v>
      </c>
      <c r="L1434" s="35">
        <v>23</v>
      </c>
      <c r="M1434" s="11">
        <f t="shared" si="289"/>
        <v>567380.82999999996</v>
      </c>
      <c r="N1434" s="11"/>
      <c r="O1434" s="6"/>
      <c r="P1434" s="11"/>
      <c r="Q1434" s="11">
        <f t="shared" si="290"/>
        <v>567380.82999999996</v>
      </c>
      <c r="R1434" s="11"/>
      <c r="S1434" s="35"/>
      <c r="T1434" s="11"/>
      <c r="U1434" s="11">
        <v>100.12</v>
      </c>
      <c r="V1434" s="11">
        <f>U1434*3150</f>
        <v>315378</v>
      </c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75">
        <v>252002.83</v>
      </c>
      <c r="AG1434" s="29" t="s">
        <v>217</v>
      </c>
      <c r="AH1434" s="176"/>
      <c r="AI1434" s="168"/>
      <c r="AJ1434" s="176"/>
      <c r="AK1434" s="176"/>
      <c r="AL1434" s="71">
        <f>MAX(AL$24:AL1433)+1</f>
        <v>1325</v>
      </c>
      <c r="AM1434" s="71" t="s">
        <v>157</v>
      </c>
      <c r="AN1434" s="71" t="str">
        <f t="shared" si="286"/>
        <v>1325.</v>
      </c>
      <c r="AP1434" s="71"/>
      <c r="AS1434" s="114"/>
    </row>
    <row r="1435" spans="1:45" ht="22.5" customHeight="1" x14ac:dyDescent="0.25">
      <c r="A1435" s="94" t="str">
        <f t="shared" si="283"/>
        <v>1326.</v>
      </c>
      <c r="B1435" s="94">
        <v>5262</v>
      </c>
      <c r="C1435" s="213" t="s">
        <v>1311</v>
      </c>
      <c r="D1435" s="4">
        <v>1847</v>
      </c>
      <c r="E1435" s="9" t="s">
        <v>28</v>
      </c>
      <c r="F1435" s="4" t="s">
        <v>29</v>
      </c>
      <c r="G1435" s="10">
        <v>2</v>
      </c>
      <c r="H1435" s="10">
        <v>1</v>
      </c>
      <c r="I1435" s="11">
        <v>233.7</v>
      </c>
      <c r="J1435" s="11">
        <v>144.30000000000001</v>
      </c>
      <c r="K1435" s="11">
        <v>144.30000000000001</v>
      </c>
      <c r="L1435" s="35">
        <v>10</v>
      </c>
      <c r="M1435" s="11">
        <f t="shared" si="289"/>
        <v>59147.26</v>
      </c>
      <c r="N1435" s="11"/>
      <c r="O1435" s="6"/>
      <c r="P1435" s="11"/>
      <c r="Q1435" s="11">
        <f t="shared" si="290"/>
        <v>59147.26</v>
      </c>
      <c r="R1435" s="11">
        <v>59147.26</v>
      </c>
      <c r="S1435" s="35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75"/>
      <c r="AG1435" s="29" t="s">
        <v>217</v>
      </c>
      <c r="AH1435" s="176" t="s">
        <v>1778</v>
      </c>
      <c r="AI1435" s="168"/>
      <c r="AJ1435" s="176"/>
      <c r="AK1435" s="176"/>
      <c r="AL1435" s="71">
        <f>MAX(AL$24:AL1434)+1</f>
        <v>1326</v>
      </c>
      <c r="AM1435" s="71" t="s">
        <v>157</v>
      </c>
      <c r="AN1435" s="71" t="str">
        <f t="shared" si="286"/>
        <v>1326.</v>
      </c>
      <c r="AP1435" s="71"/>
      <c r="AS1435" s="114"/>
    </row>
    <row r="1436" spans="1:45" ht="22.5" customHeight="1" x14ac:dyDescent="0.25">
      <c r="A1436" s="94" t="str">
        <f t="shared" si="283"/>
        <v>1327.</v>
      </c>
      <c r="B1436" s="94">
        <v>4637</v>
      </c>
      <c r="C1436" s="211" t="s">
        <v>967</v>
      </c>
      <c r="D1436" s="4">
        <v>1850</v>
      </c>
      <c r="E1436" s="9" t="s">
        <v>28</v>
      </c>
      <c r="F1436" s="4" t="s">
        <v>29</v>
      </c>
      <c r="G1436" s="10">
        <v>2</v>
      </c>
      <c r="H1436" s="10">
        <v>3</v>
      </c>
      <c r="I1436" s="11">
        <v>1631.8</v>
      </c>
      <c r="J1436" s="11">
        <v>1173.2</v>
      </c>
      <c r="K1436" s="11">
        <v>1173.2</v>
      </c>
      <c r="L1436" s="35">
        <v>43</v>
      </c>
      <c r="M1436" s="11">
        <f t="shared" si="289"/>
        <v>1401170.32</v>
      </c>
      <c r="N1436" s="11"/>
      <c r="O1436" s="6"/>
      <c r="P1436" s="11"/>
      <c r="Q1436" s="11">
        <f t="shared" si="290"/>
        <v>1401170.32</v>
      </c>
      <c r="R1436" s="11">
        <v>1401170.32</v>
      </c>
      <c r="S1436" s="35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75"/>
      <c r="AG1436" s="29" t="s">
        <v>217</v>
      </c>
      <c r="AH1436" s="176" t="s">
        <v>1777</v>
      </c>
      <c r="AI1436" s="168"/>
      <c r="AJ1436" s="176"/>
      <c r="AK1436" s="176"/>
      <c r="AL1436" s="71">
        <f>MAX(AL$24:AL1435)+1</f>
        <v>1327</v>
      </c>
      <c r="AM1436" s="71" t="s">
        <v>157</v>
      </c>
      <c r="AN1436" s="71" t="str">
        <f t="shared" si="286"/>
        <v>1327.</v>
      </c>
      <c r="AP1436" s="71"/>
      <c r="AS1436" s="114"/>
    </row>
    <row r="1437" spans="1:45" ht="22.5" customHeight="1" x14ac:dyDescent="0.25">
      <c r="A1437" s="94" t="str">
        <f t="shared" si="283"/>
        <v>1328.</v>
      </c>
      <c r="B1437" s="94">
        <v>4967</v>
      </c>
      <c r="C1437" s="213" t="s">
        <v>1275</v>
      </c>
      <c r="D1437" s="4">
        <v>1917</v>
      </c>
      <c r="E1437" s="9" t="s">
        <v>28</v>
      </c>
      <c r="F1437" s="4" t="s">
        <v>29</v>
      </c>
      <c r="G1437" s="10">
        <v>2</v>
      </c>
      <c r="H1437" s="10">
        <v>1</v>
      </c>
      <c r="I1437" s="11">
        <v>289.5</v>
      </c>
      <c r="J1437" s="11">
        <v>275.60000000000002</v>
      </c>
      <c r="K1437" s="11">
        <v>275.60000000000002</v>
      </c>
      <c r="L1437" s="35">
        <v>18</v>
      </c>
      <c r="M1437" s="11">
        <f t="shared" si="289"/>
        <v>248589.5</v>
      </c>
      <c r="N1437" s="11"/>
      <c r="O1437" s="6"/>
      <c r="P1437" s="11"/>
      <c r="Q1437" s="11">
        <f t="shared" si="290"/>
        <v>248589.5</v>
      </c>
      <c r="R1437" s="11">
        <v>248589.5</v>
      </c>
      <c r="S1437" s="35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75"/>
      <c r="AG1437" s="29" t="s">
        <v>217</v>
      </c>
      <c r="AH1437" s="176" t="s">
        <v>1777</v>
      </c>
      <c r="AI1437" s="168"/>
      <c r="AJ1437" s="176"/>
      <c r="AK1437" s="176"/>
      <c r="AL1437" s="71">
        <f>MAX(AL$24:AL1436)+1</f>
        <v>1328</v>
      </c>
      <c r="AM1437" s="71" t="s">
        <v>157</v>
      </c>
      <c r="AN1437" s="71" t="str">
        <f t="shared" si="286"/>
        <v>1328.</v>
      </c>
      <c r="AP1437" s="71"/>
      <c r="AS1437" s="114"/>
    </row>
    <row r="1438" spans="1:45" ht="22.5" customHeight="1" x14ac:dyDescent="0.25">
      <c r="A1438" s="94" t="str">
        <f t="shared" si="283"/>
        <v>1329.</v>
      </c>
      <c r="B1438" s="94">
        <v>4141</v>
      </c>
      <c r="C1438" s="211" t="s">
        <v>1513</v>
      </c>
      <c r="D1438" s="8">
        <v>1925</v>
      </c>
      <c r="E1438" s="9" t="s">
        <v>28</v>
      </c>
      <c r="F1438" s="4" t="s">
        <v>29</v>
      </c>
      <c r="G1438" s="10">
        <v>3</v>
      </c>
      <c r="H1438" s="10">
        <v>3</v>
      </c>
      <c r="I1438" s="11">
        <v>1752.5</v>
      </c>
      <c r="J1438" s="11">
        <v>1301.2</v>
      </c>
      <c r="K1438" s="11">
        <v>1301.2</v>
      </c>
      <c r="L1438" s="35">
        <v>100</v>
      </c>
      <c r="M1438" s="11">
        <f t="shared" si="289"/>
        <v>443478.45</v>
      </c>
      <c r="N1438" s="11"/>
      <c r="O1438" s="6"/>
      <c r="P1438" s="11"/>
      <c r="Q1438" s="11">
        <f t="shared" si="290"/>
        <v>443478.45</v>
      </c>
      <c r="R1438" s="11">
        <v>443478.45</v>
      </c>
      <c r="S1438" s="35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75"/>
      <c r="AG1438" s="29" t="s">
        <v>217</v>
      </c>
      <c r="AH1438" s="176" t="s">
        <v>1778</v>
      </c>
      <c r="AI1438" s="168"/>
      <c r="AJ1438" s="176"/>
      <c r="AK1438" s="176"/>
      <c r="AL1438" s="71">
        <f>MAX(AL$24:AL1437)+1</f>
        <v>1329</v>
      </c>
      <c r="AM1438" s="71" t="s">
        <v>157</v>
      </c>
      <c r="AN1438" s="71" t="str">
        <f t="shared" si="286"/>
        <v>1329.</v>
      </c>
      <c r="AP1438" s="71"/>
      <c r="AS1438" s="114"/>
    </row>
    <row r="1439" spans="1:45" ht="22.5" customHeight="1" x14ac:dyDescent="0.25">
      <c r="A1439" s="94" t="str">
        <f t="shared" si="283"/>
        <v>1330.</v>
      </c>
      <c r="B1439" s="94">
        <v>4140</v>
      </c>
      <c r="C1439" s="211" t="s">
        <v>1514</v>
      </c>
      <c r="D1439" s="8">
        <v>1930</v>
      </c>
      <c r="E1439" s="9" t="s">
        <v>28</v>
      </c>
      <c r="F1439" s="4" t="s">
        <v>29</v>
      </c>
      <c r="G1439" s="10">
        <v>3</v>
      </c>
      <c r="H1439" s="10">
        <v>3</v>
      </c>
      <c r="I1439" s="11">
        <v>1718.2</v>
      </c>
      <c r="J1439" s="11">
        <v>1168</v>
      </c>
      <c r="K1439" s="11">
        <v>1168</v>
      </c>
      <c r="L1439" s="35">
        <v>112</v>
      </c>
      <c r="M1439" s="11">
        <f t="shared" si="289"/>
        <v>1475275.77</v>
      </c>
      <c r="N1439" s="11"/>
      <c r="O1439" s="6"/>
      <c r="P1439" s="11"/>
      <c r="Q1439" s="11">
        <f t="shared" si="290"/>
        <v>1475275.77</v>
      </c>
      <c r="R1439" s="11">
        <v>1475275.77</v>
      </c>
      <c r="S1439" s="35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75"/>
      <c r="AG1439" s="29" t="s">
        <v>217</v>
      </c>
      <c r="AH1439" s="176" t="s">
        <v>1777</v>
      </c>
      <c r="AI1439" s="168"/>
      <c r="AJ1439" s="176"/>
      <c r="AK1439" s="176"/>
      <c r="AL1439" s="71">
        <f>MAX(AL$24:AL1438)+1</f>
        <v>1330</v>
      </c>
      <c r="AM1439" s="71" t="s">
        <v>157</v>
      </c>
      <c r="AN1439" s="71" t="str">
        <f t="shared" si="286"/>
        <v>1330.</v>
      </c>
      <c r="AP1439" s="71"/>
      <c r="AS1439" s="114"/>
    </row>
    <row r="1440" spans="1:45" ht="22.5" customHeight="1" x14ac:dyDescent="0.25">
      <c r="A1440" s="94" t="str">
        <f t="shared" si="283"/>
        <v>1331.</v>
      </c>
      <c r="B1440" s="94">
        <v>4137</v>
      </c>
      <c r="C1440" s="213" t="s">
        <v>1161</v>
      </c>
      <c r="D1440" s="4">
        <v>1936</v>
      </c>
      <c r="E1440" s="9" t="s">
        <v>28</v>
      </c>
      <c r="F1440" s="4" t="s">
        <v>29</v>
      </c>
      <c r="G1440" s="10">
        <v>3</v>
      </c>
      <c r="H1440" s="10">
        <v>3</v>
      </c>
      <c r="I1440" s="26">
        <v>1684.8</v>
      </c>
      <c r="J1440" s="11">
        <v>1205.2</v>
      </c>
      <c r="K1440" s="26">
        <v>1205.2</v>
      </c>
      <c r="L1440" s="27">
        <v>104</v>
      </c>
      <c r="M1440" s="11">
        <f t="shared" si="289"/>
        <v>520460.99</v>
      </c>
      <c r="N1440" s="11"/>
      <c r="O1440" s="6"/>
      <c r="P1440" s="11"/>
      <c r="Q1440" s="11">
        <f t="shared" si="290"/>
        <v>520460.99</v>
      </c>
      <c r="R1440" s="11">
        <v>426360.19</v>
      </c>
      <c r="S1440" s="35"/>
      <c r="T1440" s="11"/>
      <c r="U1440" s="11"/>
      <c r="V1440" s="11"/>
      <c r="W1440" s="11"/>
      <c r="X1440" s="11"/>
      <c r="Y1440" s="11"/>
      <c r="Z1440" s="11"/>
      <c r="AA1440" s="11">
        <v>77.08</v>
      </c>
      <c r="AB1440" s="11">
        <v>94100.800000000003</v>
      </c>
      <c r="AC1440" s="11"/>
      <c r="AD1440" s="11"/>
      <c r="AE1440" s="11"/>
      <c r="AF1440" s="75"/>
      <c r="AG1440" s="29" t="s">
        <v>217</v>
      </c>
      <c r="AH1440" s="176" t="s">
        <v>1778</v>
      </c>
      <c r="AI1440" s="168"/>
      <c r="AJ1440" s="176"/>
      <c r="AK1440" s="176"/>
      <c r="AL1440" s="71">
        <f>MAX(AL$24:AL1439)+1</f>
        <v>1331</v>
      </c>
      <c r="AM1440" s="71" t="s">
        <v>157</v>
      </c>
      <c r="AN1440" s="71" t="str">
        <f t="shared" si="286"/>
        <v>1331.</v>
      </c>
      <c r="AP1440" s="71"/>
      <c r="AS1440" s="114"/>
    </row>
    <row r="1441" spans="1:45" ht="22.5" customHeight="1" x14ac:dyDescent="0.25">
      <c r="A1441" s="94" t="str">
        <f t="shared" si="283"/>
        <v>1332.</v>
      </c>
      <c r="B1441" s="94">
        <v>4145</v>
      </c>
      <c r="C1441" s="211" t="s">
        <v>1332</v>
      </c>
      <c r="D1441" s="4">
        <v>1936</v>
      </c>
      <c r="E1441" s="9" t="s">
        <v>28</v>
      </c>
      <c r="F1441" s="4" t="s">
        <v>29</v>
      </c>
      <c r="G1441" s="10">
        <v>4</v>
      </c>
      <c r="H1441" s="10">
        <v>3</v>
      </c>
      <c r="I1441" s="11">
        <v>2155</v>
      </c>
      <c r="J1441" s="11">
        <v>1470.4</v>
      </c>
      <c r="K1441" s="11">
        <v>1470.4</v>
      </c>
      <c r="L1441" s="35">
        <v>100</v>
      </c>
      <c r="M1441" s="11">
        <f t="shared" si="289"/>
        <v>1573203.6438</v>
      </c>
      <c r="N1441" s="11"/>
      <c r="O1441" s="6"/>
      <c r="P1441" s="11"/>
      <c r="Q1441" s="11">
        <f t="shared" si="290"/>
        <v>1573203.6438</v>
      </c>
      <c r="R1441" s="11"/>
      <c r="S1441" s="35"/>
      <c r="T1441" s="11"/>
      <c r="U1441" s="11">
        <v>461.22</v>
      </c>
      <c r="V1441" s="11">
        <f>U1441*3150</f>
        <v>1452843</v>
      </c>
      <c r="W1441" s="11"/>
      <c r="X1441" s="11"/>
      <c r="Y1441" s="11"/>
      <c r="Z1441" s="11"/>
      <c r="AA1441" s="11">
        <v>98.59</v>
      </c>
      <c r="AB1441" s="11">
        <f>AA1441*1220.82</f>
        <v>120360.64379999999</v>
      </c>
      <c r="AC1441" s="11"/>
      <c r="AD1441" s="11"/>
      <c r="AE1441" s="11"/>
      <c r="AF1441" s="75"/>
      <c r="AG1441" s="29" t="s">
        <v>217</v>
      </c>
      <c r="AH1441" s="176"/>
      <c r="AI1441" s="168"/>
      <c r="AJ1441" s="176"/>
      <c r="AK1441" s="176"/>
      <c r="AL1441" s="71">
        <f>MAX(AL$24:AL1440)+1</f>
        <v>1332</v>
      </c>
      <c r="AM1441" s="71" t="s">
        <v>157</v>
      </c>
      <c r="AN1441" s="71" t="str">
        <f t="shared" si="286"/>
        <v>1332.</v>
      </c>
      <c r="AP1441" s="71"/>
      <c r="AS1441" s="114"/>
    </row>
    <row r="1442" spans="1:45" ht="22.5" customHeight="1" x14ac:dyDescent="0.25">
      <c r="A1442" s="94" t="str">
        <f t="shared" si="283"/>
        <v>1333.</v>
      </c>
      <c r="B1442" s="94">
        <v>4146</v>
      </c>
      <c r="C1442" s="213" t="s">
        <v>1164</v>
      </c>
      <c r="D1442" s="4">
        <v>1936</v>
      </c>
      <c r="E1442" s="9" t="s">
        <v>28</v>
      </c>
      <c r="F1442" s="4" t="s">
        <v>29</v>
      </c>
      <c r="G1442" s="10">
        <v>4</v>
      </c>
      <c r="H1442" s="10">
        <v>3</v>
      </c>
      <c r="I1442" s="26">
        <v>2239.3000000000002</v>
      </c>
      <c r="J1442" s="11">
        <v>1595.4</v>
      </c>
      <c r="K1442" s="26">
        <v>1595.4</v>
      </c>
      <c r="L1442" s="27">
        <v>100</v>
      </c>
      <c r="M1442" s="11">
        <f t="shared" si="289"/>
        <v>1509669</v>
      </c>
      <c r="N1442" s="11"/>
      <c r="O1442" s="6"/>
      <c r="P1442" s="11"/>
      <c r="Q1442" s="11">
        <f t="shared" si="290"/>
        <v>1509669</v>
      </c>
      <c r="R1442" s="11"/>
      <c r="S1442" s="35"/>
      <c r="T1442" s="11"/>
      <c r="U1442" s="11">
        <v>479.26</v>
      </c>
      <c r="V1442" s="11">
        <f>U1442*3150</f>
        <v>1509669</v>
      </c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75"/>
      <c r="AG1442" s="29" t="s">
        <v>217</v>
      </c>
      <c r="AH1442" s="176"/>
      <c r="AI1442" s="168"/>
      <c r="AJ1442" s="176"/>
      <c r="AK1442" s="176"/>
      <c r="AL1442" s="71">
        <f>MAX(AL$24:AL1441)+1</f>
        <v>1333</v>
      </c>
      <c r="AM1442" s="71" t="s">
        <v>157</v>
      </c>
      <c r="AN1442" s="71" t="str">
        <f t="shared" si="286"/>
        <v>1333.</v>
      </c>
      <c r="AP1442" s="71"/>
      <c r="AS1442" s="114"/>
    </row>
    <row r="1443" spans="1:45" ht="22.5" customHeight="1" x14ac:dyDescent="0.25">
      <c r="A1443" s="94" t="str">
        <f t="shared" si="283"/>
        <v>1334.</v>
      </c>
      <c r="B1443" s="94">
        <v>4966</v>
      </c>
      <c r="C1443" s="213" t="s">
        <v>1274</v>
      </c>
      <c r="D1443" s="4">
        <v>1937</v>
      </c>
      <c r="E1443" s="9" t="s">
        <v>28</v>
      </c>
      <c r="F1443" s="4" t="s">
        <v>29</v>
      </c>
      <c r="G1443" s="10">
        <v>3</v>
      </c>
      <c r="H1443" s="10">
        <v>2</v>
      </c>
      <c r="I1443" s="11">
        <v>1086.4000000000001</v>
      </c>
      <c r="J1443" s="11">
        <v>986.3</v>
      </c>
      <c r="K1443" s="11">
        <v>777.5</v>
      </c>
      <c r="L1443" s="35">
        <v>43</v>
      </c>
      <c r="M1443" s="11">
        <f t="shared" si="289"/>
        <v>1535304</v>
      </c>
      <c r="N1443" s="11"/>
      <c r="O1443" s="6"/>
      <c r="P1443" s="11"/>
      <c r="Q1443" s="11">
        <f t="shared" si="290"/>
        <v>1535304</v>
      </c>
      <c r="R1443" s="11">
        <v>1535304</v>
      </c>
      <c r="S1443" s="35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75"/>
      <c r="AG1443" s="29" t="s">
        <v>217</v>
      </c>
      <c r="AH1443" s="176" t="s">
        <v>1777</v>
      </c>
      <c r="AI1443" s="168"/>
      <c r="AJ1443" s="176"/>
      <c r="AK1443" s="176"/>
      <c r="AL1443" s="71">
        <f>MAX(AL$24:AL1442)+1</f>
        <v>1334</v>
      </c>
      <c r="AM1443" s="71" t="s">
        <v>157</v>
      </c>
      <c r="AN1443" s="71" t="str">
        <f t="shared" si="286"/>
        <v>1334.</v>
      </c>
      <c r="AP1443" s="71"/>
      <c r="AS1443" s="114"/>
    </row>
    <row r="1444" spans="1:45" ht="22.5" customHeight="1" x14ac:dyDescent="0.25">
      <c r="A1444" s="94" t="str">
        <f t="shared" si="283"/>
        <v>1335.</v>
      </c>
      <c r="B1444" s="94">
        <v>4778</v>
      </c>
      <c r="C1444" s="218" t="s">
        <v>1255</v>
      </c>
      <c r="D1444" s="4">
        <v>1945</v>
      </c>
      <c r="E1444" s="9" t="s">
        <v>28</v>
      </c>
      <c r="F1444" s="4" t="s">
        <v>29</v>
      </c>
      <c r="G1444" s="10">
        <v>3</v>
      </c>
      <c r="H1444" s="10">
        <v>1</v>
      </c>
      <c r="I1444" s="26">
        <v>615.4</v>
      </c>
      <c r="J1444" s="11">
        <v>389.7</v>
      </c>
      <c r="K1444" s="26">
        <v>389.7</v>
      </c>
      <c r="L1444" s="27">
        <v>37</v>
      </c>
      <c r="M1444" s="26">
        <f t="shared" ref="M1444:M1473" si="291">R1444+T1444+V1444+X1444+Z1444+AB1444+AE1444+AF1444</f>
        <v>579523.19999999995</v>
      </c>
      <c r="N1444" s="11"/>
      <c r="O1444" s="6"/>
      <c r="P1444" s="11"/>
      <c r="Q1444" s="11">
        <f t="shared" si="290"/>
        <v>579523.19999999995</v>
      </c>
      <c r="R1444" s="11">
        <v>579523.19999999995</v>
      </c>
      <c r="S1444" s="35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75"/>
      <c r="AG1444" s="29" t="s">
        <v>217</v>
      </c>
      <c r="AH1444" s="176" t="s">
        <v>1777</v>
      </c>
      <c r="AI1444" s="168"/>
      <c r="AJ1444" s="176"/>
      <c r="AK1444" s="176"/>
      <c r="AL1444" s="71">
        <f>MAX(AL$24:AL1443)+1</f>
        <v>1335</v>
      </c>
      <c r="AM1444" s="71" t="s">
        <v>157</v>
      </c>
      <c r="AN1444" s="71" t="str">
        <f t="shared" si="286"/>
        <v>1335.</v>
      </c>
      <c r="AP1444" s="71"/>
      <c r="AS1444" s="114"/>
    </row>
    <row r="1445" spans="1:45" ht="22.5" customHeight="1" x14ac:dyDescent="0.25">
      <c r="A1445" s="94" t="str">
        <f t="shared" si="283"/>
        <v>1336.</v>
      </c>
      <c r="B1445" s="94">
        <v>5322</v>
      </c>
      <c r="C1445" s="213" t="s">
        <v>1484</v>
      </c>
      <c r="D1445" s="4">
        <v>1948</v>
      </c>
      <c r="E1445" s="9" t="s">
        <v>28</v>
      </c>
      <c r="F1445" s="4" t="s">
        <v>29</v>
      </c>
      <c r="G1445" s="10">
        <v>2</v>
      </c>
      <c r="H1445" s="10">
        <v>2</v>
      </c>
      <c r="I1445" s="26">
        <v>575.33000000000004</v>
      </c>
      <c r="J1445" s="11">
        <v>561.89</v>
      </c>
      <c r="K1445" s="26">
        <v>561.89</v>
      </c>
      <c r="L1445" s="27">
        <v>29</v>
      </c>
      <c r="M1445" s="26">
        <f t="shared" si="291"/>
        <v>294056</v>
      </c>
      <c r="N1445" s="11"/>
      <c r="O1445" s="6"/>
      <c r="P1445" s="11"/>
      <c r="Q1445" s="11">
        <f t="shared" si="290"/>
        <v>294056</v>
      </c>
      <c r="R1445" s="11">
        <v>294056</v>
      </c>
      <c r="S1445" s="35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75"/>
      <c r="AG1445" s="29" t="s">
        <v>217</v>
      </c>
      <c r="AH1445" s="176" t="s">
        <v>1778</v>
      </c>
      <c r="AI1445" s="168"/>
      <c r="AJ1445" s="176"/>
      <c r="AK1445" s="176"/>
      <c r="AL1445" s="71">
        <f>MAX(AL$24:AL1444)+1</f>
        <v>1336</v>
      </c>
      <c r="AM1445" s="71" t="s">
        <v>157</v>
      </c>
      <c r="AN1445" s="71" t="str">
        <f t="shared" si="286"/>
        <v>1336.</v>
      </c>
      <c r="AP1445" s="71"/>
      <c r="AS1445" s="114"/>
    </row>
    <row r="1446" spans="1:45" ht="22.5" customHeight="1" x14ac:dyDescent="0.25">
      <c r="A1446" s="94" t="str">
        <f t="shared" si="283"/>
        <v>1337.</v>
      </c>
      <c r="B1446" s="94">
        <v>5315</v>
      </c>
      <c r="C1446" s="213" t="s">
        <v>1139</v>
      </c>
      <c r="D1446" s="4">
        <v>1948</v>
      </c>
      <c r="E1446" s="9" t="s">
        <v>28</v>
      </c>
      <c r="F1446" s="4" t="s">
        <v>29</v>
      </c>
      <c r="G1446" s="10">
        <v>3</v>
      </c>
      <c r="H1446" s="10">
        <v>2</v>
      </c>
      <c r="I1446" s="26">
        <v>1047.9000000000001</v>
      </c>
      <c r="J1446" s="11">
        <v>1047.9000000000001</v>
      </c>
      <c r="K1446" s="26">
        <v>1047.9000000000001</v>
      </c>
      <c r="L1446" s="27">
        <v>26</v>
      </c>
      <c r="M1446" s="26">
        <f t="shared" si="291"/>
        <v>1150396.8</v>
      </c>
      <c r="N1446" s="11"/>
      <c r="O1446" s="6"/>
      <c r="P1446" s="11"/>
      <c r="Q1446" s="11">
        <f t="shared" si="290"/>
        <v>1150396.8</v>
      </c>
      <c r="R1446" s="11">
        <v>1150396.8</v>
      </c>
      <c r="S1446" s="35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75"/>
      <c r="AG1446" s="29" t="s">
        <v>217</v>
      </c>
      <c r="AH1446" s="176" t="s">
        <v>1777</v>
      </c>
      <c r="AI1446" s="168"/>
      <c r="AJ1446" s="176"/>
      <c r="AK1446" s="176"/>
      <c r="AL1446" s="71">
        <f>MAX(AL$24:AL1445)+1</f>
        <v>1337</v>
      </c>
      <c r="AM1446" s="71" t="s">
        <v>157</v>
      </c>
      <c r="AN1446" s="71" t="str">
        <f t="shared" si="286"/>
        <v>1337.</v>
      </c>
      <c r="AP1446" s="71"/>
      <c r="AS1446" s="114"/>
    </row>
    <row r="1447" spans="1:45" ht="22.5" customHeight="1" x14ac:dyDescent="0.25">
      <c r="A1447" s="94" t="str">
        <f t="shared" si="283"/>
        <v>1338.</v>
      </c>
      <c r="B1447" s="94">
        <v>4928</v>
      </c>
      <c r="C1447" s="213" t="s">
        <v>1417</v>
      </c>
      <c r="D1447" s="4">
        <v>1949</v>
      </c>
      <c r="E1447" s="9" t="s">
        <v>28</v>
      </c>
      <c r="F1447" s="4" t="s">
        <v>29</v>
      </c>
      <c r="G1447" s="10">
        <v>2</v>
      </c>
      <c r="H1447" s="10">
        <v>3</v>
      </c>
      <c r="I1447" s="26">
        <v>1490.1</v>
      </c>
      <c r="J1447" s="11">
        <v>786.8</v>
      </c>
      <c r="K1447" s="26">
        <v>786.8</v>
      </c>
      <c r="L1447" s="27">
        <v>48</v>
      </c>
      <c r="M1447" s="26">
        <f t="shared" si="291"/>
        <v>1279492.08</v>
      </c>
      <c r="N1447" s="11"/>
      <c r="O1447" s="6"/>
      <c r="P1447" s="11"/>
      <c r="Q1447" s="11">
        <f t="shared" si="290"/>
        <v>1279492.08</v>
      </c>
      <c r="R1447" s="11">
        <v>1279492.08</v>
      </c>
      <c r="S1447" s="35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75"/>
      <c r="AG1447" s="29" t="s">
        <v>217</v>
      </c>
      <c r="AH1447" s="176" t="s">
        <v>1777</v>
      </c>
      <c r="AI1447" s="168"/>
      <c r="AJ1447" s="176"/>
      <c r="AK1447" s="176"/>
      <c r="AL1447" s="71">
        <f>MAX(AL$24:AL1446)+1</f>
        <v>1338</v>
      </c>
      <c r="AM1447" s="71" t="s">
        <v>157</v>
      </c>
      <c r="AN1447" s="71" t="str">
        <f t="shared" si="286"/>
        <v>1338.</v>
      </c>
      <c r="AP1447" s="71"/>
      <c r="AS1447" s="114"/>
    </row>
    <row r="1448" spans="1:45" ht="22.5" customHeight="1" x14ac:dyDescent="0.25">
      <c r="A1448" s="94" t="str">
        <f t="shared" ref="A1448:A1511" si="292">AN1448</f>
        <v>1339.</v>
      </c>
      <c r="B1448" s="94">
        <v>4532</v>
      </c>
      <c r="C1448" s="213" t="s">
        <v>1372</v>
      </c>
      <c r="D1448" s="4">
        <v>1950</v>
      </c>
      <c r="E1448" s="9" t="s">
        <v>28</v>
      </c>
      <c r="F1448" s="4" t="s">
        <v>29</v>
      </c>
      <c r="G1448" s="10">
        <v>2</v>
      </c>
      <c r="H1448" s="10">
        <v>2</v>
      </c>
      <c r="I1448" s="26">
        <v>683.1</v>
      </c>
      <c r="J1448" s="11">
        <v>418.7</v>
      </c>
      <c r="K1448" s="26">
        <v>418.7</v>
      </c>
      <c r="L1448" s="27">
        <v>43</v>
      </c>
      <c r="M1448" s="26">
        <f t="shared" si="291"/>
        <v>3324073.8899999997</v>
      </c>
      <c r="N1448" s="11"/>
      <c r="O1448" s="6"/>
      <c r="P1448" s="11"/>
      <c r="Q1448" s="11">
        <f t="shared" si="290"/>
        <v>3324073.8899999997</v>
      </c>
      <c r="R1448" s="11">
        <f>1434783.24+1889290.65</f>
        <v>3324073.8899999997</v>
      </c>
      <c r="S1448" s="35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75"/>
      <c r="AG1448" s="29" t="s">
        <v>217</v>
      </c>
      <c r="AH1448" s="176" t="s">
        <v>1776</v>
      </c>
      <c r="AI1448" s="168"/>
      <c r="AJ1448" s="176"/>
      <c r="AK1448" s="176"/>
      <c r="AL1448" s="71">
        <f>MAX(AL$24:AL1447)+1</f>
        <v>1339</v>
      </c>
      <c r="AM1448" s="71" t="s">
        <v>157</v>
      </c>
      <c r="AN1448" s="71" t="str">
        <f t="shared" ref="AN1448:AN1511" si="293">CONCATENATE(AL1448,AM1448)</f>
        <v>1339.</v>
      </c>
      <c r="AP1448" s="71"/>
      <c r="AS1448" s="114"/>
    </row>
    <row r="1449" spans="1:45" ht="22.5" customHeight="1" x14ac:dyDescent="0.25">
      <c r="A1449" s="94" t="str">
        <f t="shared" si="292"/>
        <v>1340.</v>
      </c>
      <c r="B1449" s="94">
        <v>4350</v>
      </c>
      <c r="C1449" s="211" t="s">
        <v>945</v>
      </c>
      <c r="D1449" s="4">
        <v>1951</v>
      </c>
      <c r="E1449" s="9" t="s">
        <v>28</v>
      </c>
      <c r="F1449" s="4" t="s">
        <v>29</v>
      </c>
      <c r="G1449" s="10">
        <v>3</v>
      </c>
      <c r="H1449" s="10">
        <v>3</v>
      </c>
      <c r="I1449" s="11">
        <v>1793</v>
      </c>
      <c r="J1449" s="11">
        <v>1299.0999999999999</v>
      </c>
      <c r="K1449" s="11">
        <v>1299.0999999999999</v>
      </c>
      <c r="L1449" s="35">
        <v>49</v>
      </c>
      <c r="M1449" s="11">
        <f t="shared" si="291"/>
        <v>723246.24</v>
      </c>
      <c r="N1449" s="11"/>
      <c r="O1449" s="6"/>
      <c r="P1449" s="11"/>
      <c r="Q1449" s="11">
        <f t="shared" si="290"/>
        <v>723246.24</v>
      </c>
      <c r="R1449" s="11">
        <v>723246.24</v>
      </c>
      <c r="S1449" s="35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75"/>
      <c r="AG1449" s="29" t="s">
        <v>217</v>
      </c>
      <c r="AH1449" s="176" t="s">
        <v>1788</v>
      </c>
      <c r="AI1449" s="168"/>
      <c r="AJ1449" s="176"/>
      <c r="AK1449" s="176"/>
      <c r="AL1449" s="71">
        <f>MAX(AL$24:AL1448)+1</f>
        <v>1340</v>
      </c>
      <c r="AM1449" s="71" t="s">
        <v>157</v>
      </c>
      <c r="AN1449" s="71" t="str">
        <f t="shared" si="293"/>
        <v>1340.</v>
      </c>
      <c r="AP1449" s="71"/>
      <c r="AS1449" s="114"/>
    </row>
    <row r="1450" spans="1:45" ht="22.5" customHeight="1" x14ac:dyDescent="0.25">
      <c r="A1450" s="94" t="str">
        <f t="shared" si="292"/>
        <v>1341.</v>
      </c>
      <c r="B1450" s="94">
        <v>4355</v>
      </c>
      <c r="C1450" s="213" t="s">
        <v>1198</v>
      </c>
      <c r="D1450" s="4">
        <v>1951</v>
      </c>
      <c r="E1450" s="9" t="s">
        <v>28</v>
      </c>
      <c r="F1450" s="4" t="s">
        <v>29</v>
      </c>
      <c r="G1450" s="10">
        <v>3</v>
      </c>
      <c r="H1450" s="10">
        <v>3</v>
      </c>
      <c r="I1450" s="26">
        <v>1863.1</v>
      </c>
      <c r="J1450" s="11">
        <v>1331.9</v>
      </c>
      <c r="K1450" s="26">
        <v>1331.9</v>
      </c>
      <c r="L1450" s="27">
        <v>64</v>
      </c>
      <c r="M1450" s="26">
        <f t="shared" si="291"/>
        <v>3927350.88</v>
      </c>
      <c r="N1450" s="11"/>
      <c r="O1450" s="6"/>
      <c r="P1450" s="11"/>
      <c r="Q1450" s="11">
        <f t="shared" si="290"/>
        <v>3927350.88</v>
      </c>
      <c r="R1450" s="11">
        <v>3927350.88</v>
      </c>
      <c r="S1450" s="35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97"/>
      <c r="AF1450" s="75"/>
      <c r="AG1450" s="29" t="s">
        <v>217</v>
      </c>
      <c r="AH1450" s="176" t="s">
        <v>1777</v>
      </c>
      <c r="AI1450" s="168"/>
      <c r="AJ1450" s="176"/>
      <c r="AK1450" s="176"/>
      <c r="AL1450" s="71">
        <f>MAX(AL$24:AL1449)+1</f>
        <v>1341</v>
      </c>
      <c r="AM1450" s="71" t="s">
        <v>157</v>
      </c>
      <c r="AN1450" s="71" t="str">
        <f t="shared" si="293"/>
        <v>1341.</v>
      </c>
      <c r="AP1450" s="71"/>
      <c r="AS1450" s="114"/>
    </row>
    <row r="1451" spans="1:45" ht="22.5" customHeight="1" x14ac:dyDescent="0.25">
      <c r="A1451" s="94" t="str">
        <f t="shared" si="292"/>
        <v>1342.</v>
      </c>
      <c r="B1451" s="94">
        <v>4364</v>
      </c>
      <c r="C1451" s="213" t="s">
        <v>1201</v>
      </c>
      <c r="D1451" s="4">
        <v>1951</v>
      </c>
      <c r="E1451" s="9" t="s">
        <v>28</v>
      </c>
      <c r="F1451" s="4" t="s">
        <v>29</v>
      </c>
      <c r="G1451" s="10">
        <v>3</v>
      </c>
      <c r="H1451" s="10">
        <v>5</v>
      </c>
      <c r="I1451" s="26">
        <v>2332.3000000000002</v>
      </c>
      <c r="J1451" s="11">
        <v>2332.3000000000002</v>
      </c>
      <c r="K1451" s="26">
        <v>1889.2</v>
      </c>
      <c r="L1451" s="27">
        <v>66</v>
      </c>
      <c r="M1451" s="26">
        <f t="shared" si="291"/>
        <v>994151.39999999991</v>
      </c>
      <c r="N1451" s="11"/>
      <c r="O1451" s="6"/>
      <c r="P1451" s="11"/>
      <c r="Q1451" s="11">
        <f t="shared" si="290"/>
        <v>994151.39999999991</v>
      </c>
      <c r="R1451" s="11">
        <f>311008.68+683142.72</f>
        <v>994151.39999999991</v>
      </c>
      <c r="S1451" s="35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75"/>
      <c r="AG1451" s="29" t="s">
        <v>217</v>
      </c>
      <c r="AH1451" s="176" t="s">
        <v>1804</v>
      </c>
      <c r="AI1451" s="168"/>
      <c r="AJ1451" s="176"/>
      <c r="AK1451" s="176"/>
      <c r="AL1451" s="71">
        <f>MAX(AL$24:AL1450)+1</f>
        <v>1342</v>
      </c>
      <c r="AM1451" s="71" t="s">
        <v>157</v>
      </c>
      <c r="AN1451" s="71" t="str">
        <f t="shared" si="293"/>
        <v>1342.</v>
      </c>
      <c r="AP1451" s="71"/>
      <c r="AS1451" s="114"/>
    </row>
    <row r="1452" spans="1:45" ht="22.5" customHeight="1" x14ac:dyDescent="0.25">
      <c r="A1452" s="94" t="str">
        <f t="shared" si="292"/>
        <v>1343.</v>
      </c>
      <c r="B1452" s="94">
        <v>4779</v>
      </c>
      <c r="C1452" s="211" t="s">
        <v>979</v>
      </c>
      <c r="D1452" s="4">
        <v>1951</v>
      </c>
      <c r="E1452" s="9" t="s">
        <v>28</v>
      </c>
      <c r="F1452" s="4" t="s">
        <v>29</v>
      </c>
      <c r="G1452" s="10">
        <v>2</v>
      </c>
      <c r="H1452" s="10">
        <v>2</v>
      </c>
      <c r="I1452" s="11">
        <v>418.5</v>
      </c>
      <c r="J1452" s="11">
        <v>391.3</v>
      </c>
      <c r="K1452" s="11">
        <v>291.3</v>
      </c>
      <c r="L1452" s="35">
        <v>17</v>
      </c>
      <c r="M1452" s="11">
        <f t="shared" si="291"/>
        <v>946266.24</v>
      </c>
      <c r="N1452" s="11"/>
      <c r="O1452" s="6"/>
      <c r="P1452" s="11"/>
      <c r="Q1452" s="11">
        <f t="shared" si="290"/>
        <v>946266.24</v>
      </c>
      <c r="R1452" s="11">
        <v>946266.24</v>
      </c>
      <c r="S1452" s="35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75"/>
      <c r="AG1452" s="29" t="s">
        <v>217</v>
      </c>
      <c r="AH1452" s="176" t="s">
        <v>1777</v>
      </c>
      <c r="AI1452" s="168"/>
      <c r="AJ1452" s="176"/>
      <c r="AK1452" s="176"/>
      <c r="AL1452" s="71">
        <f>MAX(AL$24:AL1451)+1</f>
        <v>1343</v>
      </c>
      <c r="AM1452" s="71" t="s">
        <v>157</v>
      </c>
      <c r="AN1452" s="71" t="str">
        <f t="shared" si="293"/>
        <v>1343.</v>
      </c>
      <c r="AP1452" s="71"/>
      <c r="AS1452" s="114"/>
    </row>
    <row r="1453" spans="1:45" ht="22.5" customHeight="1" x14ac:dyDescent="0.25">
      <c r="A1453" s="94" t="str">
        <f t="shared" si="292"/>
        <v>1344.</v>
      </c>
      <c r="B1453" s="94">
        <v>4863</v>
      </c>
      <c r="C1453" s="218" t="s">
        <v>1269</v>
      </c>
      <c r="D1453" s="4">
        <v>1951</v>
      </c>
      <c r="E1453" s="9" t="s">
        <v>28</v>
      </c>
      <c r="F1453" s="4" t="s">
        <v>29</v>
      </c>
      <c r="G1453" s="10">
        <v>2</v>
      </c>
      <c r="H1453" s="10">
        <v>2</v>
      </c>
      <c r="I1453" s="26">
        <v>701</v>
      </c>
      <c r="J1453" s="11">
        <v>412.8</v>
      </c>
      <c r="K1453" s="26">
        <v>412.8</v>
      </c>
      <c r="L1453" s="27">
        <v>40</v>
      </c>
      <c r="M1453" s="26">
        <f t="shared" si="291"/>
        <v>177399.78</v>
      </c>
      <c r="N1453" s="11"/>
      <c r="O1453" s="6"/>
      <c r="P1453" s="11"/>
      <c r="Q1453" s="11">
        <f t="shared" si="290"/>
        <v>177399.78</v>
      </c>
      <c r="R1453" s="11">
        <v>177399.78</v>
      </c>
      <c r="S1453" s="35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75"/>
      <c r="AG1453" s="29" t="s">
        <v>217</v>
      </c>
      <c r="AH1453" s="176" t="s">
        <v>1778</v>
      </c>
      <c r="AI1453" s="168"/>
      <c r="AJ1453" s="176"/>
      <c r="AK1453" s="176"/>
      <c r="AL1453" s="71">
        <f>MAX(AL$24:AL1452)+1</f>
        <v>1344</v>
      </c>
      <c r="AM1453" s="71" t="s">
        <v>157</v>
      </c>
      <c r="AN1453" s="71" t="str">
        <f t="shared" si="293"/>
        <v>1344.</v>
      </c>
      <c r="AP1453" s="71"/>
      <c r="AS1453" s="114"/>
    </row>
    <row r="1454" spans="1:45" ht="22.5" customHeight="1" x14ac:dyDescent="0.25">
      <c r="A1454" s="94" t="str">
        <f t="shared" si="292"/>
        <v>1345.</v>
      </c>
      <c r="B1454" s="94">
        <v>4529</v>
      </c>
      <c r="C1454" s="213" t="s">
        <v>1371</v>
      </c>
      <c r="D1454" s="4">
        <v>1951</v>
      </c>
      <c r="E1454" s="9" t="s">
        <v>28</v>
      </c>
      <c r="F1454" s="4" t="s">
        <v>29</v>
      </c>
      <c r="G1454" s="10">
        <v>2</v>
      </c>
      <c r="H1454" s="10">
        <v>2</v>
      </c>
      <c r="I1454" s="26">
        <v>809.5</v>
      </c>
      <c r="J1454" s="11">
        <v>541</v>
      </c>
      <c r="K1454" s="26">
        <v>541</v>
      </c>
      <c r="L1454" s="27">
        <v>47</v>
      </c>
      <c r="M1454" s="26">
        <f t="shared" si="291"/>
        <v>695081.85</v>
      </c>
      <c r="N1454" s="11"/>
      <c r="O1454" s="6"/>
      <c r="P1454" s="11"/>
      <c r="Q1454" s="11">
        <f t="shared" si="290"/>
        <v>695081.85</v>
      </c>
      <c r="R1454" s="11">
        <v>695081.85</v>
      </c>
      <c r="S1454" s="35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75"/>
      <c r="AG1454" s="29" t="s">
        <v>217</v>
      </c>
      <c r="AH1454" s="176" t="s">
        <v>1777</v>
      </c>
      <c r="AI1454" s="168"/>
      <c r="AJ1454" s="176"/>
      <c r="AK1454" s="176"/>
      <c r="AL1454" s="71">
        <f>MAX(AL$24:AL1453)+1</f>
        <v>1345</v>
      </c>
      <c r="AM1454" s="71" t="s">
        <v>157</v>
      </c>
      <c r="AN1454" s="71" t="str">
        <f t="shared" si="293"/>
        <v>1345.</v>
      </c>
      <c r="AP1454" s="71"/>
      <c r="AS1454" s="114"/>
    </row>
    <row r="1455" spans="1:45" ht="22.5" customHeight="1" x14ac:dyDescent="0.25">
      <c r="A1455" s="94" t="str">
        <f t="shared" si="292"/>
        <v>1346.</v>
      </c>
      <c r="B1455" s="94">
        <v>4353</v>
      </c>
      <c r="C1455" s="213" t="s">
        <v>1196</v>
      </c>
      <c r="D1455" s="4">
        <v>1952</v>
      </c>
      <c r="E1455" s="9" t="s">
        <v>28</v>
      </c>
      <c r="F1455" s="4" t="s">
        <v>29</v>
      </c>
      <c r="G1455" s="10">
        <v>3</v>
      </c>
      <c r="H1455" s="10">
        <v>3</v>
      </c>
      <c r="I1455" s="26">
        <v>1781.2</v>
      </c>
      <c r="J1455" s="11">
        <v>1345.6</v>
      </c>
      <c r="K1455" s="26">
        <v>1345.6</v>
      </c>
      <c r="L1455" s="27">
        <v>40</v>
      </c>
      <c r="M1455" s="26">
        <f t="shared" si="291"/>
        <v>2779990.08</v>
      </c>
      <c r="N1455" s="11"/>
      <c r="O1455" s="6"/>
      <c r="P1455" s="11"/>
      <c r="Q1455" s="11">
        <f t="shared" si="290"/>
        <v>2779990.08</v>
      </c>
      <c r="R1455" s="11">
        <v>1801279.2</v>
      </c>
      <c r="S1455" s="35"/>
      <c r="T1455" s="11"/>
      <c r="U1455" s="11"/>
      <c r="V1455" s="11"/>
      <c r="W1455" s="11"/>
      <c r="X1455" s="11"/>
      <c r="Y1455" s="11">
        <v>826</v>
      </c>
      <c r="Z1455" s="11">
        <f>Y1455*1184.88</f>
        <v>978710.88000000012</v>
      </c>
      <c r="AA1455" s="11"/>
      <c r="AB1455" s="11"/>
      <c r="AC1455" s="11"/>
      <c r="AD1455" s="11"/>
      <c r="AE1455" s="11"/>
      <c r="AF1455" s="75"/>
      <c r="AG1455" s="29" t="s">
        <v>217</v>
      </c>
      <c r="AH1455" s="176" t="s">
        <v>1777</v>
      </c>
      <c r="AI1455" s="168"/>
      <c r="AJ1455" s="176"/>
      <c r="AK1455" s="176"/>
      <c r="AL1455" s="71">
        <f>MAX(AL$24:AL1454)+1</f>
        <v>1346</v>
      </c>
      <c r="AM1455" s="71" t="s">
        <v>157</v>
      </c>
      <c r="AN1455" s="71" t="str">
        <f t="shared" si="293"/>
        <v>1346.</v>
      </c>
      <c r="AP1455" s="71"/>
      <c r="AS1455" s="114"/>
    </row>
    <row r="1456" spans="1:45" ht="22.5" customHeight="1" x14ac:dyDescent="0.25">
      <c r="A1456" s="94" t="str">
        <f t="shared" si="292"/>
        <v>1347.</v>
      </c>
      <c r="B1456" s="94">
        <v>4850</v>
      </c>
      <c r="C1456" s="218" t="s">
        <v>1268</v>
      </c>
      <c r="D1456" s="4">
        <v>1952</v>
      </c>
      <c r="E1456" s="9" t="s">
        <v>28</v>
      </c>
      <c r="F1456" s="4" t="s">
        <v>29</v>
      </c>
      <c r="G1456" s="10">
        <v>2</v>
      </c>
      <c r="H1456" s="10">
        <v>2</v>
      </c>
      <c r="I1456" s="26">
        <v>857.3</v>
      </c>
      <c r="J1456" s="11">
        <v>553.70000000000005</v>
      </c>
      <c r="K1456" s="26">
        <v>553.70000000000005</v>
      </c>
      <c r="L1456" s="27">
        <v>44</v>
      </c>
      <c r="M1456" s="26">
        <f t="shared" si="291"/>
        <v>925507.2</v>
      </c>
      <c r="N1456" s="11"/>
      <c r="O1456" s="6"/>
      <c r="P1456" s="11"/>
      <c r="Q1456" s="11">
        <f t="shared" si="290"/>
        <v>925507.2</v>
      </c>
      <c r="R1456" s="11">
        <v>925507.2</v>
      </c>
      <c r="S1456" s="35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75"/>
      <c r="AG1456" s="29" t="s">
        <v>217</v>
      </c>
      <c r="AH1456" s="176" t="s">
        <v>1777</v>
      </c>
      <c r="AI1456" s="168"/>
      <c r="AJ1456" s="176"/>
      <c r="AK1456" s="176"/>
      <c r="AL1456" s="71">
        <f>MAX(AL$24:AL1455)+1</f>
        <v>1347</v>
      </c>
      <c r="AM1456" s="71" t="s">
        <v>157</v>
      </c>
      <c r="AN1456" s="71" t="str">
        <f t="shared" si="293"/>
        <v>1347.</v>
      </c>
      <c r="AP1456" s="71"/>
      <c r="AS1456" s="114"/>
    </row>
    <row r="1457" spans="1:45" ht="22.5" customHeight="1" x14ac:dyDescent="0.25">
      <c r="A1457" s="94" t="str">
        <f t="shared" si="292"/>
        <v>1348.</v>
      </c>
      <c r="B1457" s="94">
        <v>5102</v>
      </c>
      <c r="C1457" s="211" t="s">
        <v>1114</v>
      </c>
      <c r="D1457" s="4">
        <v>1952</v>
      </c>
      <c r="E1457" s="9" t="s">
        <v>28</v>
      </c>
      <c r="F1457" s="4" t="s">
        <v>29</v>
      </c>
      <c r="G1457" s="10">
        <v>3</v>
      </c>
      <c r="H1457" s="10">
        <v>3</v>
      </c>
      <c r="I1457" s="11">
        <v>1712.3</v>
      </c>
      <c r="J1457" s="11">
        <v>1363.8</v>
      </c>
      <c r="K1457" s="11">
        <v>1363.8</v>
      </c>
      <c r="L1457" s="35">
        <v>54</v>
      </c>
      <c r="M1457" s="11">
        <f t="shared" si="291"/>
        <v>730634.05999999994</v>
      </c>
      <c r="N1457" s="11"/>
      <c r="O1457" s="6"/>
      <c r="P1457" s="11"/>
      <c r="Q1457" s="11">
        <f t="shared" si="290"/>
        <v>730634.05999999994</v>
      </c>
      <c r="R1457" s="11">
        <v>642175.32999999996</v>
      </c>
      <c r="S1457" s="35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75">
        <v>88458.73</v>
      </c>
      <c r="AG1457" s="29" t="s">
        <v>217</v>
      </c>
      <c r="AH1457" s="176" t="s">
        <v>1790</v>
      </c>
      <c r="AI1457" s="168"/>
      <c r="AJ1457" s="176"/>
      <c r="AK1457" s="176"/>
      <c r="AL1457" s="71">
        <f>MAX(AL$24:AL1456)+1</f>
        <v>1348</v>
      </c>
      <c r="AM1457" s="71" t="s">
        <v>157</v>
      </c>
      <c r="AN1457" s="71" t="str">
        <f t="shared" si="293"/>
        <v>1348.</v>
      </c>
      <c r="AP1457" s="71"/>
      <c r="AS1457" s="114"/>
    </row>
    <row r="1458" spans="1:45" ht="22.5" customHeight="1" x14ac:dyDescent="0.25">
      <c r="A1458" s="94" t="str">
        <f t="shared" si="292"/>
        <v>1349.</v>
      </c>
      <c r="B1458" s="94">
        <v>4763</v>
      </c>
      <c r="C1458" s="213" t="s">
        <v>1253</v>
      </c>
      <c r="D1458" s="4">
        <v>1952</v>
      </c>
      <c r="E1458" s="9" t="s">
        <v>28</v>
      </c>
      <c r="F1458" s="4" t="s">
        <v>29</v>
      </c>
      <c r="G1458" s="10">
        <v>2</v>
      </c>
      <c r="H1458" s="10">
        <v>2</v>
      </c>
      <c r="I1458" s="26">
        <v>655.5</v>
      </c>
      <c r="J1458" s="11">
        <v>430.3</v>
      </c>
      <c r="K1458" s="26">
        <v>430.3</v>
      </c>
      <c r="L1458" s="27">
        <v>30</v>
      </c>
      <c r="M1458" s="11">
        <f t="shared" si="291"/>
        <v>607803.09</v>
      </c>
      <c r="N1458" s="11"/>
      <c r="O1458" s="6"/>
      <c r="P1458" s="11"/>
      <c r="Q1458" s="11">
        <f t="shared" si="290"/>
        <v>607803.09</v>
      </c>
      <c r="R1458" s="11">
        <v>165889.59</v>
      </c>
      <c r="S1458" s="35"/>
      <c r="T1458" s="11"/>
      <c r="U1458" s="11">
        <v>140.29</v>
      </c>
      <c r="V1458" s="11">
        <f>U1458*3150</f>
        <v>441913.5</v>
      </c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75"/>
      <c r="AG1458" s="29" t="s">
        <v>217</v>
      </c>
      <c r="AH1458" s="176" t="s">
        <v>1778</v>
      </c>
      <c r="AI1458" s="168"/>
      <c r="AJ1458" s="176"/>
      <c r="AK1458" s="176"/>
      <c r="AL1458" s="71">
        <f>MAX(AL$24:AL1457)+1</f>
        <v>1349</v>
      </c>
      <c r="AM1458" s="71" t="s">
        <v>157</v>
      </c>
      <c r="AN1458" s="71" t="str">
        <f t="shared" si="293"/>
        <v>1349.</v>
      </c>
      <c r="AS1458" s="114"/>
    </row>
    <row r="1459" spans="1:45" ht="22.5" customHeight="1" x14ac:dyDescent="0.25">
      <c r="A1459" s="94" t="str">
        <f t="shared" si="292"/>
        <v>1350.</v>
      </c>
      <c r="B1459" s="94">
        <v>5436</v>
      </c>
      <c r="C1459" s="212" t="s">
        <v>1154</v>
      </c>
      <c r="D1459" s="4">
        <v>1952</v>
      </c>
      <c r="E1459" s="9" t="s">
        <v>28</v>
      </c>
      <c r="F1459" s="4" t="s">
        <v>29</v>
      </c>
      <c r="G1459" s="10">
        <v>2</v>
      </c>
      <c r="H1459" s="10">
        <v>2</v>
      </c>
      <c r="I1459" s="11">
        <v>865.2</v>
      </c>
      <c r="J1459" s="11">
        <v>865.2</v>
      </c>
      <c r="K1459" s="11">
        <v>865.2</v>
      </c>
      <c r="L1459" s="35">
        <v>40</v>
      </c>
      <c r="M1459" s="11">
        <f t="shared" si="291"/>
        <v>218495.04</v>
      </c>
      <c r="N1459" s="11"/>
      <c r="O1459" s="6"/>
      <c r="P1459" s="11"/>
      <c r="Q1459" s="11">
        <f t="shared" si="290"/>
        <v>218495.04</v>
      </c>
      <c r="R1459" s="11">
        <v>218495.04</v>
      </c>
      <c r="S1459" s="35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75"/>
      <c r="AG1459" s="29" t="s">
        <v>217</v>
      </c>
      <c r="AH1459" s="176" t="s">
        <v>1788</v>
      </c>
      <c r="AI1459" s="168"/>
      <c r="AJ1459" s="176"/>
      <c r="AK1459" s="176"/>
      <c r="AL1459" s="71">
        <f>MAX(AL$24:AL1458)+1</f>
        <v>1350</v>
      </c>
      <c r="AM1459" s="71" t="s">
        <v>157</v>
      </c>
      <c r="AN1459" s="71" t="str">
        <f t="shared" si="293"/>
        <v>1350.</v>
      </c>
      <c r="AS1459" s="114"/>
    </row>
    <row r="1460" spans="1:45" ht="22.5" customHeight="1" x14ac:dyDescent="0.25">
      <c r="A1460" s="94" t="str">
        <f t="shared" si="292"/>
        <v>1351.</v>
      </c>
      <c r="B1460" s="94">
        <v>4929</v>
      </c>
      <c r="C1460" s="211" t="s">
        <v>1097</v>
      </c>
      <c r="D1460" s="4">
        <v>1953</v>
      </c>
      <c r="E1460" s="9" t="s">
        <v>28</v>
      </c>
      <c r="F1460" s="4" t="s">
        <v>29</v>
      </c>
      <c r="G1460" s="10">
        <v>2</v>
      </c>
      <c r="H1460" s="10">
        <v>1</v>
      </c>
      <c r="I1460" s="11">
        <v>507.3</v>
      </c>
      <c r="J1460" s="11">
        <v>326.5</v>
      </c>
      <c r="K1460" s="11">
        <v>326.5</v>
      </c>
      <c r="L1460" s="35">
        <v>26</v>
      </c>
      <c r="M1460" s="11">
        <f t="shared" si="291"/>
        <v>341995.5</v>
      </c>
      <c r="N1460" s="11"/>
      <c r="O1460" s="6"/>
      <c r="P1460" s="11"/>
      <c r="Q1460" s="11">
        <f t="shared" si="290"/>
        <v>341995.5</v>
      </c>
      <c r="R1460" s="11"/>
      <c r="S1460" s="35"/>
      <c r="T1460" s="11"/>
      <c r="U1460" s="11">
        <v>108.57</v>
      </c>
      <c r="V1460" s="11">
        <f>U1460*3150</f>
        <v>341995.5</v>
      </c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75"/>
      <c r="AG1460" s="29" t="s">
        <v>217</v>
      </c>
      <c r="AH1460" s="176"/>
      <c r="AI1460" s="168"/>
      <c r="AJ1460" s="176"/>
      <c r="AK1460" s="176"/>
      <c r="AL1460" s="71">
        <f>MAX(AL$24:AL1459)+1</f>
        <v>1351</v>
      </c>
      <c r="AM1460" s="71" t="s">
        <v>157</v>
      </c>
      <c r="AN1460" s="71" t="str">
        <f t="shared" si="293"/>
        <v>1351.</v>
      </c>
      <c r="AS1460" s="114"/>
    </row>
    <row r="1461" spans="1:45" ht="22.5" customHeight="1" x14ac:dyDescent="0.25">
      <c r="A1461" s="94" t="str">
        <f t="shared" si="292"/>
        <v>1352.</v>
      </c>
      <c r="B1461" s="94">
        <v>4777</v>
      </c>
      <c r="C1461" s="211" t="s">
        <v>978</v>
      </c>
      <c r="D1461" s="4">
        <v>1953</v>
      </c>
      <c r="E1461" s="9" t="s">
        <v>28</v>
      </c>
      <c r="F1461" s="4" t="s">
        <v>29</v>
      </c>
      <c r="G1461" s="10">
        <v>2</v>
      </c>
      <c r="H1461" s="10">
        <v>2</v>
      </c>
      <c r="I1461" s="11">
        <v>1010.71</v>
      </c>
      <c r="J1461" s="11">
        <v>898.4</v>
      </c>
      <c r="K1461" s="11">
        <v>898.4</v>
      </c>
      <c r="L1461" s="35">
        <v>48</v>
      </c>
      <c r="M1461" s="11">
        <f t="shared" si="291"/>
        <v>690994.72</v>
      </c>
      <c r="N1461" s="11"/>
      <c r="O1461" s="6"/>
      <c r="P1461" s="11"/>
      <c r="Q1461" s="11">
        <f t="shared" si="290"/>
        <v>690994.72</v>
      </c>
      <c r="R1461" s="11">
        <f>298256.8+392737.92</f>
        <v>690994.72</v>
      </c>
      <c r="S1461" s="35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75"/>
      <c r="AG1461" s="29" t="s">
        <v>217</v>
      </c>
      <c r="AH1461" s="176" t="s">
        <v>1776</v>
      </c>
      <c r="AI1461" s="168"/>
      <c r="AJ1461" s="176"/>
      <c r="AK1461" s="176"/>
      <c r="AL1461" s="71">
        <f>MAX(AL$24:AL1460)+1</f>
        <v>1352</v>
      </c>
      <c r="AM1461" s="71" t="s">
        <v>157</v>
      </c>
      <c r="AN1461" s="71" t="str">
        <f t="shared" si="293"/>
        <v>1352.</v>
      </c>
      <c r="AS1461" s="114"/>
    </row>
    <row r="1462" spans="1:45" ht="22.5" customHeight="1" x14ac:dyDescent="0.25">
      <c r="A1462" s="94" t="str">
        <f t="shared" si="292"/>
        <v>1353.</v>
      </c>
      <c r="B1462" s="94">
        <v>4948</v>
      </c>
      <c r="C1462" s="218" t="s">
        <v>1272</v>
      </c>
      <c r="D1462" s="4">
        <v>1956</v>
      </c>
      <c r="E1462" s="9" t="s">
        <v>28</v>
      </c>
      <c r="F1462" s="4" t="s">
        <v>29</v>
      </c>
      <c r="G1462" s="10">
        <v>4</v>
      </c>
      <c r="H1462" s="10">
        <v>3</v>
      </c>
      <c r="I1462" s="26">
        <v>528.4</v>
      </c>
      <c r="J1462" s="11">
        <v>528.4</v>
      </c>
      <c r="K1462" s="26">
        <v>528.4</v>
      </c>
      <c r="L1462" s="27">
        <v>48</v>
      </c>
      <c r="M1462" s="26">
        <f t="shared" si="291"/>
        <v>2594880</v>
      </c>
      <c r="N1462" s="11"/>
      <c r="O1462" s="6"/>
      <c r="P1462" s="11"/>
      <c r="Q1462" s="11">
        <f t="shared" si="290"/>
        <v>2594880</v>
      </c>
      <c r="R1462" s="11">
        <v>2594880</v>
      </c>
      <c r="S1462" s="35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75"/>
      <c r="AG1462" s="29" t="s">
        <v>217</v>
      </c>
      <c r="AH1462" s="176" t="s">
        <v>1777</v>
      </c>
      <c r="AI1462" s="168"/>
      <c r="AJ1462" s="176"/>
      <c r="AK1462" s="176"/>
      <c r="AL1462" s="71">
        <f>MAX(AL$24:AL1461)+1</f>
        <v>1353</v>
      </c>
      <c r="AM1462" s="71" t="s">
        <v>157</v>
      </c>
      <c r="AN1462" s="71" t="str">
        <f t="shared" si="293"/>
        <v>1353.</v>
      </c>
      <c r="AS1462" s="114"/>
    </row>
    <row r="1463" spans="1:45" ht="22.5" customHeight="1" x14ac:dyDescent="0.25">
      <c r="A1463" s="94" t="str">
        <f t="shared" si="292"/>
        <v>1354.</v>
      </c>
      <c r="B1463" s="94">
        <v>5381</v>
      </c>
      <c r="C1463" s="213" t="s">
        <v>1325</v>
      </c>
      <c r="D1463" s="4">
        <v>1953</v>
      </c>
      <c r="E1463" s="9" t="s">
        <v>28</v>
      </c>
      <c r="F1463" s="4" t="s">
        <v>29</v>
      </c>
      <c r="G1463" s="10">
        <v>3</v>
      </c>
      <c r="H1463" s="10">
        <v>2</v>
      </c>
      <c r="I1463" s="26">
        <v>1151.6600000000001</v>
      </c>
      <c r="J1463" s="11">
        <v>1089.5999999999999</v>
      </c>
      <c r="K1463" s="26">
        <v>1029.5</v>
      </c>
      <c r="L1463" s="27">
        <v>48</v>
      </c>
      <c r="M1463" s="26">
        <f t="shared" si="291"/>
        <v>1254192</v>
      </c>
      <c r="N1463" s="11"/>
      <c r="O1463" s="6"/>
      <c r="P1463" s="11"/>
      <c r="Q1463" s="11">
        <f t="shared" si="290"/>
        <v>1254192</v>
      </c>
      <c r="R1463" s="11">
        <v>1254192</v>
      </c>
      <c r="S1463" s="35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75"/>
      <c r="AG1463" s="29" t="s">
        <v>217</v>
      </c>
      <c r="AH1463" s="176" t="s">
        <v>1777</v>
      </c>
      <c r="AI1463" s="168"/>
      <c r="AJ1463" s="176"/>
      <c r="AK1463" s="176"/>
      <c r="AL1463" s="71">
        <f>MAX(AL$24:AL1462)+1</f>
        <v>1354</v>
      </c>
      <c r="AM1463" s="71" t="s">
        <v>157</v>
      </c>
      <c r="AN1463" s="71" t="str">
        <f t="shared" si="293"/>
        <v>1354.</v>
      </c>
      <c r="AS1463" s="114"/>
    </row>
    <row r="1464" spans="1:45" ht="22.5" customHeight="1" x14ac:dyDescent="0.25">
      <c r="A1464" s="94" t="str">
        <f t="shared" si="292"/>
        <v>1355.</v>
      </c>
      <c r="B1464" s="94">
        <v>5362</v>
      </c>
      <c r="C1464" s="213" t="s">
        <v>1475</v>
      </c>
      <c r="D1464" s="4">
        <v>1988</v>
      </c>
      <c r="E1464" s="9" t="s">
        <v>28</v>
      </c>
      <c r="F1464" s="4" t="s">
        <v>29</v>
      </c>
      <c r="G1464" s="10">
        <v>2</v>
      </c>
      <c r="H1464" s="10">
        <v>4</v>
      </c>
      <c r="I1464" s="26">
        <v>1509.8</v>
      </c>
      <c r="J1464" s="11">
        <v>1244.8</v>
      </c>
      <c r="K1464" s="26">
        <v>1244.8</v>
      </c>
      <c r="L1464" s="27">
        <v>53</v>
      </c>
      <c r="M1464" s="26">
        <f t="shared" si="291"/>
        <v>3263400</v>
      </c>
      <c r="N1464" s="11"/>
      <c r="O1464" s="6"/>
      <c r="P1464" s="11"/>
      <c r="Q1464" s="11">
        <f t="shared" si="290"/>
        <v>3263400</v>
      </c>
      <c r="R1464" s="11"/>
      <c r="S1464" s="35"/>
      <c r="T1464" s="11"/>
      <c r="U1464" s="11">
        <v>1036</v>
      </c>
      <c r="V1464" s="11">
        <f>U1464*3150</f>
        <v>3263400</v>
      </c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75"/>
      <c r="AG1464" s="29" t="s">
        <v>217</v>
      </c>
      <c r="AH1464" s="176"/>
      <c r="AI1464" s="168"/>
      <c r="AJ1464" s="176"/>
      <c r="AK1464" s="176"/>
      <c r="AL1464" s="71">
        <f>MAX(AL$24:AL1463)+1</f>
        <v>1355</v>
      </c>
      <c r="AM1464" s="71" t="s">
        <v>157</v>
      </c>
      <c r="AN1464" s="71" t="str">
        <f t="shared" si="293"/>
        <v>1355.</v>
      </c>
      <c r="AS1464" s="114"/>
    </row>
    <row r="1465" spans="1:45" ht="22.5" customHeight="1" x14ac:dyDescent="0.25">
      <c r="A1465" s="94" t="str">
        <f t="shared" si="292"/>
        <v>1356.</v>
      </c>
      <c r="B1465" s="94">
        <v>4388</v>
      </c>
      <c r="C1465" s="218" t="s">
        <v>1205</v>
      </c>
      <c r="D1465" s="4">
        <v>1954</v>
      </c>
      <c r="E1465" s="9" t="s">
        <v>28</v>
      </c>
      <c r="F1465" s="4" t="s">
        <v>29</v>
      </c>
      <c r="G1465" s="10">
        <v>2</v>
      </c>
      <c r="H1465" s="10">
        <v>1</v>
      </c>
      <c r="I1465" s="26">
        <v>415</v>
      </c>
      <c r="J1465" s="11">
        <v>377.7</v>
      </c>
      <c r="K1465" s="26">
        <v>377.7</v>
      </c>
      <c r="L1465" s="27">
        <v>20</v>
      </c>
      <c r="M1465" s="26">
        <f t="shared" si="291"/>
        <v>1105650</v>
      </c>
      <c r="N1465" s="11"/>
      <c r="O1465" s="6"/>
      <c r="P1465" s="11"/>
      <c r="Q1465" s="11">
        <f t="shared" si="290"/>
        <v>1105650</v>
      </c>
      <c r="R1465" s="11"/>
      <c r="S1465" s="35"/>
      <c r="T1465" s="11"/>
      <c r="U1465" s="11">
        <v>351</v>
      </c>
      <c r="V1465" s="11">
        <f>U1465*3150</f>
        <v>1105650</v>
      </c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75"/>
      <c r="AG1465" s="29" t="s">
        <v>217</v>
      </c>
      <c r="AH1465" s="176"/>
      <c r="AI1465" s="168"/>
      <c r="AJ1465" s="176"/>
      <c r="AK1465" s="176"/>
      <c r="AL1465" s="71">
        <f>MAX(AL$24:AL1464)+1</f>
        <v>1356</v>
      </c>
      <c r="AM1465" s="71" t="s">
        <v>157</v>
      </c>
      <c r="AN1465" s="71" t="str">
        <f t="shared" si="293"/>
        <v>1356.</v>
      </c>
      <c r="AS1465" s="114"/>
    </row>
    <row r="1466" spans="1:45" ht="22.5" customHeight="1" x14ac:dyDescent="0.25">
      <c r="A1466" s="94" t="str">
        <f t="shared" si="292"/>
        <v>1357.</v>
      </c>
      <c r="B1466" s="94">
        <v>4450</v>
      </c>
      <c r="C1466" s="218" t="s">
        <v>1219</v>
      </c>
      <c r="D1466" s="4">
        <v>1954</v>
      </c>
      <c r="E1466" s="9" t="s">
        <v>28</v>
      </c>
      <c r="F1466" s="4" t="s">
        <v>29</v>
      </c>
      <c r="G1466" s="10">
        <v>5</v>
      </c>
      <c r="H1466" s="10">
        <v>3</v>
      </c>
      <c r="I1466" s="26">
        <v>3221.9</v>
      </c>
      <c r="J1466" s="11">
        <v>2245.1999999999998</v>
      </c>
      <c r="K1466" s="26">
        <v>2245.1999999999998</v>
      </c>
      <c r="L1466" s="27">
        <v>61</v>
      </c>
      <c r="M1466" s="26">
        <f t="shared" si="291"/>
        <v>2594880</v>
      </c>
      <c r="N1466" s="11"/>
      <c r="O1466" s="6"/>
      <c r="P1466" s="11"/>
      <c r="Q1466" s="11">
        <f t="shared" si="290"/>
        <v>2594880</v>
      </c>
      <c r="R1466" s="11">
        <v>2594880</v>
      </c>
      <c r="S1466" s="35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75"/>
      <c r="AG1466" s="29" t="s">
        <v>217</v>
      </c>
      <c r="AH1466" s="176" t="s">
        <v>1777</v>
      </c>
      <c r="AI1466" s="168"/>
      <c r="AJ1466" s="176"/>
      <c r="AK1466" s="176"/>
      <c r="AL1466" s="71">
        <f>MAX(AL$24:AL1465)+1</f>
        <v>1357</v>
      </c>
      <c r="AM1466" s="71" t="s">
        <v>157</v>
      </c>
      <c r="AN1466" s="71" t="str">
        <f t="shared" si="293"/>
        <v>1357.</v>
      </c>
      <c r="AS1466" s="114"/>
    </row>
    <row r="1467" spans="1:45" ht="22.5" customHeight="1" x14ac:dyDescent="0.25">
      <c r="A1467" s="94" t="str">
        <f t="shared" si="292"/>
        <v>1358.</v>
      </c>
      <c r="B1467" s="94">
        <v>4872</v>
      </c>
      <c r="C1467" s="213" t="s">
        <v>1406</v>
      </c>
      <c r="D1467" s="4">
        <v>1954</v>
      </c>
      <c r="E1467" s="9" t="s">
        <v>28</v>
      </c>
      <c r="F1467" s="4" t="s">
        <v>29</v>
      </c>
      <c r="G1467" s="10">
        <v>2</v>
      </c>
      <c r="H1467" s="10">
        <v>1</v>
      </c>
      <c r="I1467" s="26">
        <v>510.6</v>
      </c>
      <c r="J1467" s="11">
        <v>510.6</v>
      </c>
      <c r="K1467" s="26">
        <v>510.6</v>
      </c>
      <c r="L1467" s="27">
        <v>24</v>
      </c>
      <c r="M1467" s="26">
        <f t="shared" si="291"/>
        <v>1253700</v>
      </c>
      <c r="N1467" s="11"/>
      <c r="O1467" s="6"/>
      <c r="P1467" s="11"/>
      <c r="Q1467" s="11">
        <f t="shared" si="290"/>
        <v>1253700</v>
      </c>
      <c r="R1467" s="11"/>
      <c r="S1467" s="35"/>
      <c r="T1467" s="11"/>
      <c r="U1467" s="11">
        <v>398</v>
      </c>
      <c r="V1467" s="11">
        <f>U1467*3150</f>
        <v>1253700</v>
      </c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75"/>
      <c r="AG1467" s="29" t="s">
        <v>217</v>
      </c>
      <c r="AH1467" s="176"/>
      <c r="AI1467" s="168"/>
      <c r="AJ1467" s="176"/>
      <c r="AK1467" s="176"/>
      <c r="AL1467" s="71">
        <f>MAX(AL$24:AL1466)+1</f>
        <v>1358</v>
      </c>
      <c r="AM1467" s="71" t="s">
        <v>157</v>
      </c>
      <c r="AN1467" s="71" t="str">
        <f t="shared" si="293"/>
        <v>1358.</v>
      </c>
      <c r="AS1467" s="114"/>
    </row>
    <row r="1468" spans="1:45" ht="22.5" customHeight="1" x14ac:dyDescent="0.25">
      <c r="A1468" s="94" t="str">
        <f t="shared" si="292"/>
        <v>1359.</v>
      </c>
      <c r="B1468" s="94">
        <v>4958</v>
      </c>
      <c r="C1468" s="211" t="s">
        <v>1101</v>
      </c>
      <c r="D1468" s="4">
        <v>1954</v>
      </c>
      <c r="E1468" s="9" t="s">
        <v>28</v>
      </c>
      <c r="F1468" s="4" t="s">
        <v>29</v>
      </c>
      <c r="G1468" s="10">
        <v>2</v>
      </c>
      <c r="H1468" s="10">
        <v>1</v>
      </c>
      <c r="I1468" s="11">
        <v>528.4</v>
      </c>
      <c r="J1468" s="11">
        <v>335.9</v>
      </c>
      <c r="K1468" s="11">
        <v>335.9</v>
      </c>
      <c r="L1468" s="35">
        <v>34</v>
      </c>
      <c r="M1468" s="11">
        <f t="shared" si="291"/>
        <v>579523.19999999995</v>
      </c>
      <c r="N1468" s="11"/>
      <c r="O1468" s="6"/>
      <c r="P1468" s="11"/>
      <c r="Q1468" s="11">
        <f t="shared" si="290"/>
        <v>579523.19999999995</v>
      </c>
      <c r="R1468" s="11">
        <v>579523.19999999995</v>
      </c>
      <c r="S1468" s="35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75"/>
      <c r="AG1468" s="29" t="s">
        <v>217</v>
      </c>
      <c r="AH1468" s="176" t="s">
        <v>1777</v>
      </c>
      <c r="AI1468" s="168"/>
      <c r="AJ1468" s="176"/>
      <c r="AK1468" s="176"/>
      <c r="AL1468" s="71">
        <f>MAX(AL$24:AL1467)+1</f>
        <v>1359</v>
      </c>
      <c r="AM1468" s="71" t="s">
        <v>157</v>
      </c>
      <c r="AN1468" s="71" t="str">
        <f t="shared" si="293"/>
        <v>1359.</v>
      </c>
      <c r="AS1468" s="114"/>
    </row>
    <row r="1469" spans="1:45" ht="22.5" customHeight="1" x14ac:dyDescent="0.25">
      <c r="A1469" s="94" t="str">
        <f t="shared" si="292"/>
        <v>1360.</v>
      </c>
      <c r="B1469" s="94">
        <v>5382</v>
      </c>
      <c r="C1469" s="218" t="s">
        <v>1480</v>
      </c>
      <c r="D1469" s="4">
        <v>1954</v>
      </c>
      <c r="E1469" s="9" t="s">
        <v>28</v>
      </c>
      <c r="F1469" s="4" t="s">
        <v>29</v>
      </c>
      <c r="G1469" s="10">
        <v>2</v>
      </c>
      <c r="H1469" s="10">
        <v>2</v>
      </c>
      <c r="I1469" s="26">
        <v>428.2</v>
      </c>
      <c r="J1469" s="11">
        <v>370.6</v>
      </c>
      <c r="K1469" s="26">
        <v>370.6</v>
      </c>
      <c r="L1469" s="27">
        <v>20</v>
      </c>
      <c r="M1469" s="26">
        <f t="shared" si="291"/>
        <v>389292.79999999999</v>
      </c>
      <c r="N1469" s="11"/>
      <c r="O1469" s="6"/>
      <c r="P1469" s="11"/>
      <c r="Q1469" s="11">
        <f t="shared" si="290"/>
        <v>389292.79999999999</v>
      </c>
      <c r="R1469" s="11">
        <f>168032+221260.8</f>
        <v>389292.79999999999</v>
      </c>
      <c r="S1469" s="35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75"/>
      <c r="AG1469" s="29" t="s">
        <v>217</v>
      </c>
      <c r="AH1469" s="176" t="s">
        <v>1776</v>
      </c>
      <c r="AI1469" s="168"/>
      <c r="AJ1469" s="176"/>
      <c r="AK1469" s="176"/>
      <c r="AL1469" s="71">
        <f>MAX(AL$24:AL1468)+1</f>
        <v>1360</v>
      </c>
      <c r="AM1469" s="71" t="s">
        <v>157</v>
      </c>
      <c r="AN1469" s="71" t="str">
        <f t="shared" si="293"/>
        <v>1360.</v>
      </c>
      <c r="AS1469" s="114"/>
    </row>
    <row r="1470" spans="1:45" ht="22.5" customHeight="1" x14ac:dyDescent="0.25">
      <c r="A1470" s="94" t="str">
        <f t="shared" si="292"/>
        <v>1361.</v>
      </c>
      <c r="B1470" s="94">
        <v>4452</v>
      </c>
      <c r="C1470" s="211" t="s">
        <v>1652</v>
      </c>
      <c r="D1470" s="4">
        <v>1955</v>
      </c>
      <c r="E1470" s="9" t="s">
        <v>28</v>
      </c>
      <c r="F1470" s="4" t="s">
        <v>29</v>
      </c>
      <c r="G1470" s="10">
        <v>2</v>
      </c>
      <c r="H1470" s="10">
        <v>1</v>
      </c>
      <c r="I1470" s="11">
        <v>446.1</v>
      </c>
      <c r="J1470" s="11">
        <v>446.1</v>
      </c>
      <c r="K1470" s="11">
        <v>446.1</v>
      </c>
      <c r="L1470" s="35">
        <v>24</v>
      </c>
      <c r="M1470" s="11">
        <f t="shared" si="291"/>
        <v>1350892.3199999998</v>
      </c>
      <c r="N1470" s="11"/>
      <c r="O1470" s="6"/>
      <c r="P1470" s="11"/>
      <c r="Q1470" s="11">
        <f t="shared" si="290"/>
        <v>1350892.3199999998</v>
      </c>
      <c r="R1470" s="11">
        <f>1234730.4+116161.92</f>
        <v>1350892.3199999998</v>
      </c>
      <c r="S1470" s="35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75"/>
      <c r="AG1470" s="29" t="s">
        <v>217</v>
      </c>
      <c r="AH1470" s="176" t="s">
        <v>1783</v>
      </c>
      <c r="AI1470" s="168"/>
      <c r="AJ1470" s="176"/>
      <c r="AK1470" s="176"/>
      <c r="AL1470" s="71">
        <f>MAX(AL$24:AL1469)+1</f>
        <v>1361</v>
      </c>
      <c r="AM1470" s="71" t="s">
        <v>157</v>
      </c>
      <c r="AN1470" s="71" t="str">
        <f t="shared" si="293"/>
        <v>1361.</v>
      </c>
      <c r="AS1470" s="114"/>
    </row>
    <row r="1471" spans="1:45" ht="22.15" customHeight="1" x14ac:dyDescent="0.25">
      <c r="A1471" s="94" t="str">
        <f t="shared" si="292"/>
        <v>1362.</v>
      </c>
      <c r="B1471" s="94">
        <v>4480</v>
      </c>
      <c r="C1471" s="218" t="s">
        <v>1222</v>
      </c>
      <c r="D1471" s="4">
        <v>1955</v>
      </c>
      <c r="E1471" s="9" t="s">
        <v>28</v>
      </c>
      <c r="F1471" s="4" t="s">
        <v>29</v>
      </c>
      <c r="G1471" s="10">
        <v>3</v>
      </c>
      <c r="H1471" s="10">
        <v>3</v>
      </c>
      <c r="I1471" s="26">
        <v>2103.38</v>
      </c>
      <c r="J1471" s="11">
        <v>1901.7</v>
      </c>
      <c r="K1471" s="26">
        <v>1704.3</v>
      </c>
      <c r="L1471" s="27">
        <v>59</v>
      </c>
      <c r="M1471" s="26">
        <f t="shared" si="291"/>
        <v>1946160</v>
      </c>
      <c r="N1471" s="11"/>
      <c r="O1471" s="6"/>
      <c r="P1471" s="11"/>
      <c r="Q1471" s="11">
        <f t="shared" si="290"/>
        <v>1946160</v>
      </c>
      <c r="R1471" s="11">
        <v>1946160</v>
      </c>
      <c r="S1471" s="35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75"/>
      <c r="AG1471" s="29" t="s">
        <v>217</v>
      </c>
      <c r="AH1471" s="176" t="s">
        <v>1777</v>
      </c>
      <c r="AI1471" s="168"/>
      <c r="AJ1471" s="176"/>
      <c r="AK1471" s="176"/>
      <c r="AL1471" s="71">
        <f>MAX(AL$24:AL1470)+1</f>
        <v>1362</v>
      </c>
      <c r="AM1471" s="71" t="s">
        <v>157</v>
      </c>
      <c r="AN1471" s="71" t="str">
        <f t="shared" si="293"/>
        <v>1362.</v>
      </c>
      <c r="AS1471" s="114"/>
    </row>
    <row r="1472" spans="1:45" ht="21" customHeight="1" x14ac:dyDescent="0.25">
      <c r="A1472" s="94" t="str">
        <f t="shared" si="292"/>
        <v>1363.</v>
      </c>
      <c r="B1472" s="94">
        <v>4959</v>
      </c>
      <c r="C1472" s="211" t="s">
        <v>1102</v>
      </c>
      <c r="D1472" s="4">
        <v>1955</v>
      </c>
      <c r="E1472" s="9" t="s">
        <v>28</v>
      </c>
      <c r="F1472" s="4" t="s">
        <v>29</v>
      </c>
      <c r="G1472" s="10">
        <v>3</v>
      </c>
      <c r="H1472" s="10">
        <v>3</v>
      </c>
      <c r="I1472" s="11">
        <v>2015.49</v>
      </c>
      <c r="J1472" s="11">
        <v>1477</v>
      </c>
      <c r="K1472" s="11">
        <v>1477</v>
      </c>
      <c r="L1472" s="35">
        <v>50</v>
      </c>
      <c r="M1472" s="11">
        <f t="shared" si="291"/>
        <v>2113603.2000000002</v>
      </c>
      <c r="N1472" s="11"/>
      <c r="O1472" s="6"/>
      <c r="P1472" s="11"/>
      <c r="Q1472" s="11">
        <f t="shared" si="290"/>
        <v>2113603.2000000002</v>
      </c>
      <c r="R1472" s="11">
        <f>326562+1787041.2</f>
        <v>2113603.2000000002</v>
      </c>
      <c r="S1472" s="35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75"/>
      <c r="AG1472" s="29" t="s">
        <v>217</v>
      </c>
      <c r="AH1472" s="176" t="s">
        <v>1783</v>
      </c>
      <c r="AI1472" s="168"/>
      <c r="AJ1472" s="176"/>
      <c r="AK1472" s="176"/>
      <c r="AL1472" s="71">
        <f>MAX(AL$24:AL1471)+1</f>
        <v>1363</v>
      </c>
      <c r="AM1472" s="71" t="s">
        <v>157</v>
      </c>
      <c r="AN1472" s="71" t="str">
        <f t="shared" si="293"/>
        <v>1363.</v>
      </c>
      <c r="AS1472" s="114"/>
    </row>
    <row r="1473" spans="1:45" ht="22.5" customHeight="1" x14ac:dyDescent="0.25">
      <c r="A1473" s="94" t="str">
        <f t="shared" si="292"/>
        <v>1364.</v>
      </c>
      <c r="B1473" s="94">
        <v>4822</v>
      </c>
      <c r="C1473" s="218" t="s">
        <v>1265</v>
      </c>
      <c r="D1473" s="4">
        <v>1955</v>
      </c>
      <c r="E1473" s="9" t="s">
        <v>28</v>
      </c>
      <c r="F1473" s="4" t="s">
        <v>29</v>
      </c>
      <c r="G1473" s="10">
        <v>4</v>
      </c>
      <c r="H1473" s="10">
        <v>3</v>
      </c>
      <c r="I1473" s="26">
        <v>2259.9</v>
      </c>
      <c r="J1473" s="11">
        <v>1896.8</v>
      </c>
      <c r="K1473" s="26">
        <v>1761.3</v>
      </c>
      <c r="L1473" s="27">
        <v>69</v>
      </c>
      <c r="M1473" s="26">
        <f t="shared" si="291"/>
        <v>1411615.18</v>
      </c>
      <c r="N1473" s="11"/>
      <c r="O1473" s="6"/>
      <c r="P1473" s="11"/>
      <c r="Q1473" s="11">
        <f t="shared" si="290"/>
        <v>1411615.18</v>
      </c>
      <c r="R1473" s="11">
        <f>167023.18+1244592</f>
        <v>1411615.18</v>
      </c>
      <c r="S1473" s="35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75"/>
      <c r="AG1473" s="29" t="s">
        <v>217</v>
      </c>
      <c r="AH1473" s="176" t="s">
        <v>1804</v>
      </c>
      <c r="AI1473" s="168"/>
      <c r="AJ1473" s="176"/>
      <c r="AK1473" s="176"/>
      <c r="AL1473" s="71">
        <f>MAX(AL$24:AL1472)+1</f>
        <v>1364</v>
      </c>
      <c r="AM1473" s="71" t="s">
        <v>157</v>
      </c>
      <c r="AN1473" s="71" t="str">
        <f t="shared" si="293"/>
        <v>1364.</v>
      </c>
      <c r="AP1473" s="71"/>
      <c r="AS1473" s="114"/>
    </row>
    <row r="1474" spans="1:45" ht="22.5" customHeight="1" x14ac:dyDescent="0.25">
      <c r="A1474" s="94" t="str">
        <f t="shared" si="292"/>
        <v>1365.</v>
      </c>
      <c r="B1474" s="94">
        <v>4394</v>
      </c>
      <c r="C1474" s="213" t="s">
        <v>1356</v>
      </c>
      <c r="D1474" s="4">
        <v>1956</v>
      </c>
      <c r="E1474" s="9" t="s">
        <v>28</v>
      </c>
      <c r="F1474" s="4" t="s">
        <v>29</v>
      </c>
      <c r="G1474" s="10">
        <v>4</v>
      </c>
      <c r="H1474" s="10">
        <v>5</v>
      </c>
      <c r="I1474" s="26">
        <v>3204.8</v>
      </c>
      <c r="J1474" s="11">
        <v>2634.3</v>
      </c>
      <c r="K1474" s="26">
        <v>2634.3</v>
      </c>
      <c r="L1474" s="27">
        <v>66</v>
      </c>
      <c r="M1474" s="26">
        <f t="shared" ref="M1474:M1504" si="294">R1474+T1474+V1474+X1474+Z1474+AB1474+AE1474+AF1474</f>
        <v>740085.47</v>
      </c>
      <c r="N1474" s="11"/>
      <c r="O1474" s="6"/>
      <c r="P1474" s="11"/>
      <c r="Q1474" s="11">
        <f t="shared" si="290"/>
        <v>740085.47</v>
      </c>
      <c r="R1474" s="11">
        <v>740085.47</v>
      </c>
      <c r="S1474" s="35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75"/>
      <c r="AG1474" s="29" t="s">
        <v>217</v>
      </c>
      <c r="AH1474" s="176" t="s">
        <v>1790</v>
      </c>
      <c r="AI1474" s="168"/>
      <c r="AJ1474" s="176"/>
      <c r="AK1474" s="176"/>
      <c r="AL1474" s="71">
        <f>MAX(AL$24:AL1473)+1</f>
        <v>1365</v>
      </c>
      <c r="AM1474" s="71" t="s">
        <v>157</v>
      </c>
      <c r="AN1474" s="71" t="str">
        <f t="shared" si="293"/>
        <v>1365.</v>
      </c>
      <c r="AP1474" s="71"/>
      <c r="AS1474" s="114"/>
    </row>
    <row r="1475" spans="1:45" ht="22.5" customHeight="1" x14ac:dyDescent="0.25">
      <c r="A1475" s="94" t="str">
        <f t="shared" si="292"/>
        <v>1366.</v>
      </c>
      <c r="B1475" s="94">
        <v>4444</v>
      </c>
      <c r="C1475" s="218" t="s">
        <v>1217</v>
      </c>
      <c r="D1475" s="4">
        <v>1956</v>
      </c>
      <c r="E1475" s="9" t="s">
        <v>28</v>
      </c>
      <c r="F1475" s="4" t="s">
        <v>29</v>
      </c>
      <c r="G1475" s="10">
        <v>4</v>
      </c>
      <c r="H1475" s="10">
        <v>5</v>
      </c>
      <c r="I1475" s="26">
        <v>4417.8999999999996</v>
      </c>
      <c r="J1475" s="11">
        <v>3498.5</v>
      </c>
      <c r="K1475" s="26">
        <v>3498.5</v>
      </c>
      <c r="L1475" s="27">
        <v>95</v>
      </c>
      <c r="M1475" s="26">
        <f t="shared" si="294"/>
        <v>3962699.52</v>
      </c>
      <c r="N1475" s="11"/>
      <c r="O1475" s="6"/>
      <c r="P1475" s="11"/>
      <c r="Q1475" s="11">
        <f t="shared" si="290"/>
        <v>3962699.52</v>
      </c>
      <c r="R1475" s="11">
        <f>3019575.36+943124.16</f>
        <v>3962699.52</v>
      </c>
      <c r="S1475" s="35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75"/>
      <c r="AG1475" s="29" t="s">
        <v>217</v>
      </c>
      <c r="AH1475" s="176" t="s">
        <v>1783</v>
      </c>
      <c r="AI1475" s="168"/>
      <c r="AJ1475" s="176"/>
      <c r="AK1475" s="176"/>
      <c r="AL1475" s="71">
        <f>MAX(AL$24:AL1474)+1</f>
        <v>1366</v>
      </c>
      <c r="AM1475" s="71" t="s">
        <v>157</v>
      </c>
      <c r="AN1475" s="71" t="str">
        <f t="shared" si="293"/>
        <v>1366.</v>
      </c>
      <c r="AP1475" s="71"/>
      <c r="AS1475" s="114"/>
    </row>
    <row r="1476" spans="1:45" ht="22.5" customHeight="1" x14ac:dyDescent="0.25">
      <c r="A1476" s="94" t="str">
        <f t="shared" si="292"/>
        <v>1367.</v>
      </c>
      <c r="B1476" s="94">
        <v>5101</v>
      </c>
      <c r="C1476" s="213" t="s">
        <v>1291</v>
      </c>
      <c r="D1476" s="4">
        <v>1956</v>
      </c>
      <c r="E1476" s="9" t="s">
        <v>28</v>
      </c>
      <c r="F1476" s="4" t="s">
        <v>29</v>
      </c>
      <c r="G1476" s="10">
        <v>3</v>
      </c>
      <c r="H1476" s="10">
        <v>2</v>
      </c>
      <c r="I1476" s="11">
        <v>1177.5999999999999</v>
      </c>
      <c r="J1476" s="11">
        <v>1052.9000000000001</v>
      </c>
      <c r="K1476" s="11">
        <v>1052.9000000000001</v>
      </c>
      <c r="L1476" s="35">
        <v>43</v>
      </c>
      <c r="M1476" s="11">
        <f t="shared" si="294"/>
        <v>428692.8</v>
      </c>
      <c r="N1476" s="11"/>
      <c r="O1476" s="6"/>
      <c r="P1476" s="11"/>
      <c r="Q1476" s="11">
        <f t="shared" si="290"/>
        <v>428692.8</v>
      </c>
      <c r="R1476" s="11">
        <v>428692.8</v>
      </c>
      <c r="S1476" s="35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75"/>
      <c r="AG1476" s="29" t="s">
        <v>217</v>
      </c>
      <c r="AH1476" s="176" t="s">
        <v>1788</v>
      </c>
      <c r="AI1476" s="168"/>
      <c r="AJ1476" s="176"/>
      <c r="AK1476" s="176"/>
      <c r="AL1476" s="71">
        <f>MAX(AL$24:AL1475)+1</f>
        <v>1367</v>
      </c>
      <c r="AM1476" s="71" t="s">
        <v>157</v>
      </c>
      <c r="AN1476" s="71" t="str">
        <f t="shared" si="293"/>
        <v>1367.</v>
      </c>
      <c r="AP1476" s="71"/>
      <c r="AS1476" s="114"/>
    </row>
    <row r="1477" spans="1:45" ht="22.5" customHeight="1" x14ac:dyDescent="0.25">
      <c r="A1477" s="94" t="str">
        <f t="shared" si="292"/>
        <v>1368.</v>
      </c>
      <c r="B1477" s="94">
        <v>5103</v>
      </c>
      <c r="C1477" s="211" t="s">
        <v>1115</v>
      </c>
      <c r="D1477" s="4">
        <v>1956</v>
      </c>
      <c r="E1477" s="9" t="s">
        <v>28</v>
      </c>
      <c r="F1477" s="4" t="s">
        <v>29</v>
      </c>
      <c r="G1477" s="10">
        <v>3</v>
      </c>
      <c r="H1477" s="10">
        <v>3</v>
      </c>
      <c r="I1477" s="11">
        <v>1972.21</v>
      </c>
      <c r="J1477" s="11">
        <v>1566.1</v>
      </c>
      <c r="K1477" s="11">
        <v>1566.1</v>
      </c>
      <c r="L1477" s="35">
        <v>52</v>
      </c>
      <c r="M1477" s="11">
        <f t="shared" si="294"/>
        <v>1125636</v>
      </c>
      <c r="N1477" s="11"/>
      <c r="O1477" s="6"/>
      <c r="P1477" s="11"/>
      <c r="Q1477" s="11">
        <f t="shared" si="290"/>
        <v>1125636</v>
      </c>
      <c r="R1477" s="11"/>
      <c r="S1477" s="35"/>
      <c r="T1477" s="11"/>
      <c r="U1477" s="11"/>
      <c r="V1477" s="11"/>
      <c r="W1477" s="11"/>
      <c r="X1477" s="11"/>
      <c r="Y1477" s="11">
        <v>950</v>
      </c>
      <c r="Z1477" s="11">
        <f>Y1477*1184.88</f>
        <v>1125636</v>
      </c>
      <c r="AA1477" s="11"/>
      <c r="AB1477" s="11"/>
      <c r="AC1477" s="11"/>
      <c r="AD1477" s="11"/>
      <c r="AE1477" s="11"/>
      <c r="AF1477" s="75"/>
      <c r="AG1477" s="29" t="s">
        <v>217</v>
      </c>
      <c r="AH1477" s="176"/>
      <c r="AI1477" s="168"/>
      <c r="AJ1477" s="176"/>
      <c r="AK1477" s="176"/>
      <c r="AL1477" s="71">
        <f>MAX(AL$24:AL1476)+1</f>
        <v>1368</v>
      </c>
      <c r="AM1477" s="71" t="s">
        <v>157</v>
      </c>
      <c r="AN1477" s="71" t="str">
        <f t="shared" si="293"/>
        <v>1368.</v>
      </c>
      <c r="AP1477" s="71"/>
      <c r="AS1477" s="114"/>
    </row>
    <row r="1478" spans="1:45" ht="22.5" customHeight="1" x14ac:dyDescent="0.25">
      <c r="A1478" s="94" t="str">
        <f t="shared" si="292"/>
        <v>1369.</v>
      </c>
      <c r="B1478" s="94">
        <v>4823</v>
      </c>
      <c r="C1478" s="211" t="s">
        <v>984</v>
      </c>
      <c r="D1478" s="4">
        <v>1956</v>
      </c>
      <c r="E1478" s="9" t="s">
        <v>28</v>
      </c>
      <c r="F1478" s="4" t="s">
        <v>29</v>
      </c>
      <c r="G1478" s="10">
        <v>3</v>
      </c>
      <c r="H1478" s="10">
        <v>2</v>
      </c>
      <c r="I1478" s="11">
        <v>1081.5999999999999</v>
      </c>
      <c r="J1478" s="11">
        <v>1081.5999999999999</v>
      </c>
      <c r="K1478" s="11">
        <v>1081.5999999999999</v>
      </c>
      <c r="L1478" s="35">
        <v>50</v>
      </c>
      <c r="M1478" s="11">
        <f t="shared" si="294"/>
        <v>1247885.76</v>
      </c>
      <c r="N1478" s="11"/>
      <c r="O1478" s="6"/>
      <c r="P1478" s="11"/>
      <c r="Q1478" s="11">
        <f t="shared" si="290"/>
        <v>1247885.76</v>
      </c>
      <c r="R1478" s="11">
        <f>691968+555917.76</f>
        <v>1247885.76</v>
      </c>
      <c r="S1478" s="35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75"/>
      <c r="AG1478" s="29" t="s">
        <v>217</v>
      </c>
      <c r="AH1478" s="176" t="s">
        <v>1783</v>
      </c>
      <c r="AI1478" s="168"/>
      <c r="AJ1478" s="176"/>
      <c r="AK1478" s="176"/>
      <c r="AL1478" s="71">
        <f>MAX(AL$24:AL1477)+1</f>
        <v>1369</v>
      </c>
      <c r="AM1478" s="71" t="s">
        <v>157</v>
      </c>
      <c r="AN1478" s="71" t="str">
        <f t="shared" si="293"/>
        <v>1369.</v>
      </c>
      <c r="AP1478" s="71"/>
      <c r="AS1478" s="114"/>
    </row>
    <row r="1479" spans="1:45" ht="22.5" customHeight="1" x14ac:dyDescent="0.25">
      <c r="A1479" s="94" t="str">
        <f t="shared" si="292"/>
        <v>1370.</v>
      </c>
      <c r="B1479" s="94">
        <v>5325</v>
      </c>
      <c r="C1479" s="213" t="s">
        <v>1320</v>
      </c>
      <c r="D1479" s="4">
        <v>1956</v>
      </c>
      <c r="E1479" s="9" t="s">
        <v>28</v>
      </c>
      <c r="F1479" s="4" t="s">
        <v>29</v>
      </c>
      <c r="G1479" s="10">
        <v>4</v>
      </c>
      <c r="H1479" s="10">
        <v>1</v>
      </c>
      <c r="I1479" s="11">
        <v>389.04</v>
      </c>
      <c r="J1479" s="11">
        <v>311.7</v>
      </c>
      <c r="K1479" s="11">
        <v>311.7</v>
      </c>
      <c r="L1479" s="35">
        <v>13</v>
      </c>
      <c r="M1479" s="11">
        <f t="shared" si="294"/>
        <v>389831.04</v>
      </c>
      <c r="N1479" s="11"/>
      <c r="O1479" s="6"/>
      <c r="P1479" s="11"/>
      <c r="Q1479" s="11">
        <f t="shared" si="290"/>
        <v>389831.04</v>
      </c>
      <c r="R1479" s="11">
        <f>268137.6+121693.44</f>
        <v>389831.04</v>
      </c>
      <c r="S1479" s="35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75"/>
      <c r="AG1479" s="29" t="s">
        <v>217</v>
      </c>
      <c r="AH1479" s="176" t="s">
        <v>1783</v>
      </c>
      <c r="AI1479" s="168"/>
      <c r="AJ1479" s="176"/>
      <c r="AK1479" s="176"/>
      <c r="AL1479" s="71">
        <f>MAX(AL$24:AL1478)+1</f>
        <v>1370</v>
      </c>
      <c r="AM1479" s="71" t="s">
        <v>157</v>
      </c>
      <c r="AN1479" s="71" t="str">
        <f t="shared" si="293"/>
        <v>1370.</v>
      </c>
      <c r="AP1479" s="71"/>
      <c r="AS1479" s="114"/>
    </row>
    <row r="1480" spans="1:45" ht="22.5" customHeight="1" x14ac:dyDescent="0.25">
      <c r="A1480" s="94" t="str">
        <f t="shared" si="292"/>
        <v>1371.</v>
      </c>
      <c r="B1480" s="94">
        <v>4485</v>
      </c>
      <c r="C1480" s="218" t="s">
        <v>1225</v>
      </c>
      <c r="D1480" s="4">
        <v>1957</v>
      </c>
      <c r="E1480" s="9" t="s">
        <v>28</v>
      </c>
      <c r="F1480" s="4" t="s">
        <v>29</v>
      </c>
      <c r="G1480" s="10">
        <v>3</v>
      </c>
      <c r="H1480" s="10">
        <v>3</v>
      </c>
      <c r="I1480" s="26">
        <v>1728.5</v>
      </c>
      <c r="J1480" s="11">
        <v>1484.7</v>
      </c>
      <c r="K1480" s="26">
        <v>1484.7</v>
      </c>
      <c r="L1480" s="27">
        <v>53</v>
      </c>
      <c r="M1480" s="26">
        <f t="shared" si="294"/>
        <v>1496080.66</v>
      </c>
      <c r="N1480" s="11"/>
      <c r="O1480" s="6"/>
      <c r="P1480" s="11"/>
      <c r="Q1480" s="11">
        <f t="shared" si="290"/>
        <v>1496080.66</v>
      </c>
      <c r="R1480" s="11">
        <v>1451452.5</v>
      </c>
      <c r="S1480" s="35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75">
        <v>44628.160000000003</v>
      </c>
      <c r="AG1480" s="29" t="s">
        <v>217</v>
      </c>
      <c r="AH1480" s="176" t="s">
        <v>1774</v>
      </c>
      <c r="AI1480" s="168"/>
      <c r="AJ1480" s="176"/>
      <c r="AK1480" s="176"/>
      <c r="AL1480" s="71">
        <f>MAX(AL$24:AL1479)+1</f>
        <v>1371</v>
      </c>
      <c r="AM1480" s="71" t="s">
        <v>157</v>
      </c>
      <c r="AN1480" s="71" t="str">
        <f t="shared" si="293"/>
        <v>1371.</v>
      </c>
      <c r="AP1480" s="71"/>
      <c r="AS1480" s="114"/>
    </row>
    <row r="1481" spans="1:45" ht="22.5" customHeight="1" x14ac:dyDescent="0.25">
      <c r="A1481" s="94" t="str">
        <f t="shared" si="292"/>
        <v>1372.</v>
      </c>
      <c r="B1481" s="94">
        <v>4486</v>
      </c>
      <c r="C1481" s="218" t="s">
        <v>1226</v>
      </c>
      <c r="D1481" s="4">
        <v>1957</v>
      </c>
      <c r="E1481" s="9" t="s">
        <v>28</v>
      </c>
      <c r="F1481" s="4" t="s">
        <v>29</v>
      </c>
      <c r="G1481" s="10">
        <v>2</v>
      </c>
      <c r="H1481" s="10">
        <v>1</v>
      </c>
      <c r="I1481" s="26">
        <v>440.2</v>
      </c>
      <c r="J1481" s="11">
        <v>440.2</v>
      </c>
      <c r="K1481" s="26">
        <v>440.2</v>
      </c>
      <c r="L1481" s="27">
        <v>25</v>
      </c>
      <c r="M1481" s="26">
        <f t="shared" si="294"/>
        <v>951888.48</v>
      </c>
      <c r="N1481" s="11"/>
      <c r="O1481" s="6"/>
      <c r="P1481" s="11"/>
      <c r="Q1481" s="11">
        <f t="shared" si="290"/>
        <v>951888.48</v>
      </c>
      <c r="R1481" s="11">
        <v>951888.48</v>
      </c>
      <c r="S1481" s="35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75"/>
      <c r="AG1481" s="29" t="s">
        <v>217</v>
      </c>
      <c r="AH1481" s="176" t="s">
        <v>1777</v>
      </c>
      <c r="AI1481" s="168"/>
      <c r="AJ1481" s="176"/>
      <c r="AK1481" s="176"/>
      <c r="AL1481" s="71">
        <f>MAX(AL$24:AL1480)+1</f>
        <v>1372</v>
      </c>
      <c r="AM1481" s="71" t="s">
        <v>157</v>
      </c>
      <c r="AN1481" s="71" t="str">
        <f t="shared" si="293"/>
        <v>1372.</v>
      </c>
      <c r="AP1481" s="71"/>
      <c r="AS1481" s="114"/>
    </row>
    <row r="1482" spans="1:45" ht="22.5" customHeight="1" x14ac:dyDescent="0.25">
      <c r="A1482" s="94" t="str">
        <f t="shared" si="292"/>
        <v>1373.</v>
      </c>
      <c r="B1482" s="94">
        <v>4093</v>
      </c>
      <c r="C1482" s="213" t="s">
        <v>1558</v>
      </c>
      <c r="D1482" s="4">
        <v>1957</v>
      </c>
      <c r="E1482" s="9" t="s">
        <v>28</v>
      </c>
      <c r="F1482" s="4" t="s">
        <v>29</v>
      </c>
      <c r="G1482" s="10">
        <v>4</v>
      </c>
      <c r="H1482" s="10">
        <v>3</v>
      </c>
      <c r="I1482" s="26">
        <v>2795.1</v>
      </c>
      <c r="J1482" s="11">
        <v>2279.3000000000002</v>
      </c>
      <c r="K1482" s="26">
        <v>2279.3000000000002</v>
      </c>
      <c r="L1482" s="27">
        <v>68</v>
      </c>
      <c r="M1482" s="26">
        <f t="shared" si="294"/>
        <v>2400047.7599999998</v>
      </c>
      <c r="N1482" s="26"/>
      <c r="O1482" s="26"/>
      <c r="P1482" s="26"/>
      <c r="Q1482" s="11">
        <f t="shared" si="290"/>
        <v>2400047.7599999998</v>
      </c>
      <c r="R1482" s="26">
        <v>2400047.7599999998</v>
      </c>
      <c r="S1482" s="27"/>
      <c r="T1482" s="26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  <c r="AE1482" s="26"/>
      <c r="AF1482" s="209"/>
      <c r="AG1482" s="29" t="s">
        <v>217</v>
      </c>
      <c r="AH1482" s="176" t="s">
        <v>1777</v>
      </c>
      <c r="AI1482" s="168"/>
      <c r="AJ1482" s="176"/>
      <c r="AK1482" s="176"/>
      <c r="AL1482" s="71">
        <f>MAX(AL$24:AL1481)+1</f>
        <v>1373</v>
      </c>
      <c r="AM1482" s="71" t="s">
        <v>157</v>
      </c>
      <c r="AN1482" s="71" t="str">
        <f t="shared" si="293"/>
        <v>1373.</v>
      </c>
      <c r="AP1482" s="71"/>
      <c r="AS1482" s="114"/>
    </row>
    <row r="1483" spans="1:45" ht="22.5" customHeight="1" x14ac:dyDescent="0.25">
      <c r="A1483" s="94" t="str">
        <f t="shared" si="292"/>
        <v>1374.</v>
      </c>
      <c r="B1483" s="94">
        <v>4657</v>
      </c>
      <c r="C1483" s="211" t="s">
        <v>972</v>
      </c>
      <c r="D1483" s="4">
        <v>1957</v>
      </c>
      <c r="E1483" s="9" t="s">
        <v>28</v>
      </c>
      <c r="F1483" s="4" t="s">
        <v>29</v>
      </c>
      <c r="G1483" s="10">
        <v>3</v>
      </c>
      <c r="H1483" s="10">
        <v>2</v>
      </c>
      <c r="I1483" s="11">
        <v>1176.4000000000001</v>
      </c>
      <c r="J1483" s="11">
        <v>1105.5</v>
      </c>
      <c r="K1483" s="11">
        <v>1105.5</v>
      </c>
      <c r="L1483" s="35">
        <v>37</v>
      </c>
      <c r="M1483" s="11">
        <f t="shared" si="294"/>
        <v>1967784</v>
      </c>
      <c r="N1483" s="11"/>
      <c r="O1483" s="6"/>
      <c r="P1483" s="11"/>
      <c r="Q1483" s="11">
        <f t="shared" si="290"/>
        <v>1967784</v>
      </c>
      <c r="R1483" s="11">
        <v>1967784</v>
      </c>
      <c r="S1483" s="35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75"/>
      <c r="AG1483" s="29" t="s">
        <v>217</v>
      </c>
      <c r="AH1483" s="176" t="s">
        <v>1777</v>
      </c>
      <c r="AI1483" s="168"/>
      <c r="AJ1483" s="176"/>
      <c r="AK1483" s="176"/>
      <c r="AL1483" s="71">
        <f>MAX(AL$24:AL1482)+1</f>
        <v>1374</v>
      </c>
      <c r="AM1483" s="71" t="s">
        <v>157</v>
      </c>
      <c r="AN1483" s="71" t="str">
        <f t="shared" si="293"/>
        <v>1374.</v>
      </c>
      <c r="AP1483" s="71"/>
      <c r="AS1483" s="114"/>
    </row>
    <row r="1484" spans="1:45" ht="22.5" customHeight="1" x14ac:dyDescent="0.25">
      <c r="A1484" s="94" t="str">
        <f t="shared" si="292"/>
        <v>1375.</v>
      </c>
      <c r="B1484" s="94">
        <v>4953</v>
      </c>
      <c r="C1484" s="211" t="s">
        <v>1098</v>
      </c>
      <c r="D1484" s="4">
        <v>1957</v>
      </c>
      <c r="E1484" s="9" t="s">
        <v>28</v>
      </c>
      <c r="F1484" s="4" t="s">
        <v>29</v>
      </c>
      <c r="G1484" s="10">
        <v>2</v>
      </c>
      <c r="H1484" s="10">
        <v>1</v>
      </c>
      <c r="I1484" s="11">
        <v>446.19</v>
      </c>
      <c r="J1484" s="11">
        <v>409</v>
      </c>
      <c r="K1484" s="11">
        <v>409</v>
      </c>
      <c r="L1484" s="35">
        <v>29</v>
      </c>
      <c r="M1484" s="11">
        <f t="shared" si="294"/>
        <v>113421.6</v>
      </c>
      <c r="N1484" s="11"/>
      <c r="O1484" s="6"/>
      <c r="P1484" s="11"/>
      <c r="Q1484" s="11">
        <f t="shared" ref="Q1484:Q1545" si="295">M1484</f>
        <v>113421.6</v>
      </c>
      <c r="R1484" s="11">
        <v>113421.6</v>
      </c>
      <c r="S1484" s="35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75"/>
      <c r="AG1484" s="29" t="s">
        <v>217</v>
      </c>
      <c r="AH1484" s="176" t="s">
        <v>1778</v>
      </c>
      <c r="AI1484" s="168"/>
      <c r="AJ1484" s="176"/>
      <c r="AK1484" s="176"/>
      <c r="AL1484" s="71">
        <f>MAX(AL$24:AL1483)+1</f>
        <v>1375</v>
      </c>
      <c r="AM1484" s="71" t="s">
        <v>157</v>
      </c>
      <c r="AN1484" s="71" t="str">
        <f t="shared" si="293"/>
        <v>1375.</v>
      </c>
      <c r="AP1484" s="71"/>
      <c r="AS1484" s="114"/>
    </row>
    <row r="1485" spans="1:45" ht="22.5" customHeight="1" x14ac:dyDescent="0.25">
      <c r="A1485" s="94" t="str">
        <f t="shared" si="292"/>
        <v>1376.</v>
      </c>
      <c r="B1485" s="94">
        <v>4954</v>
      </c>
      <c r="C1485" s="211" t="s">
        <v>1099</v>
      </c>
      <c r="D1485" s="4">
        <v>1957</v>
      </c>
      <c r="E1485" s="9" t="s">
        <v>28</v>
      </c>
      <c r="F1485" s="4" t="s">
        <v>29</v>
      </c>
      <c r="G1485" s="10">
        <v>2</v>
      </c>
      <c r="H1485" s="10">
        <v>1</v>
      </c>
      <c r="I1485" s="11">
        <v>449.39</v>
      </c>
      <c r="J1485" s="11">
        <v>370.2</v>
      </c>
      <c r="K1485" s="11">
        <v>370.2</v>
      </c>
      <c r="L1485" s="35">
        <v>18</v>
      </c>
      <c r="M1485" s="11">
        <f t="shared" si="294"/>
        <v>113421.6</v>
      </c>
      <c r="N1485" s="11"/>
      <c r="O1485" s="6"/>
      <c r="P1485" s="11"/>
      <c r="Q1485" s="11">
        <f t="shared" si="295"/>
        <v>113421.6</v>
      </c>
      <c r="R1485" s="11">
        <v>113421.6</v>
      </c>
      <c r="S1485" s="35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75"/>
      <c r="AG1485" s="29" t="s">
        <v>217</v>
      </c>
      <c r="AH1485" s="176" t="s">
        <v>1778</v>
      </c>
      <c r="AI1485" s="168"/>
      <c r="AJ1485" s="176"/>
      <c r="AK1485" s="176"/>
      <c r="AL1485" s="71">
        <f>MAX(AL$24:AL1484)+1</f>
        <v>1376</v>
      </c>
      <c r="AM1485" s="71" t="s">
        <v>157</v>
      </c>
      <c r="AN1485" s="71" t="str">
        <f t="shared" si="293"/>
        <v>1376.</v>
      </c>
      <c r="AP1485" s="71"/>
      <c r="AS1485" s="114"/>
    </row>
    <row r="1486" spans="1:45" ht="22.5" customHeight="1" x14ac:dyDescent="0.25">
      <c r="A1486" s="94" t="str">
        <f t="shared" si="292"/>
        <v>1377.</v>
      </c>
      <c r="B1486" s="94">
        <v>4957</v>
      </c>
      <c r="C1486" s="211" t="s">
        <v>1100</v>
      </c>
      <c r="D1486" s="4">
        <v>1957</v>
      </c>
      <c r="E1486" s="9" t="s">
        <v>28</v>
      </c>
      <c r="F1486" s="4" t="s">
        <v>29</v>
      </c>
      <c r="G1486" s="10">
        <v>2</v>
      </c>
      <c r="H1486" s="10">
        <v>1</v>
      </c>
      <c r="I1486" s="11">
        <v>454.2</v>
      </c>
      <c r="J1486" s="11">
        <v>414</v>
      </c>
      <c r="K1486" s="11">
        <v>414</v>
      </c>
      <c r="L1486" s="35">
        <v>21</v>
      </c>
      <c r="M1486" s="11">
        <f t="shared" si="294"/>
        <v>113421.6</v>
      </c>
      <c r="N1486" s="11"/>
      <c r="O1486" s="6"/>
      <c r="P1486" s="11"/>
      <c r="Q1486" s="11">
        <f t="shared" si="295"/>
        <v>113421.6</v>
      </c>
      <c r="R1486" s="11">
        <v>113421.6</v>
      </c>
      <c r="S1486" s="35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75"/>
      <c r="AG1486" s="29" t="s">
        <v>217</v>
      </c>
      <c r="AH1486" s="176" t="s">
        <v>1778</v>
      </c>
      <c r="AI1486" s="168"/>
      <c r="AJ1486" s="176"/>
      <c r="AK1486" s="176"/>
      <c r="AL1486" s="71">
        <f>MAX(AL$24:AL1485)+1</f>
        <v>1377</v>
      </c>
      <c r="AM1486" s="71" t="s">
        <v>157</v>
      </c>
      <c r="AN1486" s="71" t="str">
        <f t="shared" si="293"/>
        <v>1377.</v>
      </c>
      <c r="AP1486" s="71"/>
      <c r="AS1486" s="114"/>
    </row>
    <row r="1487" spans="1:45" ht="22.5" customHeight="1" x14ac:dyDescent="0.25">
      <c r="A1487" s="94" t="str">
        <f t="shared" si="292"/>
        <v>1378.</v>
      </c>
      <c r="B1487" s="94">
        <v>5039</v>
      </c>
      <c r="C1487" s="213" t="s">
        <v>1284</v>
      </c>
      <c r="D1487" s="4">
        <v>1957</v>
      </c>
      <c r="E1487" s="9" t="s">
        <v>28</v>
      </c>
      <c r="F1487" s="4" t="s">
        <v>29</v>
      </c>
      <c r="G1487" s="10">
        <v>2</v>
      </c>
      <c r="H1487" s="10">
        <v>1</v>
      </c>
      <c r="I1487" s="11">
        <v>417.7</v>
      </c>
      <c r="J1487" s="11">
        <v>382.2</v>
      </c>
      <c r="K1487" s="11">
        <v>382.2</v>
      </c>
      <c r="L1487" s="35">
        <v>20</v>
      </c>
      <c r="M1487" s="11">
        <f t="shared" si="294"/>
        <v>436804.8</v>
      </c>
      <c r="N1487" s="11"/>
      <c r="O1487" s="6"/>
      <c r="P1487" s="11"/>
      <c r="Q1487" s="11">
        <f t="shared" si="295"/>
        <v>436804.8</v>
      </c>
      <c r="R1487" s="11">
        <v>436804.8</v>
      </c>
      <c r="S1487" s="35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75"/>
      <c r="AG1487" s="29" t="s">
        <v>217</v>
      </c>
      <c r="AH1487" s="176" t="s">
        <v>1777</v>
      </c>
      <c r="AI1487" s="168"/>
      <c r="AJ1487" s="176"/>
      <c r="AK1487" s="176"/>
      <c r="AL1487" s="71">
        <f>MAX(AL$24:AL1486)+1</f>
        <v>1378</v>
      </c>
      <c r="AM1487" s="71" t="s">
        <v>157</v>
      </c>
      <c r="AN1487" s="71" t="str">
        <f t="shared" si="293"/>
        <v>1378.</v>
      </c>
      <c r="AP1487" s="71"/>
      <c r="AS1487" s="114"/>
    </row>
    <row r="1488" spans="1:45" ht="22.5" customHeight="1" x14ac:dyDescent="0.25">
      <c r="A1488" s="94" t="str">
        <f t="shared" si="292"/>
        <v>1379.</v>
      </c>
      <c r="B1488" s="94">
        <v>5104</v>
      </c>
      <c r="C1488" s="213" t="s">
        <v>1439</v>
      </c>
      <c r="D1488" s="4">
        <v>1957</v>
      </c>
      <c r="E1488" s="9" t="s">
        <v>28</v>
      </c>
      <c r="F1488" s="4" t="s">
        <v>29</v>
      </c>
      <c r="G1488" s="10">
        <v>3</v>
      </c>
      <c r="H1488" s="10">
        <v>2</v>
      </c>
      <c r="I1488" s="26">
        <v>1066.2</v>
      </c>
      <c r="J1488" s="11">
        <v>979.5</v>
      </c>
      <c r="K1488" s="26">
        <v>722.5</v>
      </c>
      <c r="L1488" s="27">
        <v>30</v>
      </c>
      <c r="M1488" s="26">
        <f t="shared" si="294"/>
        <v>1246738.8</v>
      </c>
      <c r="N1488" s="11"/>
      <c r="O1488" s="6"/>
      <c r="P1488" s="11"/>
      <c r="Q1488" s="11">
        <f t="shared" si="295"/>
        <v>1246738.8</v>
      </c>
      <c r="R1488" s="11">
        <v>1189320</v>
      </c>
      <c r="S1488" s="35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75">
        <v>57418.8</v>
      </c>
      <c r="AG1488" s="29" t="s">
        <v>217</v>
      </c>
      <c r="AH1488" s="176" t="s">
        <v>1777</v>
      </c>
      <c r="AI1488" s="168"/>
      <c r="AJ1488" s="176"/>
      <c r="AK1488" s="176"/>
      <c r="AL1488" s="71">
        <f>MAX(AL$24:AL1487)+1</f>
        <v>1379</v>
      </c>
      <c r="AM1488" s="71" t="s">
        <v>157</v>
      </c>
      <c r="AN1488" s="71" t="str">
        <f t="shared" si="293"/>
        <v>1379.</v>
      </c>
      <c r="AP1488" s="71"/>
      <c r="AS1488" s="114"/>
    </row>
    <row r="1489" spans="1:45" ht="22.5" customHeight="1" x14ac:dyDescent="0.25">
      <c r="A1489" s="94" t="str">
        <f t="shared" si="292"/>
        <v>1380.</v>
      </c>
      <c r="B1489" s="94">
        <v>5106</v>
      </c>
      <c r="C1489" s="213" t="s">
        <v>1292</v>
      </c>
      <c r="D1489" s="4">
        <v>1953</v>
      </c>
      <c r="E1489" s="9" t="s">
        <v>28</v>
      </c>
      <c r="F1489" s="4" t="s">
        <v>29</v>
      </c>
      <c r="G1489" s="10">
        <v>3</v>
      </c>
      <c r="H1489" s="10">
        <v>3</v>
      </c>
      <c r="I1489" s="11">
        <v>2015.08</v>
      </c>
      <c r="J1489" s="11">
        <v>1827.1</v>
      </c>
      <c r="K1489" s="11">
        <v>1827.1</v>
      </c>
      <c r="L1489" s="35">
        <v>67</v>
      </c>
      <c r="M1489" s="11">
        <f t="shared" si="294"/>
        <v>566980.80000000005</v>
      </c>
      <c r="N1489" s="11"/>
      <c r="O1489" s="6"/>
      <c r="P1489" s="11"/>
      <c r="Q1489" s="11">
        <f t="shared" si="295"/>
        <v>566980.80000000005</v>
      </c>
      <c r="R1489" s="11">
        <v>566980.80000000005</v>
      </c>
      <c r="S1489" s="35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75"/>
      <c r="AG1489" s="29" t="s">
        <v>217</v>
      </c>
      <c r="AH1489" s="176" t="s">
        <v>1788</v>
      </c>
      <c r="AI1489" s="168"/>
      <c r="AJ1489" s="176"/>
      <c r="AK1489" s="176"/>
      <c r="AL1489" s="71">
        <f>MAX(AL$24:AL1488)+1</f>
        <v>1380</v>
      </c>
      <c r="AM1489" s="71" t="s">
        <v>157</v>
      </c>
      <c r="AN1489" s="71" t="str">
        <f t="shared" si="293"/>
        <v>1380.</v>
      </c>
      <c r="AP1489" s="71"/>
      <c r="AS1489" s="114"/>
    </row>
    <row r="1490" spans="1:45" ht="22.5" customHeight="1" x14ac:dyDescent="0.25">
      <c r="A1490" s="94" t="str">
        <f t="shared" si="292"/>
        <v>1381.</v>
      </c>
      <c r="B1490" s="94">
        <v>5267</v>
      </c>
      <c r="C1490" s="213" t="s">
        <v>1466</v>
      </c>
      <c r="D1490" s="4">
        <v>1957</v>
      </c>
      <c r="E1490" s="9" t="s">
        <v>28</v>
      </c>
      <c r="F1490" s="4" t="s">
        <v>29</v>
      </c>
      <c r="G1490" s="10">
        <v>2</v>
      </c>
      <c r="H1490" s="10">
        <v>1</v>
      </c>
      <c r="I1490" s="26">
        <v>321.3</v>
      </c>
      <c r="J1490" s="11">
        <v>160.1</v>
      </c>
      <c r="K1490" s="26">
        <v>160.1</v>
      </c>
      <c r="L1490" s="27">
        <v>23</v>
      </c>
      <c r="M1490" s="26">
        <f t="shared" si="294"/>
        <v>275878.99</v>
      </c>
      <c r="N1490" s="11"/>
      <c r="O1490" s="6"/>
      <c r="P1490" s="11"/>
      <c r="Q1490" s="11">
        <f t="shared" si="295"/>
        <v>275878.99</v>
      </c>
      <c r="R1490" s="11">
        <v>275878.99</v>
      </c>
      <c r="S1490" s="35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75"/>
      <c r="AG1490" s="29" t="s">
        <v>217</v>
      </c>
      <c r="AH1490" s="176" t="s">
        <v>1777</v>
      </c>
      <c r="AI1490" s="168"/>
      <c r="AJ1490" s="176"/>
      <c r="AK1490" s="176"/>
      <c r="AL1490" s="71">
        <f>MAX(AL$24:AL1489)+1</f>
        <v>1381</v>
      </c>
      <c r="AM1490" s="71" t="s">
        <v>157</v>
      </c>
      <c r="AN1490" s="71" t="str">
        <f t="shared" si="293"/>
        <v>1381.</v>
      </c>
      <c r="AP1490" s="71"/>
      <c r="AS1490" s="114"/>
    </row>
    <row r="1491" spans="1:45" ht="22.5" customHeight="1" x14ac:dyDescent="0.25">
      <c r="A1491" s="94" t="str">
        <f t="shared" si="292"/>
        <v>1382.</v>
      </c>
      <c r="B1491" s="94">
        <v>4757</v>
      </c>
      <c r="C1491" s="218" t="s">
        <v>976</v>
      </c>
      <c r="D1491" s="4">
        <v>1957</v>
      </c>
      <c r="E1491" s="9" t="s">
        <v>28</v>
      </c>
      <c r="F1491" s="4" t="s">
        <v>29</v>
      </c>
      <c r="G1491" s="10">
        <v>2</v>
      </c>
      <c r="H1491" s="10">
        <v>1</v>
      </c>
      <c r="I1491" s="26">
        <v>444</v>
      </c>
      <c r="J1491" s="11">
        <v>288.2</v>
      </c>
      <c r="K1491" s="26">
        <v>288.2</v>
      </c>
      <c r="L1491" s="27">
        <v>21</v>
      </c>
      <c r="M1491" s="26">
        <f t="shared" si="294"/>
        <v>680597.24</v>
      </c>
      <c r="N1491" s="11"/>
      <c r="O1491" s="6"/>
      <c r="P1491" s="11"/>
      <c r="Q1491" s="11">
        <f t="shared" si="295"/>
        <v>680597.24</v>
      </c>
      <c r="R1491" s="11">
        <v>381252.74</v>
      </c>
      <c r="S1491" s="35"/>
      <c r="T1491" s="11"/>
      <c r="U1491" s="11">
        <v>95.03</v>
      </c>
      <c r="V1491" s="11">
        <f>U1491*3150</f>
        <v>299344.5</v>
      </c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75"/>
      <c r="AG1491" s="29" t="s">
        <v>217</v>
      </c>
      <c r="AH1491" s="176" t="s">
        <v>1777</v>
      </c>
      <c r="AI1491" s="168"/>
      <c r="AJ1491" s="176"/>
      <c r="AK1491" s="176"/>
      <c r="AL1491" s="71">
        <f>MAX(AL$24:AL1490)+1</f>
        <v>1382</v>
      </c>
      <c r="AM1491" s="71" t="s">
        <v>157</v>
      </c>
      <c r="AN1491" s="71" t="str">
        <f t="shared" si="293"/>
        <v>1382.</v>
      </c>
      <c r="AP1491" s="71"/>
      <c r="AS1491" s="114"/>
    </row>
    <row r="1492" spans="1:45" ht="22.5" customHeight="1" x14ac:dyDescent="0.25">
      <c r="A1492" s="94" t="str">
        <f t="shared" si="292"/>
        <v>1383.</v>
      </c>
      <c r="B1492" s="94">
        <v>4831</v>
      </c>
      <c r="C1492" s="211" t="s">
        <v>987</v>
      </c>
      <c r="D1492" s="4">
        <v>1957</v>
      </c>
      <c r="E1492" s="9" t="s">
        <v>28</v>
      </c>
      <c r="F1492" s="4" t="s">
        <v>29</v>
      </c>
      <c r="G1492" s="10">
        <v>2</v>
      </c>
      <c r="H1492" s="10">
        <v>1</v>
      </c>
      <c r="I1492" s="11">
        <v>458</v>
      </c>
      <c r="J1492" s="11">
        <v>422</v>
      </c>
      <c r="K1492" s="11">
        <v>422</v>
      </c>
      <c r="L1492" s="35">
        <v>43</v>
      </c>
      <c r="M1492" s="11">
        <f t="shared" si="294"/>
        <v>683763.4</v>
      </c>
      <c r="N1492" s="11"/>
      <c r="O1492" s="6"/>
      <c r="P1492" s="11"/>
      <c r="Q1492" s="11">
        <f t="shared" si="295"/>
        <v>683763.4</v>
      </c>
      <c r="R1492" s="11">
        <v>666593</v>
      </c>
      <c r="S1492" s="35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75">
        <v>17170.400000000001</v>
      </c>
      <c r="AG1492" s="29" t="s">
        <v>217</v>
      </c>
      <c r="AH1492" s="176" t="s">
        <v>1774</v>
      </c>
      <c r="AI1492" s="168"/>
      <c r="AJ1492" s="176"/>
      <c r="AK1492" s="176"/>
      <c r="AL1492" s="71">
        <f>MAX(AL$24:AL1491)+1</f>
        <v>1383</v>
      </c>
      <c r="AM1492" s="71" t="s">
        <v>157</v>
      </c>
      <c r="AN1492" s="71" t="str">
        <f t="shared" si="293"/>
        <v>1383.</v>
      </c>
      <c r="AP1492" s="71"/>
      <c r="AS1492" s="114"/>
    </row>
    <row r="1493" spans="1:45" ht="22.5" customHeight="1" x14ac:dyDescent="0.25">
      <c r="A1493" s="94" t="str">
        <f t="shared" si="292"/>
        <v>1384.</v>
      </c>
      <c r="B1493" s="94">
        <v>4392</v>
      </c>
      <c r="C1493" s="218" t="s">
        <v>1206</v>
      </c>
      <c r="D1493" s="4">
        <v>1958</v>
      </c>
      <c r="E1493" s="9" t="s">
        <v>28</v>
      </c>
      <c r="F1493" s="4" t="s">
        <v>29</v>
      </c>
      <c r="G1493" s="10">
        <v>3</v>
      </c>
      <c r="H1493" s="10">
        <v>3</v>
      </c>
      <c r="I1493" s="26">
        <v>1784.4</v>
      </c>
      <c r="J1493" s="11">
        <v>1784.4</v>
      </c>
      <c r="K1493" s="26">
        <v>1919.1</v>
      </c>
      <c r="L1493" s="27">
        <v>66</v>
      </c>
      <c r="M1493" s="26">
        <f t="shared" si="294"/>
        <v>2327030.5999999996</v>
      </c>
      <c r="N1493" s="11"/>
      <c r="O1493" s="6"/>
      <c r="P1493" s="11"/>
      <c r="Q1493" s="11">
        <f t="shared" si="295"/>
        <v>2327030.5999999996</v>
      </c>
      <c r="R1493" s="11">
        <f>1548278.4+470179.2</f>
        <v>2018457.5999999999</v>
      </c>
      <c r="S1493" s="35"/>
      <c r="T1493" s="11"/>
      <c r="U1493" s="11"/>
      <c r="V1493" s="11"/>
      <c r="W1493" s="11"/>
      <c r="X1493" s="11"/>
      <c r="Y1493" s="11"/>
      <c r="Z1493" s="11"/>
      <c r="AA1493" s="11">
        <v>154.5</v>
      </c>
      <c r="AB1493" s="11">
        <v>308573</v>
      </c>
      <c r="AC1493" s="11"/>
      <c r="AD1493" s="11"/>
      <c r="AE1493" s="11"/>
      <c r="AF1493" s="75"/>
      <c r="AG1493" s="29" t="s">
        <v>217</v>
      </c>
      <c r="AH1493" s="176" t="s">
        <v>1783</v>
      </c>
      <c r="AI1493" s="168"/>
      <c r="AJ1493" s="176"/>
      <c r="AK1493" s="176"/>
      <c r="AL1493" s="71">
        <f>MAX(AL$24:AL1492)+1</f>
        <v>1384</v>
      </c>
      <c r="AM1493" s="71" t="s">
        <v>157</v>
      </c>
      <c r="AN1493" s="71" t="str">
        <f t="shared" si="293"/>
        <v>1384.</v>
      </c>
      <c r="AP1493" s="71"/>
      <c r="AS1493" s="114"/>
    </row>
    <row r="1494" spans="1:45" ht="22.5" customHeight="1" x14ac:dyDescent="0.25">
      <c r="A1494" s="94" t="str">
        <f t="shared" si="292"/>
        <v>1385.</v>
      </c>
      <c r="B1494" s="94">
        <v>4395</v>
      </c>
      <c r="C1494" s="211" t="s">
        <v>954</v>
      </c>
      <c r="D1494" s="4">
        <v>1958</v>
      </c>
      <c r="E1494" s="9" t="s">
        <v>28</v>
      </c>
      <c r="F1494" s="4" t="s">
        <v>29</v>
      </c>
      <c r="G1494" s="10">
        <v>4</v>
      </c>
      <c r="H1494" s="10">
        <v>8</v>
      </c>
      <c r="I1494" s="11">
        <v>7872.6</v>
      </c>
      <c r="J1494" s="11">
        <v>6701.6</v>
      </c>
      <c r="K1494" s="11">
        <v>4083.6</v>
      </c>
      <c r="L1494" s="35">
        <v>211</v>
      </c>
      <c r="M1494" s="11">
        <f t="shared" si="294"/>
        <v>2917100.12</v>
      </c>
      <c r="N1494" s="11"/>
      <c r="O1494" s="6"/>
      <c r="P1494" s="11"/>
      <c r="Q1494" s="11">
        <f t="shared" si="295"/>
        <v>2917100.12</v>
      </c>
      <c r="R1494" s="11">
        <f>2176653.12+645090</f>
        <v>2821743.12</v>
      </c>
      <c r="S1494" s="35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75">
        <v>95357</v>
      </c>
      <c r="AG1494" s="29" t="s">
        <v>217</v>
      </c>
      <c r="AH1494" s="176" t="s">
        <v>1797</v>
      </c>
      <c r="AI1494" s="168"/>
      <c r="AJ1494" s="176"/>
      <c r="AK1494" s="176"/>
      <c r="AL1494" s="71">
        <f>MAX(AL$24:AL1493)+1</f>
        <v>1385</v>
      </c>
      <c r="AM1494" s="71" t="s">
        <v>157</v>
      </c>
      <c r="AN1494" s="71" t="str">
        <f t="shared" si="293"/>
        <v>1385.</v>
      </c>
      <c r="AP1494" s="71"/>
      <c r="AS1494" s="114"/>
    </row>
    <row r="1495" spans="1:45" ht="22.5" customHeight="1" x14ac:dyDescent="0.25">
      <c r="A1495" s="94" t="str">
        <f t="shared" si="292"/>
        <v>1386.</v>
      </c>
      <c r="B1495" s="94">
        <v>4426</v>
      </c>
      <c r="C1495" s="218" t="s">
        <v>1213</v>
      </c>
      <c r="D1495" s="4">
        <v>1958</v>
      </c>
      <c r="E1495" s="9" t="s">
        <v>28</v>
      </c>
      <c r="F1495" s="4" t="s">
        <v>29</v>
      </c>
      <c r="G1495" s="10">
        <v>4</v>
      </c>
      <c r="H1495" s="10">
        <v>2</v>
      </c>
      <c r="I1495" s="26">
        <v>2075.6</v>
      </c>
      <c r="J1495" s="11">
        <v>1690.1</v>
      </c>
      <c r="K1495" s="26">
        <v>1690.1</v>
      </c>
      <c r="L1495" s="27">
        <v>59</v>
      </c>
      <c r="M1495" s="26">
        <f t="shared" si="294"/>
        <v>827247.2</v>
      </c>
      <c r="N1495" s="11"/>
      <c r="O1495" s="6"/>
      <c r="P1495" s="11"/>
      <c r="Q1495" s="11">
        <f t="shared" si="295"/>
        <v>827247.2</v>
      </c>
      <c r="R1495" s="11">
        <f>357068+470179.2</f>
        <v>827247.2</v>
      </c>
      <c r="S1495" s="35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75"/>
      <c r="AG1495" s="29" t="s">
        <v>217</v>
      </c>
      <c r="AH1495" s="176" t="s">
        <v>1776</v>
      </c>
      <c r="AI1495" s="168"/>
      <c r="AJ1495" s="176"/>
      <c r="AK1495" s="176"/>
      <c r="AL1495" s="71">
        <f>MAX(AL$24:AL1494)+1</f>
        <v>1386</v>
      </c>
      <c r="AM1495" s="71" t="s">
        <v>157</v>
      </c>
      <c r="AN1495" s="71" t="str">
        <f t="shared" si="293"/>
        <v>1386.</v>
      </c>
      <c r="AP1495" s="71"/>
      <c r="AS1495" s="114"/>
    </row>
    <row r="1496" spans="1:45" ht="22.5" customHeight="1" x14ac:dyDescent="0.25">
      <c r="A1496" s="94" t="str">
        <f t="shared" si="292"/>
        <v>1387.</v>
      </c>
      <c r="B1496" s="94">
        <v>4653</v>
      </c>
      <c r="C1496" s="211" t="s">
        <v>970</v>
      </c>
      <c r="D1496" s="4">
        <v>1958</v>
      </c>
      <c r="E1496" s="9" t="s">
        <v>28</v>
      </c>
      <c r="F1496" s="4" t="s">
        <v>29</v>
      </c>
      <c r="G1496" s="10">
        <v>3</v>
      </c>
      <c r="H1496" s="10">
        <v>3</v>
      </c>
      <c r="I1496" s="11">
        <v>2124.5</v>
      </c>
      <c r="J1496" s="11">
        <v>1828</v>
      </c>
      <c r="K1496" s="11">
        <v>1828</v>
      </c>
      <c r="L1496" s="35">
        <v>64</v>
      </c>
      <c r="M1496" s="11">
        <f t="shared" si="294"/>
        <v>587780.79</v>
      </c>
      <c r="N1496" s="11"/>
      <c r="O1496" s="6"/>
      <c r="P1496" s="11"/>
      <c r="Q1496" s="11">
        <f t="shared" si="295"/>
        <v>587780.79</v>
      </c>
      <c r="R1496" s="11">
        <v>526823.5</v>
      </c>
      <c r="S1496" s="35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75">
        <v>60957.29</v>
      </c>
      <c r="AG1496" s="29" t="s">
        <v>217</v>
      </c>
      <c r="AH1496" s="176" t="s">
        <v>1774</v>
      </c>
      <c r="AI1496" s="168"/>
      <c r="AJ1496" s="176"/>
      <c r="AK1496" s="176"/>
      <c r="AL1496" s="71">
        <f>MAX(AL$24:AL1495)+1</f>
        <v>1387</v>
      </c>
      <c r="AM1496" s="71" t="s">
        <v>157</v>
      </c>
      <c r="AN1496" s="71" t="str">
        <f t="shared" si="293"/>
        <v>1387.</v>
      </c>
      <c r="AP1496" s="71"/>
      <c r="AS1496" s="114"/>
    </row>
    <row r="1497" spans="1:45" ht="22.5" customHeight="1" x14ac:dyDescent="0.25">
      <c r="A1497" s="94" t="str">
        <f t="shared" si="292"/>
        <v>1388.</v>
      </c>
      <c r="B1497" s="94">
        <v>4768</v>
      </c>
      <c r="C1497" s="211" t="s">
        <v>977</v>
      </c>
      <c r="D1497" s="4">
        <v>1958</v>
      </c>
      <c r="E1497" s="9" t="s">
        <v>28</v>
      </c>
      <c r="F1497" s="4" t="s">
        <v>29</v>
      </c>
      <c r="G1497" s="10">
        <v>2</v>
      </c>
      <c r="H1497" s="10">
        <v>2</v>
      </c>
      <c r="I1497" s="11">
        <v>636.70000000000005</v>
      </c>
      <c r="J1497" s="11">
        <v>595.9</v>
      </c>
      <c r="K1497" s="11">
        <v>595.9</v>
      </c>
      <c r="L1497" s="35">
        <v>47</v>
      </c>
      <c r="M1497" s="11">
        <f t="shared" si="294"/>
        <v>500444.8</v>
      </c>
      <c r="N1497" s="11"/>
      <c r="O1497" s="6"/>
      <c r="P1497" s="11"/>
      <c r="Q1497" s="11">
        <f t="shared" si="295"/>
        <v>500444.8</v>
      </c>
      <c r="R1497" s="11">
        <f>210040+290404.8</f>
        <v>500444.8</v>
      </c>
      <c r="S1497" s="35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75"/>
      <c r="AG1497" s="29" t="s">
        <v>217</v>
      </c>
      <c r="AH1497" s="176" t="s">
        <v>1776</v>
      </c>
      <c r="AI1497" s="168"/>
      <c r="AJ1497" s="176"/>
      <c r="AK1497" s="176"/>
      <c r="AL1497" s="71">
        <f>MAX(AL$24:AL1496)+1</f>
        <v>1388</v>
      </c>
      <c r="AM1497" s="71" t="s">
        <v>157</v>
      </c>
      <c r="AN1497" s="71" t="str">
        <f t="shared" si="293"/>
        <v>1388.</v>
      </c>
      <c r="AP1497" s="71"/>
      <c r="AS1497" s="114"/>
    </row>
    <row r="1498" spans="1:45" ht="22.5" customHeight="1" x14ac:dyDescent="0.25">
      <c r="A1498" s="94" t="str">
        <f t="shared" si="292"/>
        <v>1389.</v>
      </c>
      <c r="B1498" s="94">
        <v>4960</v>
      </c>
      <c r="C1498" s="211" t="s">
        <v>1103</v>
      </c>
      <c r="D1498" s="4">
        <v>1958</v>
      </c>
      <c r="E1498" s="9" t="s">
        <v>28</v>
      </c>
      <c r="F1498" s="4" t="s">
        <v>29</v>
      </c>
      <c r="G1498" s="10">
        <v>2</v>
      </c>
      <c r="H1498" s="10">
        <v>1</v>
      </c>
      <c r="I1498" s="11">
        <v>453.3</v>
      </c>
      <c r="J1498" s="11">
        <v>413.1</v>
      </c>
      <c r="K1498" s="11">
        <v>413.1</v>
      </c>
      <c r="L1498" s="35">
        <v>23</v>
      </c>
      <c r="M1498" s="11">
        <f t="shared" si="294"/>
        <v>113421.6</v>
      </c>
      <c r="N1498" s="11"/>
      <c r="O1498" s="6"/>
      <c r="P1498" s="11"/>
      <c r="Q1498" s="11">
        <f t="shared" si="295"/>
        <v>113421.6</v>
      </c>
      <c r="R1498" s="11">
        <v>113421.6</v>
      </c>
      <c r="S1498" s="35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75"/>
      <c r="AG1498" s="29" t="s">
        <v>217</v>
      </c>
      <c r="AH1498" s="176" t="s">
        <v>1778</v>
      </c>
      <c r="AI1498" s="168"/>
      <c r="AJ1498" s="176"/>
      <c r="AK1498" s="176"/>
      <c r="AL1498" s="71">
        <f>MAX(AL$24:AL1497)+1</f>
        <v>1389</v>
      </c>
      <c r="AM1498" s="71" t="s">
        <v>157</v>
      </c>
      <c r="AN1498" s="71" t="str">
        <f t="shared" si="293"/>
        <v>1389.</v>
      </c>
      <c r="AP1498" s="71"/>
      <c r="AS1498" s="114"/>
    </row>
    <row r="1499" spans="1:45" ht="22.5" customHeight="1" x14ac:dyDescent="0.25">
      <c r="A1499" s="94" t="str">
        <f t="shared" si="292"/>
        <v>1390.</v>
      </c>
      <c r="B1499" s="94">
        <v>4530</v>
      </c>
      <c r="C1499" s="218" t="s">
        <v>1231</v>
      </c>
      <c r="D1499" s="4">
        <v>1958</v>
      </c>
      <c r="E1499" s="9" t="s">
        <v>28</v>
      </c>
      <c r="F1499" s="4" t="s">
        <v>29</v>
      </c>
      <c r="G1499" s="10">
        <v>2</v>
      </c>
      <c r="H1499" s="10">
        <v>2</v>
      </c>
      <c r="I1499" s="26">
        <v>661.2</v>
      </c>
      <c r="J1499" s="11">
        <v>403.3</v>
      </c>
      <c r="K1499" s="26">
        <v>403.3</v>
      </c>
      <c r="L1499" s="27">
        <v>36</v>
      </c>
      <c r="M1499" s="26">
        <f t="shared" si="294"/>
        <v>1429778.88</v>
      </c>
      <c r="N1499" s="11"/>
      <c r="O1499" s="6"/>
      <c r="P1499" s="11"/>
      <c r="Q1499" s="11">
        <f t="shared" si="295"/>
        <v>1429778.88</v>
      </c>
      <c r="R1499" s="11">
        <v>1429778.88</v>
      </c>
      <c r="S1499" s="35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75"/>
      <c r="AG1499" s="29" t="s">
        <v>217</v>
      </c>
      <c r="AH1499" s="176" t="s">
        <v>1777</v>
      </c>
      <c r="AI1499" s="168"/>
      <c r="AJ1499" s="176"/>
      <c r="AK1499" s="176"/>
      <c r="AL1499" s="71">
        <f>MAX(AL$24:AL1498)+1</f>
        <v>1390</v>
      </c>
      <c r="AM1499" s="71" t="s">
        <v>157</v>
      </c>
      <c r="AN1499" s="71" t="str">
        <f t="shared" si="293"/>
        <v>1390.</v>
      </c>
      <c r="AP1499" s="71"/>
      <c r="AS1499" s="114"/>
    </row>
    <row r="1500" spans="1:45" ht="22.5" customHeight="1" x14ac:dyDescent="0.25">
      <c r="A1500" s="94" t="str">
        <f t="shared" si="292"/>
        <v>1391.</v>
      </c>
      <c r="B1500" s="94">
        <v>4756</v>
      </c>
      <c r="C1500" s="218" t="s">
        <v>1252</v>
      </c>
      <c r="D1500" s="4">
        <v>1958</v>
      </c>
      <c r="E1500" s="9" t="s">
        <v>28</v>
      </c>
      <c r="F1500" s="4" t="s">
        <v>29</v>
      </c>
      <c r="G1500" s="10">
        <v>2</v>
      </c>
      <c r="H1500" s="10">
        <v>2</v>
      </c>
      <c r="I1500" s="26">
        <v>434.7</v>
      </c>
      <c r="J1500" s="11">
        <v>274.39999999999998</v>
      </c>
      <c r="K1500" s="26">
        <v>274.7</v>
      </c>
      <c r="L1500" s="27">
        <v>23</v>
      </c>
      <c r="M1500" s="26">
        <f t="shared" si="294"/>
        <v>293076</v>
      </c>
      <c r="N1500" s="11"/>
      <c r="O1500" s="6"/>
      <c r="P1500" s="11"/>
      <c r="Q1500" s="11">
        <f t="shared" si="295"/>
        <v>293076</v>
      </c>
      <c r="R1500" s="11"/>
      <c r="S1500" s="35"/>
      <c r="T1500" s="11"/>
      <c r="U1500" s="11">
        <v>93.04</v>
      </c>
      <c r="V1500" s="11">
        <f>U1500*3150</f>
        <v>293076</v>
      </c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75"/>
      <c r="AG1500" s="29" t="s">
        <v>217</v>
      </c>
      <c r="AH1500" s="176"/>
      <c r="AI1500" s="168"/>
      <c r="AJ1500" s="176"/>
      <c r="AK1500" s="176"/>
      <c r="AL1500" s="71">
        <f>MAX(AL$24:AL1499)+1</f>
        <v>1391</v>
      </c>
      <c r="AM1500" s="71" t="s">
        <v>157</v>
      </c>
      <c r="AN1500" s="71" t="str">
        <f t="shared" si="293"/>
        <v>1391.</v>
      </c>
      <c r="AP1500" s="71"/>
      <c r="AS1500" s="114"/>
    </row>
    <row r="1501" spans="1:45" ht="22.5" customHeight="1" x14ac:dyDescent="0.25">
      <c r="A1501" s="94" t="str">
        <f t="shared" si="292"/>
        <v>1392.</v>
      </c>
      <c r="B1501" s="94">
        <v>5207</v>
      </c>
      <c r="C1501" s="213" t="s">
        <v>1305</v>
      </c>
      <c r="D1501" s="4">
        <v>1958</v>
      </c>
      <c r="E1501" s="9" t="s">
        <v>28</v>
      </c>
      <c r="F1501" s="4" t="s">
        <v>29</v>
      </c>
      <c r="G1501" s="10">
        <v>2</v>
      </c>
      <c r="H1501" s="10">
        <v>1</v>
      </c>
      <c r="I1501" s="11">
        <v>271.39999999999998</v>
      </c>
      <c r="J1501" s="11">
        <v>271.39999999999998</v>
      </c>
      <c r="K1501" s="11">
        <v>271.39999999999998</v>
      </c>
      <c r="L1501" s="35">
        <v>19</v>
      </c>
      <c r="M1501" s="11">
        <f t="shared" si="294"/>
        <v>68683.08</v>
      </c>
      <c r="N1501" s="11"/>
      <c r="O1501" s="6"/>
      <c r="P1501" s="11"/>
      <c r="Q1501" s="11">
        <f t="shared" si="295"/>
        <v>68683.08</v>
      </c>
      <c r="R1501" s="11">
        <v>68683.08</v>
      </c>
      <c r="S1501" s="35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75"/>
      <c r="AG1501" s="29" t="s">
        <v>217</v>
      </c>
      <c r="AH1501" s="176" t="s">
        <v>1778</v>
      </c>
      <c r="AI1501" s="168"/>
      <c r="AJ1501" s="176"/>
      <c r="AK1501" s="176"/>
      <c r="AL1501" s="71">
        <f>MAX(AL$24:AL1500)+1</f>
        <v>1392</v>
      </c>
      <c r="AM1501" s="71" t="s">
        <v>157</v>
      </c>
      <c r="AN1501" s="71" t="str">
        <f t="shared" si="293"/>
        <v>1392.</v>
      </c>
      <c r="AP1501" s="71"/>
      <c r="AS1501" s="114"/>
    </row>
    <row r="1502" spans="1:45" ht="22.5" customHeight="1" x14ac:dyDescent="0.25">
      <c r="A1502" s="94" t="str">
        <f t="shared" si="292"/>
        <v>1393.</v>
      </c>
      <c r="B1502" s="94">
        <v>5380</v>
      </c>
      <c r="C1502" s="213" t="s">
        <v>1324</v>
      </c>
      <c r="D1502" s="4">
        <v>1958</v>
      </c>
      <c r="E1502" s="9" t="s">
        <v>28</v>
      </c>
      <c r="F1502" s="4" t="s">
        <v>29</v>
      </c>
      <c r="G1502" s="10">
        <v>5</v>
      </c>
      <c r="H1502" s="10">
        <v>4</v>
      </c>
      <c r="I1502" s="11">
        <v>3710.79</v>
      </c>
      <c r="J1502" s="11">
        <v>3452.1</v>
      </c>
      <c r="K1502" s="11">
        <v>3452.1</v>
      </c>
      <c r="L1502" s="35">
        <v>126</v>
      </c>
      <c r="M1502" s="11">
        <f t="shared" si="294"/>
        <v>465745.8</v>
      </c>
      <c r="N1502" s="11"/>
      <c r="O1502" s="6"/>
      <c r="P1502" s="11"/>
      <c r="Q1502" s="11">
        <f t="shared" si="295"/>
        <v>465745.8</v>
      </c>
      <c r="R1502" s="11"/>
      <c r="S1502" s="35"/>
      <c r="T1502" s="11"/>
      <c r="U1502" s="11"/>
      <c r="V1502" s="11"/>
      <c r="W1502" s="11"/>
      <c r="X1502" s="11"/>
      <c r="Y1502" s="11"/>
      <c r="Z1502" s="11"/>
      <c r="AA1502" s="11">
        <v>174</v>
      </c>
      <c r="AB1502" s="11">
        <v>465745.8</v>
      </c>
      <c r="AC1502" s="11"/>
      <c r="AD1502" s="11"/>
      <c r="AE1502" s="11"/>
      <c r="AF1502" s="75"/>
      <c r="AG1502" s="29" t="s">
        <v>217</v>
      </c>
      <c r="AH1502" s="176"/>
      <c r="AI1502" s="168"/>
      <c r="AJ1502" s="176"/>
      <c r="AK1502" s="176"/>
      <c r="AL1502" s="71">
        <f>MAX(AL$24:AL1501)+1</f>
        <v>1393</v>
      </c>
      <c r="AM1502" s="71" t="s">
        <v>157</v>
      </c>
      <c r="AN1502" s="71" t="str">
        <f t="shared" si="293"/>
        <v>1393.</v>
      </c>
      <c r="AP1502" s="71"/>
      <c r="AS1502" s="114"/>
    </row>
    <row r="1503" spans="1:45" ht="22.5" customHeight="1" x14ac:dyDescent="0.25">
      <c r="A1503" s="94" t="str">
        <f t="shared" si="292"/>
        <v>1394.</v>
      </c>
      <c r="B1503" s="94">
        <v>4436</v>
      </c>
      <c r="C1503" s="211" t="s">
        <v>957</v>
      </c>
      <c r="D1503" s="4">
        <v>1959</v>
      </c>
      <c r="E1503" s="9" t="s">
        <v>28</v>
      </c>
      <c r="F1503" s="4" t="s">
        <v>29</v>
      </c>
      <c r="G1503" s="10">
        <v>3</v>
      </c>
      <c r="H1503" s="10">
        <v>3</v>
      </c>
      <c r="I1503" s="11">
        <v>1526.61</v>
      </c>
      <c r="J1503" s="11">
        <v>1436.8</v>
      </c>
      <c r="K1503" s="11">
        <v>1008.8</v>
      </c>
      <c r="L1503" s="35">
        <v>39</v>
      </c>
      <c r="M1503" s="11">
        <f t="shared" si="294"/>
        <v>2570400</v>
      </c>
      <c r="N1503" s="11"/>
      <c r="O1503" s="6"/>
      <c r="P1503" s="11"/>
      <c r="Q1503" s="11">
        <f t="shared" si="295"/>
        <v>2570400</v>
      </c>
      <c r="R1503" s="11"/>
      <c r="S1503" s="35"/>
      <c r="T1503" s="11"/>
      <c r="U1503" s="11">
        <v>816</v>
      </c>
      <c r="V1503" s="11">
        <f>U1503*3150</f>
        <v>2570400</v>
      </c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75"/>
      <c r="AG1503" s="29" t="s">
        <v>217</v>
      </c>
      <c r="AH1503" s="176"/>
      <c r="AI1503" s="168"/>
      <c r="AJ1503" s="176"/>
      <c r="AK1503" s="176"/>
      <c r="AL1503" s="71">
        <f>MAX(AL$24:AL1502)+1</f>
        <v>1394</v>
      </c>
      <c r="AM1503" s="71" t="s">
        <v>157</v>
      </c>
      <c r="AN1503" s="71" t="str">
        <f t="shared" si="293"/>
        <v>1394.</v>
      </c>
      <c r="AP1503" s="71"/>
      <c r="AS1503" s="114"/>
    </row>
    <row r="1504" spans="1:45" ht="22.5" customHeight="1" x14ac:dyDescent="0.25">
      <c r="A1504" s="94" t="str">
        <f t="shared" si="292"/>
        <v>1395.</v>
      </c>
      <c r="B1504" s="94">
        <v>4487</v>
      </c>
      <c r="C1504" s="211" t="s">
        <v>959</v>
      </c>
      <c r="D1504" s="4">
        <v>1959</v>
      </c>
      <c r="E1504" s="9" t="s">
        <v>28</v>
      </c>
      <c r="F1504" s="4" t="s">
        <v>29</v>
      </c>
      <c r="G1504" s="10">
        <v>3</v>
      </c>
      <c r="H1504" s="10">
        <v>2</v>
      </c>
      <c r="I1504" s="11">
        <v>647.6</v>
      </c>
      <c r="J1504" s="11">
        <v>402.4</v>
      </c>
      <c r="K1504" s="11">
        <v>402.4</v>
      </c>
      <c r="L1504" s="35">
        <v>42</v>
      </c>
      <c r="M1504" s="11">
        <f t="shared" si="294"/>
        <v>417263.35999999999</v>
      </c>
      <c r="N1504" s="11"/>
      <c r="O1504" s="6"/>
      <c r="P1504" s="11"/>
      <c r="Q1504" s="11">
        <f t="shared" si="295"/>
        <v>417263.35999999999</v>
      </c>
      <c r="R1504" s="11">
        <f>193236.8+224026.56</f>
        <v>417263.35999999999</v>
      </c>
      <c r="S1504" s="35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75"/>
      <c r="AG1504" s="29" t="s">
        <v>217</v>
      </c>
      <c r="AH1504" s="176" t="s">
        <v>1776</v>
      </c>
      <c r="AI1504" s="168"/>
      <c r="AJ1504" s="176"/>
      <c r="AK1504" s="176"/>
      <c r="AL1504" s="71">
        <f>MAX(AL$24:AL1503)+1</f>
        <v>1395</v>
      </c>
      <c r="AM1504" s="71" t="s">
        <v>157</v>
      </c>
      <c r="AN1504" s="71" t="str">
        <f t="shared" si="293"/>
        <v>1395.</v>
      </c>
      <c r="AP1504" s="71"/>
      <c r="AS1504" s="114"/>
    </row>
    <row r="1505" spans="1:45" ht="22.5" customHeight="1" x14ac:dyDescent="0.25">
      <c r="A1505" s="94" t="str">
        <f t="shared" si="292"/>
        <v>1396.</v>
      </c>
      <c r="B1505" s="94">
        <v>4650</v>
      </c>
      <c r="C1505" s="218" t="s">
        <v>1245</v>
      </c>
      <c r="D1505" s="4">
        <v>1959</v>
      </c>
      <c r="E1505" s="9" t="s">
        <v>28</v>
      </c>
      <c r="F1505" s="4" t="s">
        <v>29</v>
      </c>
      <c r="G1505" s="10">
        <v>3</v>
      </c>
      <c r="H1505" s="10">
        <v>3</v>
      </c>
      <c r="I1505" s="26">
        <v>1313.2</v>
      </c>
      <c r="J1505" s="11">
        <v>1155.7</v>
      </c>
      <c r="K1505" s="26">
        <v>1155.7</v>
      </c>
      <c r="L1505" s="27">
        <v>40</v>
      </c>
      <c r="M1505" s="26">
        <f t="shared" ref="M1505:M1535" si="296">R1505+T1505+V1505+X1505+Z1505+AB1505+AE1505+AF1505</f>
        <v>686082.92999999993</v>
      </c>
      <c r="N1505" s="11"/>
      <c r="O1505" s="6"/>
      <c r="P1505" s="11"/>
      <c r="Q1505" s="11">
        <f t="shared" si="295"/>
        <v>686082.92999999993</v>
      </c>
      <c r="R1505" s="11">
        <v>624897.06999999995</v>
      </c>
      <c r="S1505" s="35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75">
        <v>61185.86</v>
      </c>
      <c r="AG1505" s="29" t="s">
        <v>217</v>
      </c>
      <c r="AH1505" s="176" t="s">
        <v>1790</v>
      </c>
      <c r="AI1505" s="168"/>
      <c r="AJ1505" s="176"/>
      <c r="AK1505" s="176"/>
      <c r="AL1505" s="71">
        <f>MAX(AL$24:AL1504)+1</f>
        <v>1396</v>
      </c>
      <c r="AM1505" s="71" t="s">
        <v>157</v>
      </c>
      <c r="AN1505" s="71" t="str">
        <f t="shared" si="293"/>
        <v>1396.</v>
      </c>
      <c r="AP1505" s="71"/>
      <c r="AS1505" s="114"/>
    </row>
    <row r="1506" spans="1:45" ht="22.5" customHeight="1" x14ac:dyDescent="0.25">
      <c r="A1506" s="94" t="str">
        <f t="shared" si="292"/>
        <v>1397.</v>
      </c>
      <c r="B1506" s="94">
        <v>5264</v>
      </c>
      <c r="C1506" s="211" t="s">
        <v>1133</v>
      </c>
      <c r="D1506" s="4">
        <v>1959</v>
      </c>
      <c r="E1506" s="9" t="s">
        <v>28</v>
      </c>
      <c r="F1506" s="4" t="s">
        <v>29</v>
      </c>
      <c r="G1506" s="10">
        <v>2</v>
      </c>
      <c r="H1506" s="10">
        <v>1</v>
      </c>
      <c r="I1506" s="11">
        <v>348.8</v>
      </c>
      <c r="J1506" s="11">
        <v>331.1</v>
      </c>
      <c r="K1506" s="11">
        <v>331.1</v>
      </c>
      <c r="L1506" s="35">
        <v>20</v>
      </c>
      <c r="M1506" s="11">
        <f t="shared" si="296"/>
        <v>55789.919999999998</v>
      </c>
      <c r="N1506" s="11"/>
      <c r="O1506" s="6"/>
      <c r="P1506" s="11"/>
      <c r="Q1506" s="11">
        <f t="shared" si="295"/>
        <v>55789.919999999998</v>
      </c>
      <c r="R1506" s="11">
        <v>55789.919999999998</v>
      </c>
      <c r="S1506" s="35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75"/>
      <c r="AG1506" s="29" t="s">
        <v>217</v>
      </c>
      <c r="AH1506" s="176" t="s">
        <v>1777</v>
      </c>
      <c r="AI1506" s="168"/>
      <c r="AJ1506" s="176"/>
      <c r="AK1506" s="176"/>
      <c r="AL1506" s="71">
        <f>MAX(AL$24:AL1505)+1</f>
        <v>1397</v>
      </c>
      <c r="AM1506" s="71" t="s">
        <v>157</v>
      </c>
      <c r="AN1506" s="71" t="str">
        <f t="shared" si="293"/>
        <v>1397.</v>
      </c>
      <c r="AP1506" s="71"/>
      <c r="AS1506" s="114"/>
    </row>
    <row r="1507" spans="1:45" ht="22.5" customHeight="1" x14ac:dyDescent="0.25">
      <c r="A1507" s="94" t="str">
        <f t="shared" si="292"/>
        <v>1398.</v>
      </c>
      <c r="B1507" s="94">
        <v>4523</v>
      </c>
      <c r="C1507" s="211" t="s">
        <v>962</v>
      </c>
      <c r="D1507" s="4">
        <v>1959</v>
      </c>
      <c r="E1507" s="9" t="s">
        <v>28</v>
      </c>
      <c r="F1507" s="4" t="s">
        <v>29</v>
      </c>
      <c r="G1507" s="10">
        <v>3</v>
      </c>
      <c r="H1507" s="10">
        <v>2</v>
      </c>
      <c r="I1507" s="11">
        <v>877.1</v>
      </c>
      <c r="J1507" s="11">
        <v>797.8</v>
      </c>
      <c r="K1507" s="11">
        <v>797.8</v>
      </c>
      <c r="L1507" s="35">
        <v>32</v>
      </c>
      <c r="M1507" s="11">
        <f t="shared" si="296"/>
        <v>218441.60000000001</v>
      </c>
      <c r="N1507" s="11"/>
      <c r="O1507" s="6"/>
      <c r="P1507" s="11"/>
      <c r="Q1507" s="11">
        <f t="shared" si="295"/>
        <v>218441.60000000001</v>
      </c>
      <c r="R1507" s="11">
        <v>218441.60000000001</v>
      </c>
      <c r="S1507" s="35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75"/>
      <c r="AG1507" s="29" t="s">
        <v>217</v>
      </c>
      <c r="AH1507" s="176" t="s">
        <v>1778</v>
      </c>
      <c r="AI1507" s="168"/>
      <c r="AJ1507" s="176"/>
      <c r="AK1507" s="176"/>
      <c r="AL1507" s="71">
        <f>MAX(AL$24:AL1506)+1</f>
        <v>1398</v>
      </c>
      <c r="AM1507" s="71" t="s">
        <v>157</v>
      </c>
      <c r="AN1507" s="71" t="str">
        <f t="shared" si="293"/>
        <v>1398.</v>
      </c>
      <c r="AP1507" s="71"/>
      <c r="AS1507" s="114"/>
    </row>
    <row r="1508" spans="1:45" ht="22.5" customHeight="1" x14ac:dyDescent="0.25">
      <c r="A1508" s="94" t="str">
        <f t="shared" si="292"/>
        <v>1399.</v>
      </c>
      <c r="B1508" s="94">
        <v>4527</v>
      </c>
      <c r="C1508" s="211" t="s">
        <v>1582</v>
      </c>
      <c r="D1508" s="4">
        <v>1959</v>
      </c>
      <c r="E1508" s="9" t="s">
        <v>28</v>
      </c>
      <c r="F1508" s="4" t="s">
        <v>29</v>
      </c>
      <c r="G1508" s="10">
        <v>2</v>
      </c>
      <c r="H1508" s="10">
        <v>2</v>
      </c>
      <c r="I1508" s="11">
        <v>599</v>
      </c>
      <c r="J1508" s="11">
        <v>544.1</v>
      </c>
      <c r="K1508" s="11">
        <v>515.5</v>
      </c>
      <c r="L1508" s="35">
        <v>23</v>
      </c>
      <c r="M1508" s="11">
        <f t="shared" si="296"/>
        <v>180634.4</v>
      </c>
      <c r="N1508" s="11"/>
      <c r="O1508" s="6"/>
      <c r="P1508" s="11"/>
      <c r="Q1508" s="11">
        <f t="shared" si="295"/>
        <v>180634.4</v>
      </c>
      <c r="R1508" s="11">
        <v>180634.4</v>
      </c>
      <c r="S1508" s="35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75"/>
      <c r="AG1508" s="29" t="s">
        <v>217</v>
      </c>
      <c r="AH1508" s="176" t="s">
        <v>1778</v>
      </c>
      <c r="AI1508" s="168"/>
      <c r="AJ1508" s="176"/>
      <c r="AK1508" s="176"/>
      <c r="AL1508" s="71">
        <f>MAX(AL$24:AL1507)+1</f>
        <v>1399</v>
      </c>
      <c r="AM1508" s="71" t="s">
        <v>157</v>
      </c>
      <c r="AN1508" s="71" t="str">
        <f t="shared" si="293"/>
        <v>1399.</v>
      </c>
      <c r="AP1508" s="71"/>
      <c r="AS1508" s="114"/>
    </row>
    <row r="1509" spans="1:45" ht="22.5" customHeight="1" x14ac:dyDescent="0.25">
      <c r="A1509" s="94" t="str">
        <f t="shared" si="292"/>
        <v>1400.</v>
      </c>
      <c r="B1509" s="94">
        <v>5212</v>
      </c>
      <c r="C1509" s="218" t="s">
        <v>1307</v>
      </c>
      <c r="D1509" s="4">
        <v>1959</v>
      </c>
      <c r="E1509" s="9" t="s">
        <v>28</v>
      </c>
      <c r="F1509" s="4" t="s">
        <v>29</v>
      </c>
      <c r="G1509" s="10">
        <v>2</v>
      </c>
      <c r="H1509" s="10">
        <v>1</v>
      </c>
      <c r="I1509" s="11">
        <v>275.8</v>
      </c>
      <c r="J1509" s="11">
        <v>275.8</v>
      </c>
      <c r="K1509" s="11">
        <v>275.8</v>
      </c>
      <c r="L1509" s="35">
        <v>15</v>
      </c>
      <c r="M1509" s="11">
        <f t="shared" si="296"/>
        <v>236826.04</v>
      </c>
      <c r="N1509" s="11"/>
      <c r="O1509" s="6"/>
      <c r="P1509" s="11"/>
      <c r="Q1509" s="11">
        <f t="shared" si="295"/>
        <v>236826.04</v>
      </c>
      <c r="R1509" s="11">
        <v>236826.04</v>
      </c>
      <c r="S1509" s="35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75"/>
      <c r="AG1509" s="29" t="s">
        <v>217</v>
      </c>
      <c r="AH1509" s="176" t="s">
        <v>1777</v>
      </c>
      <c r="AI1509" s="168"/>
      <c r="AJ1509" s="176"/>
      <c r="AK1509" s="176"/>
      <c r="AL1509" s="71">
        <f>MAX(AL$24:AL1508)+1</f>
        <v>1400</v>
      </c>
      <c r="AM1509" s="71" t="s">
        <v>157</v>
      </c>
      <c r="AN1509" s="71" t="str">
        <f t="shared" si="293"/>
        <v>1400.</v>
      </c>
      <c r="AP1509" s="71"/>
      <c r="AS1509" s="114"/>
    </row>
    <row r="1510" spans="1:45" ht="22.5" customHeight="1" x14ac:dyDescent="0.25">
      <c r="A1510" s="94" t="str">
        <f t="shared" si="292"/>
        <v>1401.</v>
      </c>
      <c r="B1510" s="94">
        <v>5373</v>
      </c>
      <c r="C1510" s="213" t="s">
        <v>1323</v>
      </c>
      <c r="D1510" s="4">
        <v>1959</v>
      </c>
      <c r="E1510" s="9" t="s">
        <v>28</v>
      </c>
      <c r="F1510" s="4" t="s">
        <v>29</v>
      </c>
      <c r="G1510" s="10">
        <v>2</v>
      </c>
      <c r="H1510" s="10">
        <v>1</v>
      </c>
      <c r="I1510" s="11">
        <v>456.1</v>
      </c>
      <c r="J1510" s="11">
        <v>456.1</v>
      </c>
      <c r="K1510" s="11">
        <v>456.1</v>
      </c>
      <c r="L1510" s="35">
        <v>29</v>
      </c>
      <c r="M1510" s="11">
        <f t="shared" si="296"/>
        <v>371932.8</v>
      </c>
      <c r="N1510" s="11"/>
      <c r="O1510" s="6"/>
      <c r="P1510" s="11"/>
      <c r="Q1510" s="11">
        <f t="shared" si="295"/>
        <v>371932.8</v>
      </c>
      <c r="R1510" s="11">
        <v>371932.8</v>
      </c>
      <c r="S1510" s="35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75"/>
      <c r="AG1510" s="29" t="s">
        <v>217</v>
      </c>
      <c r="AH1510" s="176" t="s">
        <v>1777</v>
      </c>
      <c r="AI1510" s="168"/>
      <c r="AJ1510" s="176"/>
      <c r="AK1510" s="176"/>
      <c r="AL1510" s="71">
        <f>MAX(AL$24:AL1509)+1</f>
        <v>1401</v>
      </c>
      <c r="AM1510" s="71" t="s">
        <v>157</v>
      </c>
      <c r="AN1510" s="71" t="str">
        <f t="shared" si="293"/>
        <v>1401.</v>
      </c>
      <c r="AP1510" s="71"/>
      <c r="AS1510" s="114"/>
    </row>
    <row r="1511" spans="1:45" ht="22.5" customHeight="1" x14ac:dyDescent="0.25">
      <c r="A1511" s="94" t="str">
        <f t="shared" si="292"/>
        <v>1402.</v>
      </c>
      <c r="B1511" s="94">
        <v>5434</v>
      </c>
      <c r="C1511" s="218" t="s">
        <v>1329</v>
      </c>
      <c r="D1511" s="4">
        <v>1959</v>
      </c>
      <c r="E1511" s="9" t="s">
        <v>28</v>
      </c>
      <c r="F1511" s="4" t="s">
        <v>29</v>
      </c>
      <c r="G1511" s="10">
        <v>2</v>
      </c>
      <c r="H1511" s="10">
        <v>2</v>
      </c>
      <c r="I1511" s="11">
        <v>987.3</v>
      </c>
      <c r="J1511" s="11">
        <v>680.1</v>
      </c>
      <c r="K1511" s="11">
        <v>680.1</v>
      </c>
      <c r="L1511" s="35">
        <v>28</v>
      </c>
      <c r="M1511" s="11">
        <f t="shared" si="296"/>
        <v>541931.19999999995</v>
      </c>
      <c r="N1511" s="11"/>
      <c r="O1511" s="6"/>
      <c r="P1511" s="11"/>
      <c r="Q1511" s="11">
        <f t="shared" si="295"/>
        <v>541931.19999999995</v>
      </c>
      <c r="R1511" s="11">
        <f>210040+331891.2</f>
        <v>541931.19999999995</v>
      </c>
      <c r="S1511" s="35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75"/>
      <c r="AG1511" s="29" t="s">
        <v>217</v>
      </c>
      <c r="AH1511" s="176" t="s">
        <v>1776</v>
      </c>
      <c r="AI1511" s="168"/>
      <c r="AJ1511" s="176"/>
      <c r="AK1511" s="176"/>
      <c r="AL1511" s="71">
        <f>MAX(AL$24:AL1510)+1</f>
        <v>1402</v>
      </c>
      <c r="AM1511" s="71" t="s">
        <v>157</v>
      </c>
      <c r="AN1511" s="71" t="str">
        <f t="shared" si="293"/>
        <v>1402.</v>
      </c>
      <c r="AP1511" s="71"/>
      <c r="AS1511" s="114"/>
    </row>
    <row r="1512" spans="1:45" ht="22.5" customHeight="1" x14ac:dyDescent="0.25">
      <c r="A1512" s="94" t="str">
        <f t="shared" ref="A1512:A1575" si="297">AN1512</f>
        <v>1403.</v>
      </c>
      <c r="B1512" s="94">
        <v>4926</v>
      </c>
      <c r="C1512" s="213" t="s">
        <v>1096</v>
      </c>
      <c r="D1512" s="4">
        <v>1848</v>
      </c>
      <c r="E1512" s="9" t="s">
        <v>28</v>
      </c>
      <c r="F1512" s="4" t="s">
        <v>29</v>
      </c>
      <c r="G1512" s="10">
        <v>3</v>
      </c>
      <c r="H1512" s="10">
        <v>2</v>
      </c>
      <c r="I1512" s="26">
        <v>1151</v>
      </c>
      <c r="J1512" s="26">
        <v>721.3</v>
      </c>
      <c r="K1512" s="26">
        <v>721.3</v>
      </c>
      <c r="L1512" s="27">
        <v>12</v>
      </c>
      <c r="M1512" s="26">
        <f t="shared" si="296"/>
        <v>256299.18</v>
      </c>
      <c r="N1512" s="11"/>
      <c r="O1512" s="6"/>
      <c r="P1512" s="11"/>
      <c r="Q1512" s="11">
        <f t="shared" si="295"/>
        <v>256299.18</v>
      </c>
      <c r="R1512" s="11"/>
      <c r="S1512" s="35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75">
        <v>256299.18</v>
      </c>
      <c r="AG1512" s="29" t="s">
        <v>217</v>
      </c>
      <c r="AH1512" s="176"/>
      <c r="AI1512" s="168"/>
      <c r="AJ1512" s="176"/>
      <c r="AK1512" s="176"/>
      <c r="AL1512" s="71">
        <f>MAX(AL$24:AL1511)+1</f>
        <v>1403</v>
      </c>
      <c r="AM1512" s="71" t="s">
        <v>157</v>
      </c>
      <c r="AN1512" s="71" t="str">
        <f t="shared" ref="AN1512:AN1575" si="298">CONCATENATE(AL1512,AM1512)</f>
        <v>1403.</v>
      </c>
      <c r="AP1512" s="71"/>
      <c r="AS1512" s="114"/>
    </row>
    <row r="1513" spans="1:45" ht="22.5" customHeight="1" x14ac:dyDescent="0.25">
      <c r="A1513" s="94" t="str">
        <f t="shared" si="297"/>
        <v>1404.</v>
      </c>
      <c r="B1513" s="94">
        <v>4876</v>
      </c>
      <c r="C1513" s="213" t="s">
        <v>1409</v>
      </c>
      <c r="D1513" s="4">
        <v>1959</v>
      </c>
      <c r="E1513" s="9" t="s">
        <v>28</v>
      </c>
      <c r="F1513" s="4" t="s">
        <v>29</v>
      </c>
      <c r="G1513" s="10">
        <v>2</v>
      </c>
      <c r="H1513" s="10">
        <v>2</v>
      </c>
      <c r="I1513" s="26">
        <v>518.29999999999995</v>
      </c>
      <c r="J1513" s="11">
        <v>518.29999999999995</v>
      </c>
      <c r="K1513" s="26">
        <v>518.29999999999995</v>
      </c>
      <c r="L1513" s="27">
        <v>26</v>
      </c>
      <c r="M1513" s="26">
        <f t="shared" si="296"/>
        <v>210197.76000000001</v>
      </c>
      <c r="N1513" s="11"/>
      <c r="O1513" s="6"/>
      <c r="P1513" s="11"/>
      <c r="Q1513" s="11">
        <f t="shared" si="295"/>
        <v>210197.76000000001</v>
      </c>
      <c r="R1513" s="11">
        <v>210197.76000000001</v>
      </c>
      <c r="S1513" s="35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75"/>
      <c r="AG1513" s="29" t="s">
        <v>217</v>
      </c>
      <c r="AH1513" s="176" t="s">
        <v>1788</v>
      </c>
      <c r="AI1513" s="168"/>
      <c r="AJ1513" s="176"/>
      <c r="AK1513" s="176"/>
      <c r="AL1513" s="71">
        <f>MAX(AL$24:AL1512)+1</f>
        <v>1404</v>
      </c>
      <c r="AM1513" s="71" t="s">
        <v>157</v>
      </c>
      <c r="AN1513" s="71" t="str">
        <f t="shared" si="298"/>
        <v>1404.</v>
      </c>
      <c r="AP1513" s="71"/>
      <c r="AS1513" s="114"/>
    </row>
    <row r="1514" spans="1:45" ht="22.5" customHeight="1" x14ac:dyDescent="0.25">
      <c r="A1514" s="94" t="str">
        <f t="shared" si="297"/>
        <v>1405.</v>
      </c>
      <c r="B1514" s="94">
        <v>4331</v>
      </c>
      <c r="C1514" s="218" t="s">
        <v>1193</v>
      </c>
      <c r="D1514" s="4">
        <v>1960</v>
      </c>
      <c r="E1514" s="9" t="s">
        <v>28</v>
      </c>
      <c r="F1514" s="4" t="s">
        <v>29</v>
      </c>
      <c r="G1514" s="10">
        <v>4</v>
      </c>
      <c r="H1514" s="10">
        <v>2</v>
      </c>
      <c r="I1514" s="26">
        <v>1433.9</v>
      </c>
      <c r="J1514" s="11">
        <v>1252.7</v>
      </c>
      <c r="K1514" s="26">
        <v>1252.7</v>
      </c>
      <c r="L1514" s="27">
        <v>49</v>
      </c>
      <c r="M1514" s="26">
        <f t="shared" si="296"/>
        <v>1492056</v>
      </c>
      <c r="N1514" s="11"/>
      <c r="O1514" s="6"/>
      <c r="P1514" s="11"/>
      <c r="Q1514" s="11">
        <f t="shared" si="295"/>
        <v>1492056</v>
      </c>
      <c r="R1514" s="11">
        <v>1492056</v>
      </c>
      <c r="S1514" s="35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75"/>
      <c r="AG1514" s="29" t="s">
        <v>217</v>
      </c>
      <c r="AH1514" s="176" t="s">
        <v>1777</v>
      </c>
      <c r="AI1514" s="168"/>
      <c r="AJ1514" s="176"/>
      <c r="AK1514" s="176"/>
      <c r="AL1514" s="71">
        <f>MAX(AL$24:AL1513)+1</f>
        <v>1405</v>
      </c>
      <c r="AM1514" s="71" t="s">
        <v>157</v>
      </c>
      <c r="AN1514" s="71" t="str">
        <f t="shared" si="298"/>
        <v>1405.</v>
      </c>
      <c r="AP1514" s="71"/>
      <c r="AS1514" s="114"/>
    </row>
    <row r="1515" spans="1:45" ht="22.5" customHeight="1" x14ac:dyDescent="0.25">
      <c r="A1515" s="94" t="str">
        <f t="shared" si="297"/>
        <v>1406.</v>
      </c>
      <c r="B1515" s="94">
        <v>4442</v>
      </c>
      <c r="C1515" s="218" t="s">
        <v>1216</v>
      </c>
      <c r="D1515" s="4">
        <v>1960</v>
      </c>
      <c r="E1515" s="9" t="s">
        <v>28</v>
      </c>
      <c r="F1515" s="4" t="s">
        <v>29</v>
      </c>
      <c r="G1515" s="10">
        <v>4</v>
      </c>
      <c r="H1515" s="10">
        <v>3</v>
      </c>
      <c r="I1515" s="26">
        <v>2808.6</v>
      </c>
      <c r="J1515" s="11">
        <v>1824.4</v>
      </c>
      <c r="K1515" s="26">
        <v>1824.4</v>
      </c>
      <c r="L1515" s="27">
        <v>89</v>
      </c>
      <c r="M1515" s="26">
        <f t="shared" si="296"/>
        <v>4035150</v>
      </c>
      <c r="N1515" s="11"/>
      <c r="O1515" s="6"/>
      <c r="P1515" s="11"/>
      <c r="Q1515" s="11">
        <f t="shared" si="295"/>
        <v>4035150</v>
      </c>
      <c r="R1515" s="11"/>
      <c r="S1515" s="35"/>
      <c r="T1515" s="11"/>
      <c r="U1515" s="11">
        <v>1281</v>
      </c>
      <c r="V1515" s="11">
        <f>U1515*3150</f>
        <v>4035150</v>
      </c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75"/>
      <c r="AG1515" s="29" t="s">
        <v>217</v>
      </c>
      <c r="AH1515" s="176"/>
      <c r="AI1515" s="168"/>
      <c r="AJ1515" s="176"/>
      <c r="AK1515" s="176"/>
      <c r="AL1515" s="71">
        <f>MAX(AL$24:AL1514)+1</f>
        <v>1406</v>
      </c>
      <c r="AM1515" s="71" t="s">
        <v>157</v>
      </c>
      <c r="AN1515" s="71" t="str">
        <f t="shared" si="298"/>
        <v>1406.</v>
      </c>
      <c r="AP1515" s="71"/>
      <c r="AS1515" s="114"/>
    </row>
    <row r="1516" spans="1:45" ht="22.5" customHeight="1" x14ac:dyDescent="0.25">
      <c r="A1516" s="94" t="str">
        <f t="shared" si="297"/>
        <v>1407.</v>
      </c>
      <c r="B1516" s="94">
        <v>4651</v>
      </c>
      <c r="C1516" s="213" t="s">
        <v>1386</v>
      </c>
      <c r="D1516" s="4">
        <v>1960</v>
      </c>
      <c r="E1516" s="9" t="s">
        <v>28</v>
      </c>
      <c r="F1516" s="4" t="s">
        <v>29</v>
      </c>
      <c r="G1516" s="10">
        <v>3</v>
      </c>
      <c r="H1516" s="10">
        <v>4</v>
      </c>
      <c r="I1516" s="26">
        <v>1858.9</v>
      </c>
      <c r="J1516" s="11">
        <v>1732.2</v>
      </c>
      <c r="K1516" s="26">
        <v>1732.2</v>
      </c>
      <c r="L1516" s="27">
        <v>61</v>
      </c>
      <c r="M1516" s="26">
        <f t="shared" si="296"/>
        <v>682168.84</v>
      </c>
      <c r="N1516" s="11"/>
      <c r="O1516" s="6"/>
      <c r="P1516" s="11"/>
      <c r="Q1516" s="11">
        <f t="shared" si="295"/>
        <v>682168.84</v>
      </c>
      <c r="R1516" s="11">
        <f>339214.6+342954.24</f>
        <v>682168.84</v>
      </c>
      <c r="S1516" s="35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75"/>
      <c r="AG1516" s="29" t="s">
        <v>217</v>
      </c>
      <c r="AH1516" s="176" t="s">
        <v>1776</v>
      </c>
      <c r="AI1516" s="168"/>
      <c r="AJ1516" s="176"/>
      <c r="AK1516" s="176"/>
      <c r="AL1516" s="71">
        <f>MAX(AL$24:AL1515)+1</f>
        <v>1407</v>
      </c>
      <c r="AM1516" s="71" t="s">
        <v>157</v>
      </c>
      <c r="AN1516" s="71" t="str">
        <f t="shared" si="298"/>
        <v>1407.</v>
      </c>
      <c r="AP1516" s="71"/>
      <c r="AS1516" s="114"/>
    </row>
    <row r="1517" spans="1:45" ht="21.75" customHeight="1" x14ac:dyDescent="0.25">
      <c r="A1517" s="94" t="str">
        <f t="shared" si="297"/>
        <v>1408.</v>
      </c>
      <c r="B1517" s="94">
        <v>4906</v>
      </c>
      <c r="C1517" s="213" t="s">
        <v>1691</v>
      </c>
      <c r="D1517" s="4">
        <v>1960</v>
      </c>
      <c r="E1517" s="9" t="s">
        <v>28</v>
      </c>
      <c r="F1517" s="4" t="s">
        <v>29</v>
      </c>
      <c r="G1517" s="10">
        <v>2</v>
      </c>
      <c r="H1517" s="10">
        <v>2</v>
      </c>
      <c r="I1517" s="26">
        <v>578.70000000000005</v>
      </c>
      <c r="J1517" s="11">
        <v>546.6</v>
      </c>
      <c r="K1517" s="26">
        <v>546.6</v>
      </c>
      <c r="L1517" s="27">
        <v>33</v>
      </c>
      <c r="M1517" s="26">
        <f t="shared" si="296"/>
        <v>669262.80000000005</v>
      </c>
      <c r="N1517" s="11"/>
      <c r="O1517" s="6"/>
      <c r="P1517" s="11"/>
      <c r="Q1517" s="11">
        <f t="shared" si="295"/>
        <v>669262.80000000005</v>
      </c>
      <c r="R1517" s="11">
        <v>669262.80000000005</v>
      </c>
      <c r="S1517" s="35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75"/>
      <c r="AG1517" s="29" t="s">
        <v>217</v>
      </c>
      <c r="AH1517" s="176" t="s">
        <v>1777</v>
      </c>
      <c r="AI1517" s="168"/>
      <c r="AJ1517" s="176"/>
      <c r="AK1517" s="176"/>
      <c r="AL1517" s="71">
        <f>MAX(AL$24:AL1516)+1</f>
        <v>1408</v>
      </c>
      <c r="AM1517" s="71" t="s">
        <v>157</v>
      </c>
      <c r="AN1517" s="71" t="str">
        <f t="shared" si="298"/>
        <v>1408.</v>
      </c>
      <c r="AP1517" s="71"/>
      <c r="AS1517" s="114"/>
    </row>
    <row r="1518" spans="1:45" ht="22.5" customHeight="1" x14ac:dyDescent="0.25">
      <c r="A1518" s="94" t="str">
        <f t="shared" si="297"/>
        <v>1409.</v>
      </c>
      <c r="B1518" s="94">
        <v>4994</v>
      </c>
      <c r="C1518" s="211" t="s">
        <v>1106</v>
      </c>
      <c r="D1518" s="4">
        <v>1960</v>
      </c>
      <c r="E1518" s="9" t="s">
        <v>28</v>
      </c>
      <c r="F1518" s="4" t="s">
        <v>29</v>
      </c>
      <c r="G1518" s="10">
        <v>4</v>
      </c>
      <c r="H1518" s="10">
        <v>2</v>
      </c>
      <c r="I1518" s="11">
        <v>1337</v>
      </c>
      <c r="J1518" s="11">
        <v>1107.9000000000001</v>
      </c>
      <c r="K1518" s="11">
        <v>1107.9000000000001</v>
      </c>
      <c r="L1518" s="35">
        <v>47</v>
      </c>
      <c r="M1518" s="11">
        <f t="shared" si="296"/>
        <v>306658.40000000002</v>
      </c>
      <c r="N1518" s="11"/>
      <c r="O1518" s="6"/>
      <c r="P1518" s="11"/>
      <c r="Q1518" s="11">
        <f t="shared" si="295"/>
        <v>306658.40000000002</v>
      </c>
      <c r="R1518" s="11">
        <v>306658.40000000002</v>
      </c>
      <c r="S1518" s="35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75"/>
      <c r="AG1518" s="29" t="s">
        <v>217</v>
      </c>
      <c r="AH1518" s="176" t="s">
        <v>1778</v>
      </c>
      <c r="AI1518" s="168"/>
      <c r="AJ1518" s="176"/>
      <c r="AK1518" s="176"/>
      <c r="AL1518" s="71">
        <f>MAX(AL$24:AL1517)+1</f>
        <v>1409</v>
      </c>
      <c r="AM1518" s="71" t="s">
        <v>157</v>
      </c>
      <c r="AN1518" s="71" t="str">
        <f t="shared" si="298"/>
        <v>1409.</v>
      </c>
      <c r="AP1518" s="71"/>
      <c r="AS1518" s="114"/>
    </row>
    <row r="1519" spans="1:45" ht="22.5" customHeight="1" x14ac:dyDescent="0.25">
      <c r="A1519" s="94" t="str">
        <f t="shared" si="297"/>
        <v>1410.</v>
      </c>
      <c r="B1519" s="94">
        <v>5040</v>
      </c>
      <c r="C1519" s="213" t="s">
        <v>1285</v>
      </c>
      <c r="D1519" s="4">
        <v>1960</v>
      </c>
      <c r="E1519" s="9" t="s">
        <v>28</v>
      </c>
      <c r="F1519" s="4" t="s">
        <v>29</v>
      </c>
      <c r="G1519" s="10">
        <v>2</v>
      </c>
      <c r="H1519" s="10">
        <v>2</v>
      </c>
      <c r="I1519" s="11">
        <v>627</v>
      </c>
      <c r="J1519" s="11">
        <v>576.4</v>
      </c>
      <c r="K1519" s="11">
        <v>576.4</v>
      </c>
      <c r="L1519" s="35">
        <v>27</v>
      </c>
      <c r="M1519" s="11">
        <f t="shared" si="296"/>
        <v>1641150</v>
      </c>
      <c r="N1519" s="11"/>
      <c r="O1519" s="6"/>
      <c r="P1519" s="11"/>
      <c r="Q1519" s="11">
        <f t="shared" si="295"/>
        <v>1641150</v>
      </c>
      <c r="R1519" s="11"/>
      <c r="S1519" s="35"/>
      <c r="T1519" s="11"/>
      <c r="U1519" s="11">
        <v>521</v>
      </c>
      <c r="V1519" s="11">
        <f>U1519*3150</f>
        <v>1641150</v>
      </c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75"/>
      <c r="AG1519" s="29" t="s">
        <v>217</v>
      </c>
      <c r="AH1519" s="176"/>
      <c r="AI1519" s="168"/>
      <c r="AJ1519" s="176"/>
      <c r="AK1519" s="176"/>
      <c r="AL1519" s="71">
        <f>MAX(AL$24:AL1518)+1</f>
        <v>1410</v>
      </c>
      <c r="AM1519" s="71" t="s">
        <v>157</v>
      </c>
      <c r="AN1519" s="71" t="str">
        <f t="shared" si="298"/>
        <v>1410.</v>
      </c>
      <c r="AP1519" s="71"/>
      <c r="AS1519" s="114"/>
    </row>
    <row r="1520" spans="1:45" ht="22.5" customHeight="1" x14ac:dyDescent="0.25">
      <c r="A1520" s="94" t="str">
        <f t="shared" si="297"/>
        <v>1411.</v>
      </c>
      <c r="B1520" s="94">
        <v>5105</v>
      </c>
      <c r="C1520" s="213" t="s">
        <v>1440</v>
      </c>
      <c r="D1520" s="4">
        <v>1960</v>
      </c>
      <c r="E1520" s="9" t="s">
        <v>28</v>
      </c>
      <c r="F1520" s="4" t="s">
        <v>29</v>
      </c>
      <c r="G1520" s="10">
        <v>4</v>
      </c>
      <c r="H1520" s="10">
        <v>2</v>
      </c>
      <c r="I1520" s="26">
        <v>1291.2</v>
      </c>
      <c r="J1520" s="11">
        <v>1291.2</v>
      </c>
      <c r="K1520" s="26">
        <v>1167.9000000000001</v>
      </c>
      <c r="L1520" s="27">
        <v>43</v>
      </c>
      <c r="M1520" s="26">
        <f t="shared" si="296"/>
        <v>1643424</v>
      </c>
      <c r="N1520" s="11"/>
      <c r="O1520" s="6"/>
      <c r="P1520" s="11"/>
      <c r="Q1520" s="11">
        <f t="shared" si="295"/>
        <v>1643424</v>
      </c>
      <c r="R1520" s="11">
        <v>1643424</v>
      </c>
      <c r="S1520" s="35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75"/>
      <c r="AG1520" s="29" t="s">
        <v>217</v>
      </c>
      <c r="AH1520" s="176" t="s">
        <v>1777</v>
      </c>
      <c r="AI1520" s="168"/>
      <c r="AJ1520" s="176"/>
      <c r="AK1520" s="176"/>
      <c r="AL1520" s="71">
        <f>MAX(AL$24:AL1519)+1</f>
        <v>1411</v>
      </c>
      <c r="AM1520" s="71" t="s">
        <v>157</v>
      </c>
      <c r="AN1520" s="71" t="str">
        <f t="shared" si="298"/>
        <v>1411.</v>
      </c>
      <c r="AP1520" s="71"/>
      <c r="AS1520" s="114"/>
    </row>
    <row r="1521" spans="1:45" ht="22.5" customHeight="1" x14ac:dyDescent="0.25">
      <c r="A1521" s="94" t="str">
        <f t="shared" si="297"/>
        <v>1412.</v>
      </c>
      <c r="B1521" s="94">
        <v>4228</v>
      </c>
      <c r="C1521" s="220" t="s">
        <v>1176</v>
      </c>
      <c r="D1521" s="4">
        <v>1960</v>
      </c>
      <c r="E1521" s="9" t="s">
        <v>28</v>
      </c>
      <c r="F1521" s="4" t="s">
        <v>29</v>
      </c>
      <c r="G1521" s="10">
        <v>2</v>
      </c>
      <c r="H1521" s="10">
        <v>1</v>
      </c>
      <c r="I1521" s="26">
        <v>278.10000000000002</v>
      </c>
      <c r="J1521" s="11">
        <v>184</v>
      </c>
      <c r="K1521" s="26">
        <v>184</v>
      </c>
      <c r="L1521" s="27">
        <v>159</v>
      </c>
      <c r="M1521" s="26">
        <f t="shared" si="296"/>
        <v>331773.44</v>
      </c>
      <c r="N1521" s="11"/>
      <c r="O1521" s="6"/>
      <c r="P1521" s="11"/>
      <c r="Q1521" s="11">
        <f t="shared" si="295"/>
        <v>331773.44</v>
      </c>
      <c r="R1521" s="11">
        <f>231044+100729.44</f>
        <v>331773.44</v>
      </c>
      <c r="S1521" s="35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75"/>
      <c r="AG1521" s="29" t="s">
        <v>217</v>
      </c>
      <c r="AH1521" s="176" t="s">
        <v>1776</v>
      </c>
      <c r="AI1521" s="168"/>
      <c r="AJ1521" s="176"/>
      <c r="AK1521" s="176"/>
      <c r="AL1521" s="71">
        <f>MAX(AL$24:AL1520)+1</f>
        <v>1412</v>
      </c>
      <c r="AM1521" s="71" t="s">
        <v>157</v>
      </c>
      <c r="AN1521" s="71" t="str">
        <f t="shared" si="298"/>
        <v>1412.</v>
      </c>
      <c r="AP1521" s="71"/>
      <c r="AS1521" s="114"/>
    </row>
    <row r="1522" spans="1:45" ht="22.5" customHeight="1" x14ac:dyDescent="0.25">
      <c r="A1522" s="94" t="str">
        <f t="shared" si="297"/>
        <v>1413.</v>
      </c>
      <c r="B1522" s="94">
        <v>5112</v>
      </c>
      <c r="C1522" s="211" t="s">
        <v>1117</v>
      </c>
      <c r="D1522" s="4">
        <v>1960</v>
      </c>
      <c r="E1522" s="9" t="s">
        <v>28</v>
      </c>
      <c r="F1522" s="4" t="s">
        <v>29</v>
      </c>
      <c r="G1522" s="10">
        <v>2</v>
      </c>
      <c r="H1522" s="10">
        <v>1</v>
      </c>
      <c r="I1522" s="11">
        <v>300.89999999999998</v>
      </c>
      <c r="J1522" s="11">
        <v>277.60000000000002</v>
      </c>
      <c r="K1522" s="11">
        <v>277.60000000000002</v>
      </c>
      <c r="L1522" s="35">
        <v>11</v>
      </c>
      <c r="M1522" s="11">
        <f t="shared" si="296"/>
        <v>94518</v>
      </c>
      <c r="N1522" s="11"/>
      <c r="O1522" s="6"/>
      <c r="P1522" s="11"/>
      <c r="Q1522" s="11">
        <f t="shared" si="295"/>
        <v>94518</v>
      </c>
      <c r="R1522" s="11">
        <v>94518</v>
      </c>
      <c r="S1522" s="35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75"/>
      <c r="AG1522" s="29" t="s">
        <v>217</v>
      </c>
      <c r="AH1522" s="176" t="s">
        <v>1778</v>
      </c>
      <c r="AI1522" s="168"/>
      <c r="AJ1522" s="176"/>
      <c r="AK1522" s="176"/>
      <c r="AL1522" s="71">
        <f>MAX(AL$24:AL1521)+1</f>
        <v>1413</v>
      </c>
      <c r="AM1522" s="71" t="s">
        <v>157</v>
      </c>
      <c r="AN1522" s="71" t="str">
        <f t="shared" si="298"/>
        <v>1413.</v>
      </c>
      <c r="AP1522" s="71"/>
      <c r="AS1522" s="114"/>
    </row>
    <row r="1523" spans="1:45" ht="22.5" customHeight="1" x14ac:dyDescent="0.25">
      <c r="A1523" s="94" t="str">
        <f t="shared" si="297"/>
        <v>1414.</v>
      </c>
      <c r="B1523" s="94">
        <v>5113</v>
      </c>
      <c r="C1523" s="211" t="s">
        <v>1118</v>
      </c>
      <c r="D1523" s="4">
        <v>1960</v>
      </c>
      <c r="E1523" s="9" t="s">
        <v>28</v>
      </c>
      <c r="F1523" s="4" t="s">
        <v>29</v>
      </c>
      <c r="G1523" s="10">
        <v>2</v>
      </c>
      <c r="H1523" s="10">
        <v>1</v>
      </c>
      <c r="I1523" s="11">
        <v>280.39999999999998</v>
      </c>
      <c r="J1523" s="11">
        <v>280.39999999999998</v>
      </c>
      <c r="K1523" s="11">
        <v>280.39999999999998</v>
      </c>
      <c r="L1523" s="35">
        <v>34</v>
      </c>
      <c r="M1523" s="11">
        <f t="shared" si="296"/>
        <v>70552.429999999993</v>
      </c>
      <c r="N1523" s="11"/>
      <c r="O1523" s="6"/>
      <c r="P1523" s="11"/>
      <c r="Q1523" s="11">
        <f t="shared" si="295"/>
        <v>70552.429999999993</v>
      </c>
      <c r="R1523" s="11">
        <v>70552.429999999993</v>
      </c>
      <c r="S1523" s="35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75"/>
      <c r="AG1523" s="29" t="s">
        <v>217</v>
      </c>
      <c r="AH1523" s="176" t="s">
        <v>1778</v>
      </c>
      <c r="AI1523" s="168"/>
      <c r="AJ1523" s="176"/>
      <c r="AK1523" s="176"/>
      <c r="AL1523" s="71">
        <f>MAX(AL$24:AL1522)+1</f>
        <v>1414</v>
      </c>
      <c r="AM1523" s="71" t="s">
        <v>157</v>
      </c>
      <c r="AN1523" s="71" t="str">
        <f t="shared" si="298"/>
        <v>1414.</v>
      </c>
      <c r="AP1523" s="71"/>
      <c r="AS1523" s="114"/>
    </row>
    <row r="1524" spans="1:45" ht="22.5" customHeight="1" x14ac:dyDescent="0.25">
      <c r="A1524" s="94" t="str">
        <f t="shared" si="297"/>
        <v>1415.</v>
      </c>
      <c r="B1524" s="94">
        <v>5177</v>
      </c>
      <c r="C1524" s="218" t="s">
        <v>1300</v>
      </c>
      <c r="D1524" s="4">
        <v>1960</v>
      </c>
      <c r="E1524" s="9" t="s">
        <v>28</v>
      </c>
      <c r="F1524" s="4" t="s">
        <v>29</v>
      </c>
      <c r="G1524" s="10">
        <v>2</v>
      </c>
      <c r="H1524" s="10">
        <v>2</v>
      </c>
      <c r="I1524" s="11">
        <v>555.20000000000005</v>
      </c>
      <c r="J1524" s="11">
        <v>356</v>
      </c>
      <c r="K1524" s="11">
        <v>356</v>
      </c>
      <c r="L1524" s="35">
        <v>38</v>
      </c>
      <c r="M1524" s="11">
        <f t="shared" si="296"/>
        <v>476722.7</v>
      </c>
      <c r="N1524" s="11"/>
      <c r="O1524" s="6"/>
      <c r="P1524" s="11"/>
      <c r="Q1524" s="11">
        <f t="shared" si="295"/>
        <v>476722.7</v>
      </c>
      <c r="R1524" s="11">
        <v>476722.7</v>
      </c>
      <c r="S1524" s="35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75"/>
      <c r="AG1524" s="29" t="s">
        <v>217</v>
      </c>
      <c r="AH1524" s="176" t="s">
        <v>1777</v>
      </c>
      <c r="AI1524" s="168"/>
      <c r="AJ1524" s="176"/>
      <c r="AK1524" s="176"/>
      <c r="AL1524" s="71">
        <f>MAX(AL$24:AL1523)+1</f>
        <v>1415</v>
      </c>
      <c r="AM1524" s="71" t="s">
        <v>157</v>
      </c>
      <c r="AN1524" s="71" t="str">
        <f t="shared" si="298"/>
        <v>1415.</v>
      </c>
      <c r="AP1524" s="71"/>
      <c r="AS1524" s="114"/>
    </row>
    <row r="1525" spans="1:45" ht="22.5" customHeight="1" x14ac:dyDescent="0.25">
      <c r="A1525" s="94" t="str">
        <f t="shared" si="297"/>
        <v>1416.</v>
      </c>
      <c r="B1525" s="94">
        <v>4557</v>
      </c>
      <c r="C1525" s="213" t="s">
        <v>1376</v>
      </c>
      <c r="D1525" s="4">
        <v>1961</v>
      </c>
      <c r="E1525" s="9" t="s">
        <v>28</v>
      </c>
      <c r="F1525" s="4" t="s">
        <v>29</v>
      </c>
      <c r="G1525" s="10">
        <v>5</v>
      </c>
      <c r="H1525" s="10">
        <v>4</v>
      </c>
      <c r="I1525" s="26">
        <v>2977.1</v>
      </c>
      <c r="J1525" s="11">
        <v>2619.8000000000002</v>
      </c>
      <c r="K1525" s="26">
        <v>2619.8000000000002</v>
      </c>
      <c r="L1525" s="27">
        <v>112</v>
      </c>
      <c r="M1525" s="26">
        <f t="shared" si="296"/>
        <v>1736945.6</v>
      </c>
      <c r="N1525" s="11"/>
      <c r="O1525" s="6"/>
      <c r="P1525" s="11"/>
      <c r="Q1525" s="11">
        <f t="shared" si="295"/>
        <v>1736945.6</v>
      </c>
      <c r="R1525" s="11">
        <f>320*2100.4+1064817.6</f>
        <v>1736945.6</v>
      </c>
      <c r="S1525" s="35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75"/>
      <c r="AG1525" s="29" t="s">
        <v>217</v>
      </c>
      <c r="AH1525" s="176" t="s">
        <v>1776</v>
      </c>
      <c r="AI1525" s="168"/>
      <c r="AJ1525" s="176"/>
      <c r="AK1525" s="176"/>
      <c r="AL1525" s="71">
        <f>MAX(AL$24:AL1524)+1</f>
        <v>1416</v>
      </c>
      <c r="AM1525" s="71" t="s">
        <v>157</v>
      </c>
      <c r="AN1525" s="71" t="str">
        <f t="shared" si="298"/>
        <v>1416.</v>
      </c>
      <c r="AP1525" s="71"/>
      <c r="AS1525" s="114"/>
    </row>
    <row r="1526" spans="1:45" ht="22.5" customHeight="1" x14ac:dyDescent="0.25">
      <c r="A1526" s="94" t="str">
        <f t="shared" si="297"/>
        <v>1417.</v>
      </c>
      <c r="B1526" s="94">
        <v>4658</v>
      </c>
      <c r="C1526" s="211" t="s">
        <v>973</v>
      </c>
      <c r="D1526" s="4">
        <v>1961</v>
      </c>
      <c r="E1526" s="9" t="s">
        <v>28</v>
      </c>
      <c r="F1526" s="4" t="s">
        <v>29</v>
      </c>
      <c r="G1526" s="10">
        <v>2</v>
      </c>
      <c r="H1526" s="10">
        <v>2</v>
      </c>
      <c r="I1526" s="11">
        <v>686.4</v>
      </c>
      <c r="J1526" s="11">
        <v>639</v>
      </c>
      <c r="K1526" s="11">
        <v>639</v>
      </c>
      <c r="L1526" s="35">
        <v>43</v>
      </c>
      <c r="M1526" s="11">
        <f t="shared" si="296"/>
        <v>1621800</v>
      </c>
      <c r="N1526" s="11"/>
      <c r="O1526" s="6"/>
      <c r="P1526" s="11"/>
      <c r="Q1526" s="11">
        <f t="shared" si="295"/>
        <v>1621800</v>
      </c>
      <c r="R1526" s="11">
        <v>1621800</v>
      </c>
      <c r="S1526" s="35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75"/>
      <c r="AG1526" s="29" t="s">
        <v>217</v>
      </c>
      <c r="AH1526" s="176" t="s">
        <v>1777</v>
      </c>
      <c r="AI1526" s="168"/>
      <c r="AJ1526" s="176"/>
      <c r="AK1526" s="176"/>
      <c r="AL1526" s="71">
        <f>MAX(AL$24:AL1525)+1</f>
        <v>1417</v>
      </c>
      <c r="AM1526" s="71" t="s">
        <v>157</v>
      </c>
      <c r="AN1526" s="71" t="str">
        <f t="shared" si="298"/>
        <v>1417.</v>
      </c>
      <c r="AP1526" s="71"/>
      <c r="AS1526" s="114"/>
    </row>
    <row r="1527" spans="1:45" ht="22.5" customHeight="1" x14ac:dyDescent="0.25">
      <c r="A1527" s="94" t="str">
        <f t="shared" si="297"/>
        <v>1418.</v>
      </c>
      <c r="B1527" s="94">
        <v>4864</v>
      </c>
      <c r="C1527" s="218" t="s">
        <v>1270</v>
      </c>
      <c r="D1527" s="4">
        <v>1961</v>
      </c>
      <c r="E1527" s="9" t="s">
        <v>28</v>
      </c>
      <c r="F1527" s="4" t="s">
        <v>29</v>
      </c>
      <c r="G1527" s="10">
        <v>2</v>
      </c>
      <c r="H1527" s="10">
        <v>2</v>
      </c>
      <c r="I1527" s="26">
        <v>635.9</v>
      </c>
      <c r="J1527" s="11">
        <v>450.5</v>
      </c>
      <c r="K1527" s="26">
        <v>450.5</v>
      </c>
      <c r="L1527" s="27">
        <v>36</v>
      </c>
      <c r="M1527" s="26">
        <f t="shared" si="296"/>
        <v>160911.64000000001</v>
      </c>
      <c r="N1527" s="11"/>
      <c r="O1527" s="6"/>
      <c r="P1527" s="11"/>
      <c r="Q1527" s="11">
        <f t="shared" si="295"/>
        <v>160911.64000000001</v>
      </c>
      <c r="R1527" s="11">
        <v>160911.64000000001</v>
      </c>
      <c r="S1527" s="35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75"/>
      <c r="AG1527" s="29" t="s">
        <v>217</v>
      </c>
      <c r="AH1527" s="176" t="s">
        <v>1778</v>
      </c>
      <c r="AI1527" s="168"/>
      <c r="AJ1527" s="176"/>
      <c r="AK1527" s="176"/>
      <c r="AL1527" s="71">
        <f>MAX(AL$24:AL1526)+1</f>
        <v>1418</v>
      </c>
      <c r="AM1527" s="71" t="s">
        <v>157</v>
      </c>
      <c r="AN1527" s="71" t="str">
        <f t="shared" si="298"/>
        <v>1418.</v>
      </c>
      <c r="AP1527" s="71"/>
      <c r="AS1527" s="114"/>
    </row>
    <row r="1528" spans="1:45" ht="22.5" customHeight="1" x14ac:dyDescent="0.25">
      <c r="A1528" s="94" t="str">
        <f t="shared" si="297"/>
        <v>1419.</v>
      </c>
      <c r="B1528" s="94">
        <v>5114</v>
      </c>
      <c r="C1528" s="213" t="s">
        <v>1441</v>
      </c>
      <c r="D1528" s="4">
        <v>1961</v>
      </c>
      <c r="E1528" s="9" t="s">
        <v>28</v>
      </c>
      <c r="F1528" s="4" t="s">
        <v>29</v>
      </c>
      <c r="G1528" s="10">
        <v>4</v>
      </c>
      <c r="H1528" s="10">
        <v>4</v>
      </c>
      <c r="I1528" s="26">
        <v>2728.7</v>
      </c>
      <c r="J1528" s="11">
        <v>2602.1999999999998</v>
      </c>
      <c r="K1528" s="26">
        <v>2459.4</v>
      </c>
      <c r="L1528" s="27">
        <v>102</v>
      </c>
      <c r="M1528" s="26">
        <f t="shared" si="296"/>
        <v>1023331.2</v>
      </c>
      <c r="N1528" s="11"/>
      <c r="O1528" s="6"/>
      <c r="P1528" s="11"/>
      <c r="Q1528" s="11">
        <f t="shared" si="295"/>
        <v>1023331.2</v>
      </c>
      <c r="R1528" s="11">
        <v>1023331.2</v>
      </c>
      <c r="S1528" s="35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75"/>
      <c r="AG1528" s="29" t="s">
        <v>217</v>
      </c>
      <c r="AH1528" s="176" t="s">
        <v>1788</v>
      </c>
      <c r="AI1528" s="168"/>
      <c r="AJ1528" s="176"/>
      <c r="AK1528" s="176"/>
      <c r="AL1528" s="71">
        <f>MAX(AL$24:AL1527)+1</f>
        <v>1419</v>
      </c>
      <c r="AM1528" s="71" t="s">
        <v>157</v>
      </c>
      <c r="AN1528" s="71" t="str">
        <f t="shared" si="298"/>
        <v>1419.</v>
      </c>
      <c r="AP1528" s="71"/>
      <c r="AS1528" s="114"/>
    </row>
    <row r="1529" spans="1:45" ht="22.5" customHeight="1" x14ac:dyDescent="0.25">
      <c r="A1529" s="94" t="str">
        <f t="shared" si="297"/>
        <v>1420.</v>
      </c>
      <c r="B1529" s="94">
        <v>5116</v>
      </c>
      <c r="C1529" s="213" t="s">
        <v>1442</v>
      </c>
      <c r="D1529" s="4">
        <v>1961</v>
      </c>
      <c r="E1529" s="9" t="s">
        <v>28</v>
      </c>
      <c r="F1529" s="4" t="s">
        <v>29</v>
      </c>
      <c r="G1529" s="10">
        <v>4</v>
      </c>
      <c r="H1529" s="10">
        <v>2</v>
      </c>
      <c r="I1529" s="26">
        <v>1264.8</v>
      </c>
      <c r="J1529" s="11">
        <v>1107.0999999999999</v>
      </c>
      <c r="K1529" s="26">
        <v>1107.0999999999999</v>
      </c>
      <c r="L1529" s="27">
        <v>51</v>
      </c>
      <c r="M1529" s="26">
        <f t="shared" si="296"/>
        <v>543783.52</v>
      </c>
      <c r="N1529" s="11"/>
      <c r="O1529" s="6"/>
      <c r="P1529" s="11"/>
      <c r="Q1529" s="11">
        <f t="shared" si="295"/>
        <v>543783.52</v>
      </c>
      <c r="R1529" s="11">
        <f>247847.2+295936.32</f>
        <v>543783.52</v>
      </c>
      <c r="S1529" s="35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75"/>
      <c r="AG1529" s="29" t="s">
        <v>217</v>
      </c>
      <c r="AH1529" s="176" t="s">
        <v>1776</v>
      </c>
      <c r="AI1529" s="168"/>
      <c r="AJ1529" s="176"/>
      <c r="AK1529" s="176"/>
      <c r="AL1529" s="71">
        <f>MAX(AL$24:AL1528)+1</f>
        <v>1420</v>
      </c>
      <c r="AM1529" s="71" t="s">
        <v>157</v>
      </c>
      <c r="AN1529" s="71" t="str">
        <f t="shared" si="298"/>
        <v>1420.</v>
      </c>
      <c r="AP1529" s="71"/>
      <c r="AS1529" s="114"/>
    </row>
    <row r="1530" spans="1:45" ht="22.5" customHeight="1" x14ac:dyDescent="0.25">
      <c r="A1530" s="94" t="str">
        <f t="shared" si="297"/>
        <v>1421.</v>
      </c>
      <c r="B1530" s="94">
        <v>5323</v>
      </c>
      <c r="C1530" s="220" t="s">
        <v>1319</v>
      </c>
      <c r="D1530" s="4">
        <v>1961</v>
      </c>
      <c r="E1530" s="9" t="s">
        <v>28</v>
      </c>
      <c r="F1530" s="4" t="s">
        <v>29</v>
      </c>
      <c r="G1530" s="10">
        <v>4</v>
      </c>
      <c r="H1530" s="10">
        <v>4</v>
      </c>
      <c r="I1530" s="11">
        <v>2716.6</v>
      </c>
      <c r="J1530" s="11">
        <v>2500.9</v>
      </c>
      <c r="K1530" s="11">
        <v>2224.8000000000002</v>
      </c>
      <c r="L1530" s="35">
        <v>82</v>
      </c>
      <c r="M1530" s="11">
        <f t="shared" si="296"/>
        <v>898872</v>
      </c>
      <c r="N1530" s="11"/>
      <c r="O1530" s="6"/>
      <c r="P1530" s="11"/>
      <c r="Q1530" s="11">
        <f t="shared" si="295"/>
        <v>898872</v>
      </c>
      <c r="R1530" s="11">
        <v>898872</v>
      </c>
      <c r="S1530" s="35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75"/>
      <c r="AG1530" s="29" t="s">
        <v>217</v>
      </c>
      <c r="AH1530" s="176" t="s">
        <v>1788</v>
      </c>
      <c r="AI1530" s="168"/>
      <c r="AJ1530" s="176"/>
      <c r="AK1530" s="176"/>
      <c r="AL1530" s="71">
        <f>MAX(AL$24:AL1529)+1</f>
        <v>1421</v>
      </c>
      <c r="AM1530" s="71" t="s">
        <v>157</v>
      </c>
      <c r="AN1530" s="71" t="str">
        <f t="shared" si="298"/>
        <v>1421.</v>
      </c>
      <c r="AP1530" s="71"/>
      <c r="AS1530" s="114"/>
    </row>
    <row r="1531" spans="1:45" ht="22.5" customHeight="1" x14ac:dyDescent="0.25">
      <c r="A1531" s="94" t="str">
        <f t="shared" si="297"/>
        <v>1422.</v>
      </c>
      <c r="B1531" s="94">
        <v>4522</v>
      </c>
      <c r="C1531" s="218" t="s">
        <v>1229</v>
      </c>
      <c r="D1531" s="4">
        <v>1961</v>
      </c>
      <c r="E1531" s="9" t="s">
        <v>28</v>
      </c>
      <c r="F1531" s="4" t="s">
        <v>29</v>
      </c>
      <c r="G1531" s="10">
        <v>4</v>
      </c>
      <c r="H1531" s="10">
        <v>2</v>
      </c>
      <c r="I1531" s="26">
        <v>1406.6</v>
      </c>
      <c r="J1531" s="11">
        <v>1307.2</v>
      </c>
      <c r="K1531" s="26">
        <v>1277.2</v>
      </c>
      <c r="L1531" s="27">
        <v>78</v>
      </c>
      <c r="M1531" s="26">
        <f t="shared" si="296"/>
        <v>844196.05</v>
      </c>
      <c r="N1531" s="11"/>
      <c r="O1531" s="6"/>
      <c r="P1531" s="11"/>
      <c r="Q1531" s="11">
        <f t="shared" si="295"/>
        <v>844196.05</v>
      </c>
      <c r="R1531" s="11">
        <v>806318.8</v>
      </c>
      <c r="S1531" s="35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75">
        <v>37877.25</v>
      </c>
      <c r="AG1531" s="29" t="s">
        <v>217</v>
      </c>
      <c r="AH1531" s="176" t="s">
        <v>1790</v>
      </c>
      <c r="AI1531" s="168"/>
      <c r="AJ1531" s="176"/>
      <c r="AK1531" s="176"/>
      <c r="AL1531" s="71">
        <f>MAX(AL$24:AL1530)+1</f>
        <v>1422</v>
      </c>
      <c r="AM1531" s="71" t="s">
        <v>157</v>
      </c>
      <c r="AN1531" s="71" t="str">
        <f t="shared" si="298"/>
        <v>1422.</v>
      </c>
      <c r="AP1531" s="71"/>
      <c r="AS1531" s="114"/>
    </row>
    <row r="1532" spans="1:45" ht="22.5" customHeight="1" x14ac:dyDescent="0.25">
      <c r="A1532" s="94" t="str">
        <f t="shared" si="297"/>
        <v>1423.</v>
      </c>
      <c r="B1532" s="94">
        <v>5307</v>
      </c>
      <c r="C1532" s="212" t="s">
        <v>1138</v>
      </c>
      <c r="D1532" s="4">
        <v>1961</v>
      </c>
      <c r="E1532" s="9" t="s">
        <v>28</v>
      </c>
      <c r="F1532" s="4" t="s">
        <v>29</v>
      </c>
      <c r="G1532" s="10">
        <v>3</v>
      </c>
      <c r="H1532" s="10">
        <v>2</v>
      </c>
      <c r="I1532" s="11">
        <v>1006.2</v>
      </c>
      <c r="J1532" s="11">
        <v>937.6</v>
      </c>
      <c r="K1532" s="11">
        <v>895</v>
      </c>
      <c r="L1532" s="35">
        <v>40</v>
      </c>
      <c r="M1532" s="11">
        <f t="shared" si="296"/>
        <v>691997.85</v>
      </c>
      <c r="N1532" s="11"/>
      <c r="O1532" s="6"/>
      <c r="P1532" s="11"/>
      <c r="Q1532" s="11">
        <f t="shared" si="295"/>
        <v>691997.85</v>
      </c>
      <c r="R1532" s="11">
        <v>594557.94999999995</v>
      </c>
      <c r="S1532" s="35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75">
        <v>97439.9</v>
      </c>
      <c r="AG1532" s="29" t="s">
        <v>217</v>
      </c>
      <c r="AH1532" s="176" t="s">
        <v>1774</v>
      </c>
      <c r="AI1532" s="168"/>
      <c r="AJ1532" s="176"/>
      <c r="AK1532" s="176"/>
      <c r="AL1532" s="71">
        <f>MAX(AL$24:AL1531)+1</f>
        <v>1423</v>
      </c>
      <c r="AM1532" s="71" t="s">
        <v>157</v>
      </c>
      <c r="AN1532" s="71" t="str">
        <f t="shared" si="298"/>
        <v>1423.</v>
      </c>
      <c r="AP1532" s="71"/>
      <c r="AS1532" s="114"/>
    </row>
    <row r="1533" spans="1:45" ht="22.5" customHeight="1" x14ac:dyDescent="0.25">
      <c r="A1533" s="94" t="str">
        <f t="shared" si="297"/>
        <v>1424.</v>
      </c>
      <c r="B1533" s="94">
        <v>5369</v>
      </c>
      <c r="C1533" s="211" t="s">
        <v>1145</v>
      </c>
      <c r="D1533" s="4">
        <v>1961</v>
      </c>
      <c r="E1533" s="9" t="s">
        <v>28</v>
      </c>
      <c r="F1533" s="4" t="s">
        <v>29</v>
      </c>
      <c r="G1533" s="10">
        <v>2</v>
      </c>
      <c r="H1533" s="10">
        <v>1</v>
      </c>
      <c r="I1533" s="11">
        <v>346.5</v>
      </c>
      <c r="J1533" s="11">
        <v>324.2</v>
      </c>
      <c r="K1533" s="11">
        <v>324.2</v>
      </c>
      <c r="L1533" s="35">
        <v>15</v>
      </c>
      <c r="M1533" s="11">
        <f t="shared" si="296"/>
        <v>863100</v>
      </c>
      <c r="N1533" s="11"/>
      <c r="O1533" s="6"/>
      <c r="P1533" s="11"/>
      <c r="Q1533" s="11">
        <f t="shared" si="295"/>
        <v>863100</v>
      </c>
      <c r="R1533" s="11"/>
      <c r="S1533" s="35"/>
      <c r="T1533" s="11"/>
      <c r="U1533" s="11">
        <v>274</v>
      </c>
      <c r="V1533" s="11">
        <f>U1533*3150</f>
        <v>863100</v>
      </c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75"/>
      <c r="AG1533" s="29" t="s">
        <v>217</v>
      </c>
      <c r="AH1533" s="176"/>
      <c r="AI1533" s="168"/>
      <c r="AJ1533" s="176"/>
      <c r="AK1533" s="176"/>
      <c r="AL1533" s="71">
        <f>MAX(AL$24:AL1532)+1</f>
        <v>1424</v>
      </c>
      <c r="AM1533" s="71" t="s">
        <v>157</v>
      </c>
      <c r="AN1533" s="71" t="str">
        <f t="shared" si="298"/>
        <v>1424.</v>
      </c>
      <c r="AP1533" s="71"/>
      <c r="AS1533" s="114"/>
    </row>
    <row r="1534" spans="1:45" ht="22.5" customHeight="1" x14ac:dyDescent="0.25">
      <c r="A1534" s="94" t="str">
        <f t="shared" si="297"/>
        <v>1425.</v>
      </c>
      <c r="B1534" s="94">
        <v>5392</v>
      </c>
      <c r="C1534" s="212" t="s">
        <v>1147</v>
      </c>
      <c r="D1534" s="4">
        <v>1961</v>
      </c>
      <c r="E1534" s="4"/>
      <c r="F1534" s="4" t="s">
        <v>29</v>
      </c>
      <c r="G1534" s="4">
        <v>4</v>
      </c>
      <c r="H1534" s="4">
        <v>4</v>
      </c>
      <c r="I1534" s="18">
        <v>2754.79</v>
      </c>
      <c r="J1534" s="11">
        <v>2571.6</v>
      </c>
      <c r="K1534" s="18">
        <v>2189.4</v>
      </c>
      <c r="L1534" s="38">
        <v>86</v>
      </c>
      <c r="M1534" s="11">
        <f t="shared" si="296"/>
        <v>756840</v>
      </c>
      <c r="N1534" s="18"/>
      <c r="O1534" s="18"/>
      <c r="P1534" s="18"/>
      <c r="Q1534" s="11">
        <f t="shared" si="295"/>
        <v>756840</v>
      </c>
      <c r="R1534" s="11">
        <v>756840</v>
      </c>
      <c r="S1534" s="35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75"/>
      <c r="AG1534" s="29" t="s">
        <v>217</v>
      </c>
      <c r="AH1534" s="176" t="s">
        <v>1788</v>
      </c>
      <c r="AI1534" s="168"/>
      <c r="AJ1534" s="176"/>
      <c r="AK1534" s="176"/>
      <c r="AL1534" s="71">
        <f>MAX(AL$24:AL1533)+1</f>
        <v>1425</v>
      </c>
      <c r="AM1534" s="71" t="s">
        <v>157</v>
      </c>
      <c r="AN1534" s="71" t="str">
        <f t="shared" si="298"/>
        <v>1425.</v>
      </c>
      <c r="AP1534" s="71"/>
      <c r="AS1534" s="114"/>
    </row>
    <row r="1535" spans="1:45" ht="22.5" customHeight="1" x14ac:dyDescent="0.25">
      <c r="A1535" s="94" t="str">
        <f t="shared" si="297"/>
        <v>1426.</v>
      </c>
      <c r="B1535" s="94">
        <v>4547</v>
      </c>
      <c r="C1535" s="218" t="s">
        <v>1233</v>
      </c>
      <c r="D1535" s="4">
        <v>1962</v>
      </c>
      <c r="E1535" s="9" t="s">
        <v>28</v>
      </c>
      <c r="F1535" s="4" t="s">
        <v>29</v>
      </c>
      <c r="G1535" s="10">
        <v>4</v>
      </c>
      <c r="H1535" s="10">
        <v>2</v>
      </c>
      <c r="I1535" s="26">
        <v>1372.1</v>
      </c>
      <c r="J1535" s="11">
        <v>1237.9000000000001</v>
      </c>
      <c r="K1535" s="26">
        <v>1237.9000000000001</v>
      </c>
      <c r="L1535" s="27">
        <v>54</v>
      </c>
      <c r="M1535" s="26">
        <f t="shared" si="296"/>
        <v>608467.19999999995</v>
      </c>
      <c r="N1535" s="11"/>
      <c r="O1535" s="6"/>
      <c r="P1535" s="11"/>
      <c r="Q1535" s="11">
        <f t="shared" si="295"/>
        <v>608467.19999999995</v>
      </c>
      <c r="R1535" s="11">
        <v>608467.19999999995</v>
      </c>
      <c r="S1535" s="35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75"/>
      <c r="AG1535" s="29" t="s">
        <v>217</v>
      </c>
      <c r="AH1535" s="176" t="s">
        <v>1788</v>
      </c>
      <c r="AI1535" s="168"/>
      <c r="AJ1535" s="176"/>
      <c r="AK1535" s="176"/>
      <c r="AL1535" s="71">
        <f>MAX(AL$24:AL1534)+1</f>
        <v>1426</v>
      </c>
      <c r="AM1535" s="71" t="s">
        <v>157</v>
      </c>
      <c r="AN1535" s="71" t="str">
        <f t="shared" si="298"/>
        <v>1426.</v>
      </c>
      <c r="AP1535" s="71"/>
      <c r="AS1535" s="114"/>
    </row>
    <row r="1536" spans="1:45" ht="22.5" customHeight="1" x14ac:dyDescent="0.25">
      <c r="A1536" s="94" t="str">
        <f t="shared" si="297"/>
        <v>1427.</v>
      </c>
      <c r="B1536" s="94">
        <v>4147</v>
      </c>
      <c r="C1536" s="218" t="s">
        <v>1165</v>
      </c>
      <c r="D1536" s="4">
        <v>1962</v>
      </c>
      <c r="E1536" s="9" t="s">
        <v>28</v>
      </c>
      <c r="F1536" s="4" t="s">
        <v>29</v>
      </c>
      <c r="G1536" s="10">
        <v>3</v>
      </c>
      <c r="H1536" s="10">
        <v>1</v>
      </c>
      <c r="I1536" s="26">
        <v>896.2</v>
      </c>
      <c r="J1536" s="11">
        <v>896.2</v>
      </c>
      <c r="K1536" s="26">
        <v>896.2</v>
      </c>
      <c r="L1536" s="27">
        <v>58</v>
      </c>
      <c r="M1536" s="26">
        <f t="shared" ref="M1536:M1567" si="299">R1536+T1536+V1536+X1536+Z1536+AB1536+AE1536+AF1536</f>
        <v>821820</v>
      </c>
      <c r="N1536" s="11"/>
      <c r="O1536" s="6"/>
      <c r="P1536" s="11"/>
      <c r="Q1536" s="11">
        <f t="shared" si="295"/>
        <v>821820</v>
      </c>
      <c r="R1536" s="11">
        <f>365469.6+456350.4</f>
        <v>821820</v>
      </c>
      <c r="S1536" s="35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75"/>
      <c r="AG1536" s="29" t="s">
        <v>217</v>
      </c>
      <c r="AH1536" s="176" t="s">
        <v>1776</v>
      </c>
      <c r="AI1536" s="168"/>
      <c r="AJ1536" s="176"/>
      <c r="AK1536" s="176"/>
      <c r="AL1536" s="71">
        <f>MAX(AL$24:AL1535)+1</f>
        <v>1427</v>
      </c>
      <c r="AM1536" s="71" t="s">
        <v>157</v>
      </c>
      <c r="AN1536" s="71" t="str">
        <f t="shared" si="298"/>
        <v>1427.</v>
      </c>
      <c r="AP1536" s="71"/>
      <c r="AS1536" s="114"/>
    </row>
    <row r="1537" spans="1:45" ht="22.5" customHeight="1" x14ac:dyDescent="0.25">
      <c r="A1537" s="94" t="str">
        <f t="shared" si="297"/>
        <v>1428.</v>
      </c>
      <c r="B1537" s="94">
        <v>4176</v>
      </c>
      <c r="C1537" s="218" t="s">
        <v>1170</v>
      </c>
      <c r="D1537" s="4">
        <v>1962</v>
      </c>
      <c r="E1537" s="9" t="s">
        <v>28</v>
      </c>
      <c r="F1537" s="4" t="s">
        <v>29</v>
      </c>
      <c r="G1537" s="10">
        <v>2</v>
      </c>
      <c r="H1537" s="10">
        <v>1</v>
      </c>
      <c r="I1537" s="26">
        <v>304.60000000000002</v>
      </c>
      <c r="J1537" s="11">
        <v>304.60000000000002</v>
      </c>
      <c r="K1537" s="26">
        <v>304.60000000000002</v>
      </c>
      <c r="L1537" s="27">
        <v>21</v>
      </c>
      <c r="M1537" s="26">
        <f t="shared" si="299"/>
        <v>763327.2</v>
      </c>
      <c r="N1537" s="11"/>
      <c r="O1537" s="6"/>
      <c r="P1537" s="11"/>
      <c r="Q1537" s="11">
        <f t="shared" si="295"/>
        <v>763327.2</v>
      </c>
      <c r="R1537" s="11">
        <v>763327.2</v>
      </c>
      <c r="S1537" s="35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75"/>
      <c r="AG1537" s="29" t="s">
        <v>217</v>
      </c>
      <c r="AH1537" s="176" t="s">
        <v>1777</v>
      </c>
      <c r="AI1537" s="168"/>
      <c r="AJ1537" s="176"/>
      <c r="AK1537" s="176"/>
      <c r="AL1537" s="71">
        <f>MAX(AL$24:AL1536)+1</f>
        <v>1428</v>
      </c>
      <c r="AM1537" s="71" t="s">
        <v>157</v>
      </c>
      <c r="AN1537" s="71" t="str">
        <f t="shared" si="298"/>
        <v>1428.</v>
      </c>
      <c r="AP1537" s="71"/>
      <c r="AS1537" s="114"/>
    </row>
    <row r="1538" spans="1:45" ht="22.5" customHeight="1" x14ac:dyDescent="0.25">
      <c r="A1538" s="94" t="str">
        <f t="shared" si="297"/>
        <v>1429.</v>
      </c>
      <c r="B1538" s="94">
        <v>5286</v>
      </c>
      <c r="C1538" s="213" t="s">
        <v>1665</v>
      </c>
      <c r="D1538" s="4">
        <v>1962</v>
      </c>
      <c r="E1538" s="9" t="s">
        <v>28</v>
      </c>
      <c r="F1538" s="4" t="s">
        <v>29</v>
      </c>
      <c r="G1538" s="10">
        <v>4</v>
      </c>
      <c r="H1538" s="10">
        <v>2</v>
      </c>
      <c r="I1538" s="11">
        <v>1315.8</v>
      </c>
      <c r="J1538" s="11">
        <v>1259.0999999999999</v>
      </c>
      <c r="K1538" s="11">
        <v>1142</v>
      </c>
      <c r="L1538" s="35">
        <v>40</v>
      </c>
      <c r="M1538" s="11">
        <f t="shared" si="299"/>
        <v>953041.68</v>
      </c>
      <c r="N1538" s="11"/>
      <c r="O1538" s="6"/>
      <c r="P1538" s="11"/>
      <c r="Q1538" s="11">
        <f t="shared" si="295"/>
        <v>953041.68</v>
      </c>
      <c r="R1538" s="11"/>
      <c r="S1538" s="35"/>
      <c r="T1538" s="11"/>
      <c r="U1538" s="11">
        <v>516</v>
      </c>
      <c r="V1538" s="11">
        <f>U1538*1846.98</f>
        <v>953041.68</v>
      </c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75"/>
      <c r="AG1538" s="29" t="s">
        <v>217</v>
      </c>
      <c r="AH1538" s="176"/>
      <c r="AI1538" s="168"/>
      <c r="AJ1538" s="176"/>
      <c r="AK1538" s="176"/>
      <c r="AL1538" s="71">
        <f>MAX(AL$24:AL1537)+1</f>
        <v>1429</v>
      </c>
      <c r="AM1538" s="71" t="s">
        <v>157</v>
      </c>
      <c r="AN1538" s="71" t="str">
        <f t="shared" si="298"/>
        <v>1429.</v>
      </c>
      <c r="AP1538" s="71"/>
      <c r="AS1538" s="114"/>
    </row>
    <row r="1539" spans="1:45" ht="22.5" customHeight="1" x14ac:dyDescent="0.25">
      <c r="A1539" s="94" t="str">
        <f t="shared" si="297"/>
        <v>1430.</v>
      </c>
      <c r="B1539" s="94">
        <v>5299</v>
      </c>
      <c r="C1539" s="213" t="s">
        <v>1316</v>
      </c>
      <c r="D1539" s="4">
        <v>1962</v>
      </c>
      <c r="E1539" s="9" t="s">
        <v>28</v>
      </c>
      <c r="F1539" s="4" t="s">
        <v>29</v>
      </c>
      <c r="G1539" s="10">
        <v>4</v>
      </c>
      <c r="H1539" s="10">
        <v>2</v>
      </c>
      <c r="I1539" s="11">
        <v>1451.7</v>
      </c>
      <c r="J1539" s="11">
        <v>1355.1</v>
      </c>
      <c r="K1539" s="11">
        <v>1326.1</v>
      </c>
      <c r="L1539" s="35">
        <v>54</v>
      </c>
      <c r="M1539" s="11">
        <f t="shared" si="299"/>
        <v>1782900</v>
      </c>
      <c r="N1539" s="11"/>
      <c r="O1539" s="6"/>
      <c r="P1539" s="11"/>
      <c r="Q1539" s="11">
        <f t="shared" si="295"/>
        <v>1782900</v>
      </c>
      <c r="R1539" s="11"/>
      <c r="S1539" s="35"/>
      <c r="T1539" s="11"/>
      <c r="U1539" s="11">
        <v>566</v>
      </c>
      <c r="V1539" s="11">
        <f>U1539*3150</f>
        <v>1782900</v>
      </c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75"/>
      <c r="AG1539" s="29" t="s">
        <v>217</v>
      </c>
      <c r="AH1539" s="176"/>
      <c r="AI1539" s="168"/>
      <c r="AJ1539" s="176"/>
      <c r="AK1539" s="176"/>
      <c r="AL1539" s="71">
        <f>MAX(AL$24:AL1538)+1</f>
        <v>1430</v>
      </c>
      <c r="AM1539" s="71" t="s">
        <v>157</v>
      </c>
      <c r="AN1539" s="71" t="str">
        <f t="shared" si="298"/>
        <v>1430.</v>
      </c>
      <c r="AP1539" s="71"/>
      <c r="AS1539" s="114"/>
    </row>
    <row r="1540" spans="1:45" ht="22.5" customHeight="1" x14ac:dyDescent="0.25">
      <c r="A1540" s="94" t="str">
        <f t="shared" si="297"/>
        <v>1431.</v>
      </c>
      <c r="B1540" s="94">
        <v>4509</v>
      </c>
      <c r="C1540" s="211" t="s">
        <v>961</v>
      </c>
      <c r="D1540" s="4">
        <v>1962</v>
      </c>
      <c r="E1540" s="9" t="s">
        <v>28</v>
      </c>
      <c r="F1540" s="4" t="s">
        <v>29</v>
      </c>
      <c r="G1540" s="10">
        <v>2</v>
      </c>
      <c r="H1540" s="10">
        <v>1</v>
      </c>
      <c r="I1540" s="11">
        <v>304</v>
      </c>
      <c r="J1540" s="11">
        <v>281.8</v>
      </c>
      <c r="K1540" s="11">
        <v>281.8</v>
      </c>
      <c r="L1540" s="35">
        <v>23</v>
      </c>
      <c r="M1540" s="11">
        <f t="shared" si="299"/>
        <v>360095.83999999997</v>
      </c>
      <c r="N1540" s="11"/>
      <c r="O1540" s="6"/>
      <c r="P1540" s="11"/>
      <c r="Q1540" s="11">
        <f t="shared" si="295"/>
        <v>360095.83999999997</v>
      </c>
      <c r="R1540" s="11">
        <f>155429.6+204666.24</f>
        <v>360095.83999999997</v>
      </c>
      <c r="S1540" s="35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75"/>
      <c r="AG1540" s="29" t="s">
        <v>217</v>
      </c>
      <c r="AH1540" s="176" t="s">
        <v>1776</v>
      </c>
      <c r="AI1540" s="168"/>
      <c r="AJ1540" s="176"/>
      <c r="AK1540" s="176"/>
      <c r="AL1540" s="71">
        <f>MAX(AL$24:AL1539)+1</f>
        <v>1431</v>
      </c>
      <c r="AM1540" s="71" t="s">
        <v>157</v>
      </c>
      <c r="AN1540" s="71" t="str">
        <f t="shared" si="298"/>
        <v>1431.</v>
      </c>
      <c r="AP1540" s="71"/>
      <c r="AS1540" s="114"/>
    </row>
    <row r="1541" spans="1:45" ht="22.5" customHeight="1" x14ac:dyDescent="0.25">
      <c r="A1541" s="94" t="str">
        <f t="shared" si="297"/>
        <v>1432.</v>
      </c>
      <c r="B1541" s="94">
        <v>4996</v>
      </c>
      <c r="C1541" s="218" t="s">
        <v>1278</v>
      </c>
      <c r="D1541" s="4">
        <v>1963</v>
      </c>
      <c r="E1541" s="9" t="s">
        <v>28</v>
      </c>
      <c r="F1541" s="4" t="s">
        <v>29</v>
      </c>
      <c r="G1541" s="10">
        <v>4</v>
      </c>
      <c r="H1541" s="10">
        <v>3</v>
      </c>
      <c r="I1541" s="11">
        <v>2058.8000000000002</v>
      </c>
      <c r="J1541" s="11">
        <v>1982.8</v>
      </c>
      <c r="K1541" s="11">
        <v>1913.1</v>
      </c>
      <c r="L1541" s="35">
        <v>107</v>
      </c>
      <c r="M1541" s="11">
        <f t="shared" si="299"/>
        <v>1767805.25</v>
      </c>
      <c r="N1541" s="11"/>
      <c r="O1541" s="6"/>
      <c r="P1541" s="11"/>
      <c r="Q1541" s="11">
        <f t="shared" si="295"/>
        <v>1767805.25</v>
      </c>
      <c r="R1541" s="11">
        <v>1767805.25</v>
      </c>
      <c r="S1541" s="35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75"/>
      <c r="AG1541" s="29" t="s">
        <v>217</v>
      </c>
      <c r="AH1541" s="176" t="s">
        <v>1777</v>
      </c>
      <c r="AI1541" s="168"/>
      <c r="AJ1541" s="176"/>
      <c r="AK1541" s="176"/>
      <c r="AL1541" s="71">
        <f>MAX(AL$24:AL1540)+1</f>
        <v>1432</v>
      </c>
      <c r="AM1541" s="71" t="s">
        <v>157</v>
      </c>
      <c r="AN1541" s="71" t="str">
        <f t="shared" si="298"/>
        <v>1432.</v>
      </c>
      <c r="AP1541" s="71"/>
      <c r="AS1541" s="114"/>
    </row>
    <row r="1542" spans="1:45" ht="22.5" customHeight="1" x14ac:dyDescent="0.25">
      <c r="A1542" s="94" t="str">
        <f t="shared" si="297"/>
        <v>1433.</v>
      </c>
      <c r="B1542" s="94">
        <v>4999</v>
      </c>
      <c r="C1542" s="218" t="s">
        <v>1280</v>
      </c>
      <c r="D1542" s="4">
        <v>1963</v>
      </c>
      <c r="E1542" s="9" t="s">
        <v>28</v>
      </c>
      <c r="F1542" s="4" t="s">
        <v>29</v>
      </c>
      <c r="G1542" s="10">
        <v>5</v>
      </c>
      <c r="H1542" s="10">
        <v>3</v>
      </c>
      <c r="I1542" s="11">
        <v>2698.5</v>
      </c>
      <c r="J1542" s="11">
        <v>2513.8000000000002</v>
      </c>
      <c r="K1542" s="11">
        <v>2513.8000000000002</v>
      </c>
      <c r="L1542" s="35">
        <v>97</v>
      </c>
      <c r="M1542" s="11">
        <f t="shared" si="299"/>
        <v>1746138</v>
      </c>
      <c r="N1542" s="11"/>
      <c r="O1542" s="6"/>
      <c r="P1542" s="11"/>
      <c r="Q1542" s="11">
        <f t="shared" si="295"/>
        <v>1746138</v>
      </c>
      <c r="R1542" s="11">
        <v>1746138</v>
      </c>
      <c r="S1542" s="35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75"/>
      <c r="AG1542" s="29" t="s">
        <v>217</v>
      </c>
      <c r="AH1542" s="176" t="s">
        <v>1777</v>
      </c>
      <c r="AI1542" s="168"/>
      <c r="AJ1542" s="176"/>
      <c r="AK1542" s="176"/>
      <c r="AL1542" s="71">
        <f>MAX(AL$24:AL1541)+1</f>
        <v>1433</v>
      </c>
      <c r="AM1542" s="71" t="s">
        <v>157</v>
      </c>
      <c r="AN1542" s="71" t="str">
        <f t="shared" si="298"/>
        <v>1433.</v>
      </c>
      <c r="AP1542" s="71"/>
      <c r="AS1542" s="114"/>
    </row>
    <row r="1543" spans="1:45" ht="22.5" customHeight="1" x14ac:dyDescent="0.25">
      <c r="A1543" s="94" t="str">
        <f t="shared" si="297"/>
        <v>1434.</v>
      </c>
      <c r="B1543" s="94">
        <v>5109</v>
      </c>
      <c r="C1543" s="211" t="s">
        <v>1116</v>
      </c>
      <c r="D1543" s="4">
        <v>1963</v>
      </c>
      <c r="E1543" s="9" t="s">
        <v>28</v>
      </c>
      <c r="F1543" s="4" t="s">
        <v>29</v>
      </c>
      <c r="G1543" s="10">
        <v>2</v>
      </c>
      <c r="H1543" s="10">
        <v>1</v>
      </c>
      <c r="I1543" s="11">
        <v>226.8</v>
      </c>
      <c r="J1543" s="11">
        <v>226.8</v>
      </c>
      <c r="K1543" s="11">
        <v>226.8</v>
      </c>
      <c r="L1543" s="35">
        <v>21</v>
      </c>
      <c r="M1543" s="11">
        <f t="shared" si="299"/>
        <v>268659.636</v>
      </c>
      <c r="N1543" s="11"/>
      <c r="O1543" s="6"/>
      <c r="P1543" s="11"/>
      <c r="Q1543" s="11">
        <f t="shared" si="295"/>
        <v>268659.636</v>
      </c>
      <c r="R1543" s="11">
        <f>100819.2+121693.44</f>
        <v>222512.64000000001</v>
      </c>
      <c r="S1543" s="35"/>
      <c r="T1543" s="11"/>
      <c r="U1543" s="11"/>
      <c r="V1543" s="11"/>
      <c r="W1543" s="11"/>
      <c r="X1543" s="11"/>
      <c r="Y1543" s="11"/>
      <c r="Z1543" s="11"/>
      <c r="AA1543" s="11">
        <v>37.799999999999997</v>
      </c>
      <c r="AB1543" s="11">
        <f>AA1543*1220.82</f>
        <v>46146.995999999992</v>
      </c>
      <c r="AC1543" s="11"/>
      <c r="AD1543" s="11"/>
      <c r="AE1543" s="11"/>
      <c r="AF1543" s="75"/>
      <c r="AG1543" s="29" t="s">
        <v>217</v>
      </c>
      <c r="AH1543" s="176" t="s">
        <v>1776</v>
      </c>
      <c r="AI1543" s="168"/>
      <c r="AJ1543" s="176"/>
      <c r="AK1543" s="176"/>
      <c r="AL1543" s="71">
        <f>MAX(AL$24:AL1542)+1</f>
        <v>1434</v>
      </c>
      <c r="AM1543" s="71" t="s">
        <v>157</v>
      </c>
      <c r="AN1543" s="71" t="str">
        <f t="shared" si="298"/>
        <v>1434.</v>
      </c>
      <c r="AP1543" s="71"/>
      <c r="AS1543" s="114"/>
    </row>
    <row r="1544" spans="1:45" ht="22.5" customHeight="1" x14ac:dyDescent="0.25">
      <c r="A1544" s="94" t="str">
        <f t="shared" si="297"/>
        <v>1435.</v>
      </c>
      <c r="B1544" s="94">
        <v>5166</v>
      </c>
      <c r="C1544" s="211" t="s">
        <v>1124</v>
      </c>
      <c r="D1544" s="4">
        <v>1963</v>
      </c>
      <c r="E1544" s="9" t="s">
        <v>28</v>
      </c>
      <c r="F1544" s="4" t="s">
        <v>29</v>
      </c>
      <c r="G1544" s="10">
        <v>5</v>
      </c>
      <c r="H1544" s="10">
        <v>4</v>
      </c>
      <c r="I1544" s="11">
        <v>3615.27</v>
      </c>
      <c r="J1544" s="11">
        <v>3188.4</v>
      </c>
      <c r="K1544" s="11">
        <v>3145.8</v>
      </c>
      <c r="L1544" s="35">
        <v>168</v>
      </c>
      <c r="M1544" s="11">
        <f t="shared" si="299"/>
        <v>873766.40000000002</v>
      </c>
      <c r="N1544" s="11"/>
      <c r="O1544" s="6"/>
      <c r="P1544" s="11"/>
      <c r="Q1544" s="11">
        <f t="shared" si="295"/>
        <v>873766.40000000002</v>
      </c>
      <c r="R1544" s="11">
        <v>873766.40000000002</v>
      </c>
      <c r="S1544" s="35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75"/>
      <c r="AG1544" s="29" t="s">
        <v>217</v>
      </c>
      <c r="AH1544" s="176" t="s">
        <v>1778</v>
      </c>
      <c r="AI1544" s="168"/>
      <c r="AJ1544" s="176"/>
      <c r="AK1544" s="176"/>
      <c r="AL1544" s="71">
        <f>MAX(AL$24:AL1543)+1</f>
        <v>1435</v>
      </c>
      <c r="AM1544" s="71" t="s">
        <v>157</v>
      </c>
      <c r="AN1544" s="71" t="str">
        <f t="shared" si="298"/>
        <v>1435.</v>
      </c>
      <c r="AP1544" s="71"/>
      <c r="AS1544" s="114"/>
    </row>
    <row r="1545" spans="1:45" ht="22.5" customHeight="1" x14ac:dyDescent="0.25">
      <c r="A1545" s="94" t="str">
        <f t="shared" si="297"/>
        <v>1436.</v>
      </c>
      <c r="B1545" s="94">
        <v>5172</v>
      </c>
      <c r="C1545" s="218" t="s">
        <v>1299</v>
      </c>
      <c r="D1545" s="4">
        <v>1963</v>
      </c>
      <c r="E1545" s="9" t="s">
        <v>28</v>
      </c>
      <c r="F1545" s="4" t="s">
        <v>29</v>
      </c>
      <c r="G1545" s="10">
        <v>4</v>
      </c>
      <c r="H1545" s="10">
        <v>4</v>
      </c>
      <c r="I1545" s="11">
        <v>2620.4</v>
      </c>
      <c r="J1545" s="11">
        <v>2521.9</v>
      </c>
      <c r="K1545" s="11">
        <v>2449.1999999999998</v>
      </c>
      <c r="L1545" s="35">
        <v>118</v>
      </c>
      <c r="M1545" s="11">
        <f t="shared" si="299"/>
        <v>571308.80000000005</v>
      </c>
      <c r="N1545" s="11"/>
      <c r="O1545" s="6"/>
      <c r="P1545" s="11"/>
      <c r="Q1545" s="11">
        <f t="shared" si="295"/>
        <v>571308.80000000005</v>
      </c>
      <c r="R1545" s="11">
        <v>571308.80000000005</v>
      </c>
      <c r="S1545" s="35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75"/>
      <c r="AG1545" s="29" t="s">
        <v>217</v>
      </c>
      <c r="AH1545" s="176" t="s">
        <v>1778</v>
      </c>
      <c r="AI1545" s="168"/>
      <c r="AJ1545" s="176"/>
      <c r="AK1545" s="176"/>
      <c r="AL1545" s="71">
        <f>MAX(AL$24:AL1544)+1</f>
        <v>1436</v>
      </c>
      <c r="AM1545" s="71" t="s">
        <v>157</v>
      </c>
      <c r="AN1545" s="71" t="str">
        <f t="shared" si="298"/>
        <v>1436.</v>
      </c>
      <c r="AP1545" s="71"/>
      <c r="AS1545" s="114"/>
    </row>
    <row r="1546" spans="1:45" ht="22.5" customHeight="1" x14ac:dyDescent="0.25">
      <c r="A1546" s="94" t="str">
        <f t="shared" si="297"/>
        <v>1437.</v>
      </c>
      <c r="B1546" s="94">
        <v>5181</v>
      </c>
      <c r="C1546" s="213" t="s">
        <v>1446</v>
      </c>
      <c r="D1546" s="4">
        <v>1963</v>
      </c>
      <c r="E1546" s="9" t="s">
        <v>28</v>
      </c>
      <c r="F1546" s="4" t="s">
        <v>29</v>
      </c>
      <c r="G1546" s="10">
        <v>2</v>
      </c>
      <c r="H1546" s="10">
        <v>2</v>
      </c>
      <c r="I1546" s="26">
        <v>577</v>
      </c>
      <c r="J1546" s="11">
        <v>411.1</v>
      </c>
      <c r="K1546" s="26">
        <v>411.1</v>
      </c>
      <c r="L1546" s="27">
        <v>34</v>
      </c>
      <c r="M1546" s="26">
        <f t="shared" si="299"/>
        <v>495449.08</v>
      </c>
      <c r="N1546" s="11"/>
      <c r="O1546" s="6"/>
      <c r="P1546" s="11"/>
      <c r="Q1546" s="11">
        <f t="shared" ref="Q1546:Q1609" si="300">M1546</f>
        <v>495449.08</v>
      </c>
      <c r="R1546" s="11">
        <v>495449.08</v>
      </c>
      <c r="S1546" s="35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75"/>
      <c r="AG1546" s="29" t="s">
        <v>217</v>
      </c>
      <c r="AH1546" s="176" t="s">
        <v>1777</v>
      </c>
      <c r="AI1546" s="168"/>
      <c r="AJ1546" s="176"/>
      <c r="AK1546" s="176"/>
      <c r="AL1546" s="71">
        <f>MAX(AL$24:AL1545)+1</f>
        <v>1437</v>
      </c>
      <c r="AM1546" s="71" t="s">
        <v>157</v>
      </c>
      <c r="AN1546" s="71" t="str">
        <f t="shared" si="298"/>
        <v>1437.</v>
      </c>
      <c r="AP1546" s="71"/>
      <c r="AS1546" s="114"/>
    </row>
    <row r="1547" spans="1:45" ht="22.5" customHeight="1" x14ac:dyDescent="0.25">
      <c r="A1547" s="94" t="str">
        <f t="shared" si="297"/>
        <v>1438.</v>
      </c>
      <c r="B1547" s="94">
        <v>5361</v>
      </c>
      <c r="C1547" s="213" t="s">
        <v>1322</v>
      </c>
      <c r="D1547" s="4">
        <v>1963</v>
      </c>
      <c r="E1547" s="9" t="s">
        <v>28</v>
      </c>
      <c r="F1547" s="4" t="s">
        <v>29</v>
      </c>
      <c r="G1547" s="10">
        <v>5</v>
      </c>
      <c r="H1547" s="10">
        <v>3</v>
      </c>
      <c r="I1547" s="11">
        <v>3154.8</v>
      </c>
      <c r="J1547" s="11">
        <v>2503.9</v>
      </c>
      <c r="K1547" s="11">
        <v>2503.9</v>
      </c>
      <c r="L1547" s="35">
        <v>109</v>
      </c>
      <c r="M1547" s="11">
        <f t="shared" si="299"/>
        <v>798152</v>
      </c>
      <c r="N1547" s="11"/>
      <c r="O1547" s="6"/>
      <c r="P1547" s="11"/>
      <c r="Q1547" s="11">
        <f t="shared" si="300"/>
        <v>798152</v>
      </c>
      <c r="R1547" s="11">
        <v>798152</v>
      </c>
      <c r="S1547" s="35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75"/>
      <c r="AG1547" s="29" t="s">
        <v>217</v>
      </c>
      <c r="AH1547" s="176" t="s">
        <v>1778</v>
      </c>
      <c r="AI1547" s="168"/>
      <c r="AJ1547" s="176"/>
      <c r="AK1547" s="176"/>
      <c r="AL1547" s="71">
        <f>MAX(AL$24:AL1546)+1</f>
        <v>1438</v>
      </c>
      <c r="AM1547" s="71" t="s">
        <v>157</v>
      </c>
      <c r="AN1547" s="71" t="str">
        <f t="shared" si="298"/>
        <v>1438.</v>
      </c>
      <c r="AP1547" s="71"/>
      <c r="AS1547" s="114"/>
    </row>
    <row r="1548" spans="1:45" ht="22.5" customHeight="1" x14ac:dyDescent="0.25">
      <c r="A1548" s="94" t="str">
        <f t="shared" si="297"/>
        <v>1439.</v>
      </c>
      <c r="B1548" s="94">
        <v>5363</v>
      </c>
      <c r="C1548" s="238" t="s">
        <v>1476</v>
      </c>
      <c r="D1548" s="4">
        <v>1963</v>
      </c>
      <c r="E1548" s="9" t="s">
        <v>28</v>
      </c>
      <c r="F1548" s="4" t="s">
        <v>29</v>
      </c>
      <c r="G1548" s="10">
        <v>5</v>
      </c>
      <c r="H1548" s="10">
        <v>4</v>
      </c>
      <c r="I1548" s="26">
        <v>3618</v>
      </c>
      <c r="J1548" s="11">
        <v>2499.8000000000002</v>
      </c>
      <c r="K1548" s="26">
        <v>2499.8000000000002</v>
      </c>
      <c r="L1548" s="27">
        <v>95</v>
      </c>
      <c r="M1548" s="11">
        <f t="shared" si="299"/>
        <v>6213998</v>
      </c>
      <c r="N1548" s="11"/>
      <c r="O1548" s="6"/>
      <c r="P1548" s="11"/>
      <c r="Q1548" s="11">
        <f t="shared" si="300"/>
        <v>6213998</v>
      </c>
      <c r="R1548" s="11"/>
      <c r="S1548" s="35"/>
      <c r="T1548" s="11"/>
      <c r="U1548" s="11">
        <v>826</v>
      </c>
      <c r="V1548" s="11">
        <v>6213998</v>
      </c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75"/>
      <c r="AG1548" s="29" t="s">
        <v>217</v>
      </c>
      <c r="AH1548" s="176"/>
      <c r="AI1548" s="168"/>
      <c r="AJ1548" s="176"/>
      <c r="AK1548" s="176"/>
      <c r="AL1548" s="71">
        <f>MAX(AL$24:AL1547)+1</f>
        <v>1439</v>
      </c>
      <c r="AM1548" s="71" t="s">
        <v>157</v>
      </c>
      <c r="AN1548" s="71" t="str">
        <f t="shared" si="298"/>
        <v>1439.</v>
      </c>
      <c r="AP1548" s="71"/>
      <c r="AS1548" s="114"/>
    </row>
    <row r="1549" spans="1:45" ht="22.5" customHeight="1" x14ac:dyDescent="0.25">
      <c r="A1549" s="94" t="str">
        <f t="shared" si="297"/>
        <v>1440.</v>
      </c>
      <c r="B1549" s="94">
        <v>4359</v>
      </c>
      <c r="C1549" s="218" t="s">
        <v>1200</v>
      </c>
      <c r="D1549" s="4">
        <v>1964</v>
      </c>
      <c r="E1549" s="9" t="s">
        <v>28</v>
      </c>
      <c r="F1549" s="4" t="s">
        <v>29</v>
      </c>
      <c r="G1549" s="10">
        <v>4</v>
      </c>
      <c r="H1549" s="10">
        <v>5</v>
      </c>
      <c r="I1549" s="26">
        <v>2870.8</v>
      </c>
      <c r="J1549" s="11">
        <v>2569.1</v>
      </c>
      <c r="K1549" s="26">
        <v>2482.3000000000002</v>
      </c>
      <c r="L1549" s="27">
        <v>107</v>
      </c>
      <c r="M1549" s="26">
        <f t="shared" si="299"/>
        <v>459751.03</v>
      </c>
      <c r="N1549" s="11"/>
      <c r="O1549" s="6"/>
      <c r="P1549" s="11"/>
      <c r="Q1549" s="11">
        <f t="shared" si="300"/>
        <v>459751.03</v>
      </c>
      <c r="R1549" s="11">
        <v>408557</v>
      </c>
      <c r="S1549" s="35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75">
        <v>51194.03</v>
      </c>
      <c r="AG1549" s="29" t="s">
        <v>217</v>
      </c>
      <c r="AH1549" s="176" t="s">
        <v>1774</v>
      </c>
      <c r="AI1549" s="168"/>
      <c r="AJ1549" s="176"/>
      <c r="AK1549" s="176"/>
      <c r="AL1549" s="71">
        <f>MAX(AL$24:AL1548)+1</f>
        <v>1440</v>
      </c>
      <c r="AM1549" s="71" t="s">
        <v>157</v>
      </c>
      <c r="AN1549" s="71" t="str">
        <f t="shared" si="298"/>
        <v>1440.</v>
      </c>
      <c r="AP1549" s="71"/>
      <c r="AS1549" s="114"/>
    </row>
    <row r="1550" spans="1:45" ht="22.5" customHeight="1" x14ac:dyDescent="0.25">
      <c r="A1550" s="94" t="str">
        <f t="shared" si="297"/>
        <v>1441.</v>
      </c>
      <c r="B1550" s="94">
        <v>4428</v>
      </c>
      <c r="C1550" s="211" t="s">
        <v>956</v>
      </c>
      <c r="D1550" s="4">
        <v>1964</v>
      </c>
      <c r="E1550" s="9" t="s">
        <v>28</v>
      </c>
      <c r="F1550" s="4" t="s">
        <v>29</v>
      </c>
      <c r="G1550" s="10">
        <v>5</v>
      </c>
      <c r="H1550" s="10">
        <v>6</v>
      </c>
      <c r="I1550" s="11">
        <v>3491.8</v>
      </c>
      <c r="J1550" s="11">
        <v>2959</v>
      </c>
      <c r="K1550" s="11">
        <v>2959</v>
      </c>
      <c r="L1550" s="35">
        <v>211</v>
      </c>
      <c r="M1550" s="11">
        <f t="shared" si="299"/>
        <v>1222957.8999999999</v>
      </c>
      <c r="N1550" s="11"/>
      <c r="O1550" s="6"/>
      <c r="P1550" s="11"/>
      <c r="Q1550" s="11">
        <f t="shared" si="300"/>
        <v>1222957.8999999999</v>
      </c>
      <c r="R1550" s="11">
        <v>1222957.8999999999</v>
      </c>
      <c r="S1550" s="35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75"/>
      <c r="AG1550" s="29" t="s">
        <v>217</v>
      </c>
      <c r="AH1550" s="176" t="s">
        <v>1778</v>
      </c>
      <c r="AI1550" s="168"/>
      <c r="AJ1550" s="176"/>
      <c r="AK1550" s="176"/>
      <c r="AL1550" s="71">
        <f>MAX(AL$24:AL1549)+1</f>
        <v>1441</v>
      </c>
      <c r="AM1550" s="71" t="s">
        <v>157</v>
      </c>
      <c r="AN1550" s="71" t="str">
        <f t="shared" si="298"/>
        <v>1441.</v>
      </c>
      <c r="AP1550" s="71"/>
      <c r="AS1550" s="114"/>
    </row>
    <row r="1551" spans="1:45" ht="22.5" customHeight="1" x14ac:dyDescent="0.25">
      <c r="A1551" s="94" t="str">
        <f t="shared" si="297"/>
        <v>1442.</v>
      </c>
      <c r="B1551" s="94">
        <v>4483</v>
      </c>
      <c r="C1551" s="218" t="s">
        <v>1224</v>
      </c>
      <c r="D1551" s="4">
        <v>1964</v>
      </c>
      <c r="E1551" s="9" t="s">
        <v>28</v>
      </c>
      <c r="F1551" s="4" t="s">
        <v>29</v>
      </c>
      <c r="G1551" s="10">
        <v>4</v>
      </c>
      <c r="H1551" s="10">
        <v>5</v>
      </c>
      <c r="I1551" s="26">
        <v>4080.29</v>
      </c>
      <c r="J1551" s="11">
        <v>3117.3</v>
      </c>
      <c r="K1551" s="26">
        <v>2352.1999999999998</v>
      </c>
      <c r="L1551" s="27">
        <v>174</v>
      </c>
      <c r="M1551" s="26">
        <f t="shared" si="299"/>
        <v>1343937.5</v>
      </c>
      <c r="N1551" s="11"/>
      <c r="O1551" s="6"/>
      <c r="P1551" s="11"/>
      <c r="Q1551" s="11">
        <f t="shared" si="300"/>
        <v>1343937.5</v>
      </c>
      <c r="R1551" s="11">
        <v>1343937.5</v>
      </c>
      <c r="S1551" s="35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75"/>
      <c r="AG1551" s="29" t="s">
        <v>217</v>
      </c>
      <c r="AH1551" s="176" t="s">
        <v>1774</v>
      </c>
      <c r="AI1551" s="168"/>
      <c r="AJ1551" s="176"/>
      <c r="AK1551" s="176"/>
      <c r="AL1551" s="71">
        <f>MAX(AL$24:AL1550)+1</f>
        <v>1442</v>
      </c>
      <c r="AM1551" s="71" t="s">
        <v>157</v>
      </c>
      <c r="AN1551" s="71" t="str">
        <f t="shared" si="298"/>
        <v>1442.</v>
      </c>
      <c r="AP1551" s="71"/>
      <c r="AS1551" s="114"/>
    </row>
    <row r="1552" spans="1:45" ht="22.5" customHeight="1" x14ac:dyDescent="0.25">
      <c r="A1552" s="94" t="str">
        <f t="shared" si="297"/>
        <v>1443.</v>
      </c>
      <c r="B1552" s="94">
        <v>4893</v>
      </c>
      <c r="C1552" s="213" t="s">
        <v>1271</v>
      </c>
      <c r="D1552" s="4">
        <v>1964</v>
      </c>
      <c r="E1552" s="9" t="s">
        <v>28</v>
      </c>
      <c r="F1552" s="4" t="s">
        <v>29</v>
      </c>
      <c r="G1552" s="10">
        <v>5</v>
      </c>
      <c r="H1552" s="10">
        <v>3</v>
      </c>
      <c r="I1552" s="26">
        <v>2452.3000000000002</v>
      </c>
      <c r="J1552" s="11">
        <v>2452.3000000000002</v>
      </c>
      <c r="K1552" s="26">
        <v>2452.3000000000002</v>
      </c>
      <c r="L1552" s="27">
        <v>114</v>
      </c>
      <c r="M1552" s="26">
        <f t="shared" si="299"/>
        <v>1040593.6799999999</v>
      </c>
      <c r="N1552" s="11"/>
      <c r="O1552" s="6"/>
      <c r="P1552" s="11"/>
      <c r="Q1552" s="11">
        <f t="shared" si="300"/>
        <v>1040593.6799999999</v>
      </c>
      <c r="R1552" s="11">
        <f>395503.68+645090</f>
        <v>1040593.6799999999</v>
      </c>
      <c r="S1552" s="35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75"/>
      <c r="AG1552" s="29" t="s">
        <v>217</v>
      </c>
      <c r="AH1552" s="176" t="s">
        <v>1794</v>
      </c>
      <c r="AI1552" s="168"/>
      <c r="AJ1552" s="176"/>
      <c r="AK1552" s="176"/>
      <c r="AL1552" s="71">
        <f>MAX(AL$24:AL1551)+1</f>
        <v>1443</v>
      </c>
      <c r="AM1552" s="71" t="s">
        <v>157</v>
      </c>
      <c r="AN1552" s="71" t="str">
        <f t="shared" si="298"/>
        <v>1443.</v>
      </c>
      <c r="AP1552" s="71"/>
      <c r="AS1552" s="114"/>
    </row>
    <row r="1553" spans="1:45" ht="22.5" customHeight="1" x14ac:dyDescent="0.25">
      <c r="A1553" s="94" t="str">
        <f t="shared" si="297"/>
        <v>1444.</v>
      </c>
      <c r="B1553" s="94">
        <v>4997</v>
      </c>
      <c r="C1553" s="211" t="s">
        <v>1107</v>
      </c>
      <c r="D1553" s="4">
        <v>1964</v>
      </c>
      <c r="E1553" s="9" t="s">
        <v>28</v>
      </c>
      <c r="F1553" s="4" t="s">
        <v>29</v>
      </c>
      <c r="G1553" s="10">
        <v>4</v>
      </c>
      <c r="H1553" s="10">
        <v>3</v>
      </c>
      <c r="I1553" s="11">
        <v>2143</v>
      </c>
      <c r="J1553" s="11">
        <v>1975.6</v>
      </c>
      <c r="K1553" s="11">
        <v>1975.6</v>
      </c>
      <c r="L1553" s="35">
        <v>88</v>
      </c>
      <c r="M1553" s="26">
        <f t="shared" si="299"/>
        <v>730939.2</v>
      </c>
      <c r="N1553" s="11"/>
      <c r="O1553" s="6"/>
      <c r="P1553" s="11"/>
      <c r="Q1553" s="11">
        <f t="shared" si="300"/>
        <v>730939.2</v>
      </c>
      <c r="R1553" s="11">
        <v>730939.2</v>
      </c>
      <c r="S1553" s="35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75"/>
      <c r="AG1553" s="29" t="s">
        <v>217</v>
      </c>
      <c r="AH1553" s="176" t="s">
        <v>1778</v>
      </c>
      <c r="AI1553" s="168"/>
      <c r="AJ1553" s="176"/>
      <c r="AK1553" s="176"/>
      <c r="AL1553" s="71">
        <f>MAX(AL$24:AL1552)+1</f>
        <v>1444</v>
      </c>
      <c r="AM1553" s="71" t="s">
        <v>157</v>
      </c>
      <c r="AN1553" s="71" t="str">
        <f t="shared" si="298"/>
        <v>1444.</v>
      </c>
      <c r="AP1553" s="71"/>
      <c r="AS1553" s="114"/>
    </row>
    <row r="1554" spans="1:45" ht="22.5" customHeight="1" x14ac:dyDescent="0.25">
      <c r="A1554" s="94" t="str">
        <f t="shared" si="297"/>
        <v>1445.</v>
      </c>
      <c r="B1554" s="94">
        <v>5409</v>
      </c>
      <c r="C1554" s="213" t="s">
        <v>1702</v>
      </c>
      <c r="D1554" s="4">
        <v>1988</v>
      </c>
      <c r="E1554" s="9"/>
      <c r="F1554" s="4" t="s">
        <v>31</v>
      </c>
      <c r="G1554" s="10">
        <v>9</v>
      </c>
      <c r="H1554" s="10">
        <v>6</v>
      </c>
      <c r="I1554" s="26">
        <v>2507.2000000000003</v>
      </c>
      <c r="J1554" s="11">
        <v>2507.1999999999998</v>
      </c>
      <c r="K1554" s="26">
        <v>11533.6</v>
      </c>
      <c r="L1554" s="27">
        <v>482</v>
      </c>
      <c r="M1554" s="26">
        <f t="shared" si="299"/>
        <v>11171552.82</v>
      </c>
      <c r="N1554" s="11" t="s">
        <v>28</v>
      </c>
      <c r="O1554" s="6" t="s">
        <v>28</v>
      </c>
      <c r="P1554" s="11" t="s">
        <v>28</v>
      </c>
      <c r="Q1554" s="11">
        <f t="shared" si="300"/>
        <v>11171552.82</v>
      </c>
      <c r="R1554" s="11"/>
      <c r="S1554" s="35">
        <v>6</v>
      </c>
      <c r="T1554" s="11">
        <v>10873052.82</v>
      </c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75">
        <v>298500</v>
      </c>
      <c r="AG1554" s="29" t="s">
        <v>217</v>
      </c>
      <c r="AH1554" s="176"/>
      <c r="AI1554" s="168"/>
      <c r="AJ1554" s="176"/>
      <c r="AK1554" s="176"/>
      <c r="AL1554" s="71">
        <f>MAX(AL$24:AL1553)+1</f>
        <v>1445</v>
      </c>
      <c r="AM1554" s="71" t="s">
        <v>157</v>
      </c>
      <c r="AN1554" s="71" t="str">
        <f t="shared" si="298"/>
        <v>1445.</v>
      </c>
      <c r="AP1554" s="71"/>
      <c r="AS1554" s="114"/>
    </row>
    <row r="1555" spans="1:45" ht="22.5" customHeight="1" x14ac:dyDescent="0.25">
      <c r="A1555" s="94" t="str">
        <f t="shared" si="297"/>
        <v>1446.</v>
      </c>
      <c r="B1555" s="94">
        <v>4412</v>
      </c>
      <c r="C1555" s="213" t="s">
        <v>1703</v>
      </c>
      <c r="D1555" s="4">
        <v>1989</v>
      </c>
      <c r="E1555" s="9" t="s">
        <v>28</v>
      </c>
      <c r="F1555" s="4" t="s">
        <v>31</v>
      </c>
      <c r="G1555" s="10">
        <v>10</v>
      </c>
      <c r="H1555" s="10">
        <v>4</v>
      </c>
      <c r="I1555" s="26">
        <v>8306.2000000000007</v>
      </c>
      <c r="J1555" s="11">
        <v>8291.4</v>
      </c>
      <c r="K1555" s="26">
        <v>8291.4</v>
      </c>
      <c r="L1555" s="27">
        <v>381</v>
      </c>
      <c r="M1555" s="26">
        <f t="shared" si="299"/>
        <v>7447701.8799999999</v>
      </c>
      <c r="N1555" s="11" t="s">
        <v>28</v>
      </c>
      <c r="O1555" s="6" t="s">
        <v>28</v>
      </c>
      <c r="P1555" s="11" t="s">
        <v>28</v>
      </c>
      <c r="Q1555" s="11">
        <f t="shared" si="300"/>
        <v>7447701.8799999999</v>
      </c>
      <c r="R1555" s="11"/>
      <c r="S1555" s="35">
        <v>4</v>
      </c>
      <c r="T1555" s="11">
        <v>7248701.8799999999</v>
      </c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75">
        <v>199000</v>
      </c>
      <c r="AG1555" s="29" t="s">
        <v>217</v>
      </c>
      <c r="AH1555" s="176"/>
      <c r="AI1555" s="168"/>
      <c r="AJ1555" s="176"/>
      <c r="AK1555" s="176"/>
      <c r="AL1555" s="71">
        <f>MAX(AL$24:AL1554)+1</f>
        <v>1446</v>
      </c>
      <c r="AM1555" s="71" t="s">
        <v>157</v>
      </c>
      <c r="AN1555" s="71" t="str">
        <f t="shared" si="298"/>
        <v>1446.</v>
      </c>
      <c r="AP1555" s="71"/>
      <c r="AS1555" s="114"/>
    </row>
    <row r="1556" spans="1:45" ht="22.5" customHeight="1" x14ac:dyDescent="0.25">
      <c r="A1556" s="94" t="str">
        <f t="shared" si="297"/>
        <v>1447.</v>
      </c>
      <c r="B1556" s="94">
        <v>4413</v>
      </c>
      <c r="C1556" s="213" t="s">
        <v>1704</v>
      </c>
      <c r="D1556" s="4">
        <v>1991</v>
      </c>
      <c r="E1556" s="9" t="s">
        <v>28</v>
      </c>
      <c r="F1556" s="4" t="s">
        <v>29</v>
      </c>
      <c r="G1556" s="10">
        <v>9</v>
      </c>
      <c r="H1556" s="10">
        <v>8</v>
      </c>
      <c r="I1556" s="26">
        <v>16797.599999999999</v>
      </c>
      <c r="J1556" s="11">
        <v>16506.7</v>
      </c>
      <c r="K1556" s="26">
        <v>16506.7</v>
      </c>
      <c r="L1556" s="27">
        <v>755</v>
      </c>
      <c r="M1556" s="26">
        <f t="shared" si="299"/>
        <v>14895403.84</v>
      </c>
      <c r="N1556" s="11" t="s">
        <v>28</v>
      </c>
      <c r="O1556" s="6" t="s">
        <v>28</v>
      </c>
      <c r="P1556" s="11" t="s">
        <v>28</v>
      </c>
      <c r="Q1556" s="11">
        <f t="shared" si="300"/>
        <v>14895403.84</v>
      </c>
      <c r="R1556" s="11"/>
      <c r="S1556" s="35">
        <v>8</v>
      </c>
      <c r="T1556" s="11">
        <v>14497403.84</v>
      </c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75">
        <v>398000</v>
      </c>
      <c r="AG1556" s="29" t="s">
        <v>217</v>
      </c>
      <c r="AH1556" s="176"/>
      <c r="AI1556" s="168"/>
      <c r="AJ1556" s="176"/>
      <c r="AK1556" s="176"/>
      <c r="AL1556" s="71">
        <f>MAX(AL$24:AL1555)+1</f>
        <v>1447</v>
      </c>
      <c r="AM1556" s="71" t="s">
        <v>157</v>
      </c>
      <c r="AN1556" s="71" t="str">
        <f t="shared" si="298"/>
        <v>1447.</v>
      </c>
      <c r="AP1556" s="71"/>
      <c r="AS1556" s="114"/>
    </row>
    <row r="1557" spans="1:45" ht="22.5" customHeight="1" x14ac:dyDescent="0.25">
      <c r="A1557" s="94" t="str">
        <f t="shared" si="297"/>
        <v>1448.</v>
      </c>
      <c r="B1557" s="94">
        <v>5156</v>
      </c>
      <c r="C1557" s="213" t="s">
        <v>1705</v>
      </c>
      <c r="D1557" s="4">
        <v>1991</v>
      </c>
      <c r="E1557" s="9" t="s">
        <v>28</v>
      </c>
      <c r="F1557" s="4" t="s">
        <v>29</v>
      </c>
      <c r="G1557" s="10">
        <v>9</v>
      </c>
      <c r="H1557" s="10">
        <v>6</v>
      </c>
      <c r="I1557" s="26">
        <v>11855</v>
      </c>
      <c r="J1557" s="11">
        <v>11855</v>
      </c>
      <c r="K1557" s="26">
        <v>11855</v>
      </c>
      <c r="L1557" s="27">
        <v>587</v>
      </c>
      <c r="M1557" s="26">
        <f t="shared" si="299"/>
        <v>14347357.620000001</v>
      </c>
      <c r="N1557" s="11" t="s">
        <v>28</v>
      </c>
      <c r="O1557" s="6" t="s">
        <v>28</v>
      </c>
      <c r="P1557" s="11" t="s">
        <v>28</v>
      </c>
      <c r="Q1557" s="11">
        <f t="shared" si="300"/>
        <v>14347357.620000001</v>
      </c>
      <c r="R1557" s="11">
        <v>3175804.8</v>
      </c>
      <c r="S1557" s="35">
        <v>6</v>
      </c>
      <c r="T1557" s="11">
        <v>10873052.82</v>
      </c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75">
        <v>298500</v>
      </c>
      <c r="AG1557" s="29" t="s">
        <v>217</v>
      </c>
      <c r="AH1557" s="176" t="s">
        <v>1778</v>
      </c>
      <c r="AI1557" s="168"/>
      <c r="AJ1557" s="176"/>
      <c r="AK1557" s="176"/>
      <c r="AL1557" s="71">
        <f>MAX(AL$24:AL1556)+1</f>
        <v>1448</v>
      </c>
      <c r="AM1557" s="71" t="s">
        <v>157</v>
      </c>
      <c r="AN1557" s="71" t="str">
        <f t="shared" si="298"/>
        <v>1448.</v>
      </c>
      <c r="AP1557" s="71"/>
      <c r="AS1557" s="114"/>
    </row>
    <row r="1558" spans="1:45" ht="22.5" customHeight="1" x14ac:dyDescent="0.25">
      <c r="A1558" s="94" t="str">
        <f t="shared" si="297"/>
        <v>1449.</v>
      </c>
      <c r="B1558" s="94">
        <v>5306</v>
      </c>
      <c r="C1558" s="218" t="s">
        <v>1317</v>
      </c>
      <c r="D1558" s="4">
        <v>1964</v>
      </c>
      <c r="E1558" s="9" t="s">
        <v>28</v>
      </c>
      <c r="F1558" s="4" t="s">
        <v>29</v>
      </c>
      <c r="G1558" s="10">
        <v>5</v>
      </c>
      <c r="H1558" s="10">
        <v>3</v>
      </c>
      <c r="I1558" s="11">
        <v>2549.4</v>
      </c>
      <c r="J1558" s="11">
        <v>2549.4</v>
      </c>
      <c r="K1558" s="11">
        <v>2549.4</v>
      </c>
      <c r="L1558" s="35">
        <v>97</v>
      </c>
      <c r="M1558" s="26">
        <f t="shared" si="299"/>
        <v>1718640</v>
      </c>
      <c r="N1558" s="11"/>
      <c r="O1558" s="6"/>
      <c r="P1558" s="11"/>
      <c r="Q1558" s="11">
        <f t="shared" si="300"/>
        <v>1718640</v>
      </c>
      <c r="R1558" s="11"/>
      <c r="S1558" s="35"/>
      <c r="T1558" s="11"/>
      <c r="U1558" s="11">
        <v>545.6</v>
      </c>
      <c r="V1558" s="11">
        <f>U1558*3150</f>
        <v>1718640</v>
      </c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75"/>
      <c r="AG1558" s="29" t="s">
        <v>217</v>
      </c>
      <c r="AH1558" s="176"/>
      <c r="AI1558" s="168"/>
      <c r="AJ1558" s="176"/>
      <c r="AK1558" s="176"/>
      <c r="AL1558" s="71">
        <f>MAX(AL$24:AL1557)+1</f>
        <v>1449</v>
      </c>
      <c r="AM1558" s="71" t="s">
        <v>157</v>
      </c>
      <c r="AN1558" s="71" t="str">
        <f t="shared" si="298"/>
        <v>1449.</v>
      </c>
      <c r="AP1558" s="71"/>
      <c r="AS1558" s="114"/>
    </row>
    <row r="1559" spans="1:45" ht="22.5" customHeight="1" x14ac:dyDescent="0.25">
      <c r="A1559" s="94" t="str">
        <f t="shared" si="297"/>
        <v>1450.</v>
      </c>
      <c r="B1559" s="94">
        <v>5386</v>
      </c>
      <c r="C1559" s="213" t="s">
        <v>1327</v>
      </c>
      <c r="D1559" s="4">
        <v>1964</v>
      </c>
      <c r="E1559" s="9" t="s">
        <v>28</v>
      </c>
      <c r="F1559" s="4" t="s">
        <v>29</v>
      </c>
      <c r="G1559" s="10">
        <v>5</v>
      </c>
      <c r="H1559" s="10">
        <v>3</v>
      </c>
      <c r="I1559" s="11">
        <v>2480.3000000000002</v>
      </c>
      <c r="J1559" s="11">
        <v>1631.3</v>
      </c>
      <c r="K1559" s="11">
        <v>1631.3</v>
      </c>
      <c r="L1559" s="35">
        <v>168</v>
      </c>
      <c r="M1559" s="11">
        <f t="shared" si="299"/>
        <v>766201.18359999999</v>
      </c>
      <c r="N1559" s="11"/>
      <c r="O1559" s="6"/>
      <c r="P1559" s="11"/>
      <c r="Q1559" s="11">
        <f t="shared" si="300"/>
        <v>766201.18359999999</v>
      </c>
      <c r="R1559" s="11">
        <v>627662.53</v>
      </c>
      <c r="S1559" s="35"/>
      <c r="T1559" s="11"/>
      <c r="U1559" s="11"/>
      <c r="V1559" s="11"/>
      <c r="W1559" s="11"/>
      <c r="X1559" s="11"/>
      <c r="Y1559" s="11"/>
      <c r="Z1559" s="11"/>
      <c r="AA1559" s="11">
        <v>113.48</v>
      </c>
      <c r="AB1559" s="11">
        <f>AA1559*1220.82</f>
        <v>138538.65359999999</v>
      </c>
      <c r="AC1559" s="11"/>
      <c r="AD1559" s="11"/>
      <c r="AE1559" s="11"/>
      <c r="AF1559" s="75"/>
      <c r="AG1559" s="29" t="s">
        <v>217</v>
      </c>
      <c r="AH1559" s="176" t="s">
        <v>1778</v>
      </c>
      <c r="AI1559" s="168"/>
      <c r="AJ1559" s="176"/>
      <c r="AK1559" s="176"/>
      <c r="AL1559" s="71">
        <f>MAX(AL$24:AL1558)+1</f>
        <v>1450</v>
      </c>
      <c r="AM1559" s="71" t="s">
        <v>157</v>
      </c>
      <c r="AN1559" s="71" t="str">
        <f t="shared" si="298"/>
        <v>1450.</v>
      </c>
      <c r="AP1559" s="71"/>
      <c r="AS1559" s="114"/>
    </row>
    <row r="1560" spans="1:45" ht="22.5" customHeight="1" x14ac:dyDescent="0.25">
      <c r="A1560" s="94" t="str">
        <f t="shared" si="297"/>
        <v>1451.</v>
      </c>
      <c r="B1560" s="94">
        <v>4434</v>
      </c>
      <c r="C1560" s="218" t="s">
        <v>1215</v>
      </c>
      <c r="D1560" s="4">
        <v>1965</v>
      </c>
      <c r="E1560" s="9" t="s">
        <v>28</v>
      </c>
      <c r="F1560" s="4" t="s">
        <v>31</v>
      </c>
      <c r="G1560" s="10">
        <v>5</v>
      </c>
      <c r="H1560" s="10">
        <v>4</v>
      </c>
      <c r="I1560" s="26">
        <v>3861.7</v>
      </c>
      <c r="J1560" s="11">
        <v>2548.9</v>
      </c>
      <c r="K1560" s="26">
        <v>2548.9</v>
      </c>
      <c r="L1560" s="27">
        <v>175</v>
      </c>
      <c r="M1560" s="26">
        <f t="shared" si="299"/>
        <v>4536336.8</v>
      </c>
      <c r="N1560" s="11"/>
      <c r="O1560" s="6"/>
      <c r="P1560" s="11"/>
      <c r="Q1560" s="11">
        <f t="shared" si="300"/>
        <v>4536336.8</v>
      </c>
      <c r="R1560" s="11">
        <f>672128+3864208.8</f>
        <v>4536336.8</v>
      </c>
      <c r="S1560" s="35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75"/>
      <c r="AG1560" s="29" t="s">
        <v>217</v>
      </c>
      <c r="AH1560" s="176" t="s">
        <v>1787</v>
      </c>
      <c r="AI1560" s="168"/>
      <c r="AJ1560" s="176"/>
      <c r="AK1560" s="176"/>
      <c r="AL1560" s="71">
        <f>MAX(AL$24:AL1559)+1</f>
        <v>1451</v>
      </c>
      <c r="AM1560" s="71" t="s">
        <v>157</v>
      </c>
      <c r="AN1560" s="71" t="str">
        <f t="shared" si="298"/>
        <v>1451.</v>
      </c>
      <c r="AP1560" s="71"/>
      <c r="AS1560" s="114"/>
    </row>
    <row r="1561" spans="1:45" ht="22.5" customHeight="1" x14ac:dyDescent="0.25">
      <c r="A1561" s="94" t="str">
        <f t="shared" si="297"/>
        <v>1452.</v>
      </c>
      <c r="B1561" s="94">
        <v>5292</v>
      </c>
      <c r="C1561" s="213" t="s">
        <v>1315</v>
      </c>
      <c r="D1561" s="4">
        <v>1965</v>
      </c>
      <c r="E1561" s="9" t="s">
        <v>28</v>
      </c>
      <c r="F1561" s="4" t="s">
        <v>29</v>
      </c>
      <c r="G1561" s="10">
        <v>4</v>
      </c>
      <c r="H1561" s="10">
        <v>3</v>
      </c>
      <c r="I1561" s="11">
        <v>2106.6</v>
      </c>
      <c r="J1561" s="11">
        <v>2046.1</v>
      </c>
      <c r="K1561" s="11">
        <v>1490.8</v>
      </c>
      <c r="L1561" s="35">
        <v>78</v>
      </c>
      <c r="M1561" s="11">
        <f t="shared" si="299"/>
        <v>331863.2</v>
      </c>
      <c r="N1561" s="11"/>
      <c r="O1561" s="6"/>
      <c r="P1561" s="11"/>
      <c r="Q1561" s="11">
        <f t="shared" si="300"/>
        <v>331863.2</v>
      </c>
      <c r="R1561" s="11">
        <v>331863.2</v>
      </c>
      <c r="S1561" s="35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75"/>
      <c r="AG1561" s="29" t="s">
        <v>217</v>
      </c>
      <c r="AH1561" s="176" t="s">
        <v>1778</v>
      </c>
      <c r="AI1561" s="168"/>
      <c r="AJ1561" s="176"/>
      <c r="AK1561" s="176"/>
      <c r="AL1561" s="71">
        <f>MAX(AL$24:AL1560)+1</f>
        <v>1452</v>
      </c>
      <c r="AM1561" s="71" t="s">
        <v>157</v>
      </c>
      <c r="AN1561" s="71" t="str">
        <f t="shared" si="298"/>
        <v>1452.</v>
      </c>
      <c r="AP1561" s="71"/>
      <c r="AS1561" s="114"/>
    </row>
    <row r="1562" spans="1:45" ht="22.5" customHeight="1" x14ac:dyDescent="0.25">
      <c r="A1562" s="94" t="str">
        <f t="shared" si="297"/>
        <v>1453.</v>
      </c>
      <c r="B1562" s="94">
        <v>4311</v>
      </c>
      <c r="C1562" s="220" t="s">
        <v>1190</v>
      </c>
      <c r="D1562" s="4">
        <v>1965</v>
      </c>
      <c r="E1562" s="9" t="s">
        <v>28</v>
      </c>
      <c r="F1562" s="4" t="s">
        <v>31</v>
      </c>
      <c r="G1562" s="10">
        <v>5</v>
      </c>
      <c r="H1562" s="10">
        <v>4</v>
      </c>
      <c r="I1562" s="26">
        <v>3960.6</v>
      </c>
      <c r="J1562" s="11">
        <v>2608.5</v>
      </c>
      <c r="K1562" s="26">
        <v>2608.5</v>
      </c>
      <c r="L1562" s="27">
        <v>205</v>
      </c>
      <c r="M1562" s="26">
        <f t="shared" si="299"/>
        <v>3858805.4400000004</v>
      </c>
      <c r="N1562" s="11"/>
      <c r="O1562" s="6"/>
      <c r="P1562" s="11"/>
      <c r="Q1562" s="11">
        <f t="shared" si="300"/>
        <v>3858805.4400000004</v>
      </c>
      <c r="R1562" s="11">
        <f>3239275.2+619530.24</f>
        <v>3858805.4400000004</v>
      </c>
      <c r="S1562" s="35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75"/>
      <c r="AG1562" s="29" t="s">
        <v>217</v>
      </c>
      <c r="AH1562" s="176" t="s">
        <v>1783</v>
      </c>
      <c r="AI1562" s="168"/>
      <c r="AJ1562" s="176"/>
      <c r="AK1562" s="176"/>
      <c r="AL1562" s="71">
        <f>MAX(AL$24:AL1561)+1</f>
        <v>1453</v>
      </c>
      <c r="AM1562" s="71" t="s">
        <v>157</v>
      </c>
      <c r="AN1562" s="71" t="str">
        <f t="shared" si="298"/>
        <v>1453.</v>
      </c>
      <c r="AP1562" s="71"/>
      <c r="AS1562" s="114"/>
    </row>
    <row r="1563" spans="1:45" ht="22.5" customHeight="1" x14ac:dyDescent="0.25">
      <c r="A1563" s="94" t="str">
        <f t="shared" si="297"/>
        <v>1454.</v>
      </c>
      <c r="B1563" s="94">
        <v>5027</v>
      </c>
      <c r="C1563" s="211" t="s">
        <v>1556</v>
      </c>
      <c r="D1563" s="4">
        <v>1965</v>
      </c>
      <c r="E1563" s="9" t="s">
        <v>28</v>
      </c>
      <c r="F1563" s="4" t="s">
        <v>29</v>
      </c>
      <c r="G1563" s="10">
        <v>5</v>
      </c>
      <c r="H1563" s="10">
        <v>6</v>
      </c>
      <c r="I1563" s="11">
        <v>4839.6000000000004</v>
      </c>
      <c r="J1563" s="11">
        <v>4839.6000000000004</v>
      </c>
      <c r="K1563" s="11">
        <v>4839.6000000000004</v>
      </c>
      <c r="L1563" s="35">
        <v>200</v>
      </c>
      <c r="M1563" s="11">
        <f t="shared" si="299"/>
        <v>2773887</v>
      </c>
      <c r="N1563" s="11"/>
      <c r="O1563" s="6"/>
      <c r="P1563" s="11"/>
      <c r="Q1563" s="11">
        <f t="shared" si="300"/>
        <v>2773887</v>
      </c>
      <c r="R1563" s="11">
        <v>2773887</v>
      </c>
      <c r="S1563" s="35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75"/>
      <c r="AG1563" s="29" t="s">
        <v>217</v>
      </c>
      <c r="AH1563" s="176" t="s">
        <v>1774</v>
      </c>
      <c r="AI1563" s="168"/>
      <c r="AJ1563" s="176"/>
      <c r="AK1563" s="176"/>
      <c r="AL1563" s="71">
        <f>MAX(AL$24:AL1562)+1</f>
        <v>1454</v>
      </c>
      <c r="AM1563" s="71" t="s">
        <v>157</v>
      </c>
      <c r="AN1563" s="71" t="str">
        <f t="shared" si="298"/>
        <v>1454.</v>
      </c>
      <c r="AP1563" s="71"/>
      <c r="AS1563" s="114"/>
    </row>
    <row r="1564" spans="1:45" ht="22.5" customHeight="1" x14ac:dyDescent="0.25">
      <c r="A1564" s="94" t="str">
        <f t="shared" si="297"/>
        <v>1455.</v>
      </c>
      <c r="B1564" s="94">
        <v>4435</v>
      </c>
      <c r="C1564" s="213" t="s">
        <v>1364</v>
      </c>
      <c r="D1564" s="4">
        <v>1966</v>
      </c>
      <c r="E1564" s="9" t="s">
        <v>28</v>
      </c>
      <c r="F1564" s="4" t="s">
        <v>31</v>
      </c>
      <c r="G1564" s="10">
        <v>5</v>
      </c>
      <c r="H1564" s="10">
        <v>4</v>
      </c>
      <c r="I1564" s="26">
        <v>3660.4</v>
      </c>
      <c r="J1564" s="11">
        <v>3660.4</v>
      </c>
      <c r="K1564" s="26">
        <v>3660.4</v>
      </c>
      <c r="L1564" s="27">
        <v>176</v>
      </c>
      <c r="M1564" s="11">
        <f t="shared" si="299"/>
        <v>1800805.5</v>
      </c>
      <c r="N1564" s="11"/>
      <c r="O1564" s="6"/>
      <c r="P1564" s="11"/>
      <c r="Q1564" s="11">
        <f t="shared" si="300"/>
        <v>1800805.5</v>
      </c>
      <c r="R1564" s="11"/>
      <c r="S1564" s="35"/>
      <c r="T1564" s="11"/>
      <c r="U1564" s="11">
        <v>975</v>
      </c>
      <c r="V1564" s="11">
        <f>U1564*1846.98</f>
        <v>1800805.5</v>
      </c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75"/>
      <c r="AG1564" s="29" t="s">
        <v>217</v>
      </c>
      <c r="AH1564" s="176"/>
      <c r="AI1564" s="168"/>
      <c r="AJ1564" s="176"/>
      <c r="AK1564" s="176"/>
      <c r="AL1564" s="71">
        <f>MAX(AL$24:AL1563)+1</f>
        <v>1455</v>
      </c>
      <c r="AM1564" s="71" t="s">
        <v>157</v>
      </c>
      <c r="AN1564" s="71" t="str">
        <f t="shared" si="298"/>
        <v>1455.</v>
      </c>
      <c r="AP1564" s="71"/>
      <c r="AS1564" s="114"/>
    </row>
    <row r="1565" spans="1:45" ht="22.5" customHeight="1" x14ac:dyDescent="0.25">
      <c r="A1565" s="94" t="str">
        <f t="shared" si="297"/>
        <v>1456.</v>
      </c>
      <c r="B1565" s="94">
        <v>5608</v>
      </c>
      <c r="C1565" s="213" t="s">
        <v>1583</v>
      </c>
      <c r="D1565" s="4">
        <v>1966</v>
      </c>
      <c r="E1565" s="9"/>
      <c r="F1565" s="4" t="s">
        <v>29</v>
      </c>
      <c r="G1565" s="10">
        <v>5</v>
      </c>
      <c r="H1565" s="10">
        <v>2</v>
      </c>
      <c r="I1565" s="11">
        <v>1782.5</v>
      </c>
      <c r="J1565" s="11">
        <v>1782.5</v>
      </c>
      <c r="K1565" s="11">
        <v>1782.5</v>
      </c>
      <c r="L1565" s="35">
        <v>31</v>
      </c>
      <c r="M1565" s="11">
        <f t="shared" si="299"/>
        <v>3216642.41</v>
      </c>
      <c r="N1565" s="11"/>
      <c r="O1565" s="11"/>
      <c r="P1565" s="11"/>
      <c r="Q1565" s="11">
        <f t="shared" si="300"/>
        <v>3216642.41</v>
      </c>
      <c r="R1565" s="11">
        <f>1771021.65+1445620.76</f>
        <v>3216642.41</v>
      </c>
      <c r="S1565" s="35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75"/>
      <c r="AG1565" s="29" t="s">
        <v>217</v>
      </c>
      <c r="AH1565" s="176" t="s">
        <v>1805</v>
      </c>
      <c r="AI1565" s="168"/>
      <c r="AJ1565" s="176"/>
      <c r="AK1565" s="176"/>
      <c r="AL1565" s="71">
        <f>MAX(AL$24:AL1564)+1</f>
        <v>1456</v>
      </c>
      <c r="AM1565" s="71" t="s">
        <v>157</v>
      </c>
      <c r="AN1565" s="71" t="str">
        <f t="shared" si="298"/>
        <v>1456.</v>
      </c>
      <c r="AP1565" s="71"/>
      <c r="AS1565" s="114"/>
    </row>
    <row r="1566" spans="1:45" ht="22.5" customHeight="1" x14ac:dyDescent="0.25">
      <c r="A1566" s="94" t="str">
        <f t="shared" si="297"/>
        <v>1457.</v>
      </c>
      <c r="B1566" s="94">
        <v>5350</v>
      </c>
      <c r="C1566" s="213" t="s">
        <v>1472</v>
      </c>
      <c r="D1566" s="4">
        <v>1966</v>
      </c>
      <c r="E1566" s="9" t="s">
        <v>28</v>
      </c>
      <c r="F1566" s="4" t="s">
        <v>31</v>
      </c>
      <c r="G1566" s="10">
        <v>5</v>
      </c>
      <c r="H1566" s="10">
        <v>5</v>
      </c>
      <c r="I1566" s="26">
        <v>4874.8999999999996</v>
      </c>
      <c r="J1566" s="11">
        <v>3209.1</v>
      </c>
      <c r="K1566" s="26">
        <v>3209.1</v>
      </c>
      <c r="L1566" s="27">
        <v>237</v>
      </c>
      <c r="M1566" s="11">
        <f t="shared" si="299"/>
        <v>2518425.2599999998</v>
      </c>
      <c r="N1566" s="11"/>
      <c r="O1566" s="6"/>
      <c r="P1566" s="11"/>
      <c r="Q1566" s="11">
        <f t="shared" si="300"/>
        <v>2518425.2599999998</v>
      </c>
      <c r="R1566" s="11">
        <v>573350.26</v>
      </c>
      <c r="S1566" s="35"/>
      <c r="T1566" s="11"/>
      <c r="U1566" s="11"/>
      <c r="V1566" s="11"/>
      <c r="W1566" s="11"/>
      <c r="X1566" s="11"/>
      <c r="Y1566" s="11">
        <v>2500</v>
      </c>
      <c r="Z1566" s="11">
        <f>Y1566*778.03</f>
        <v>1945075</v>
      </c>
      <c r="AA1566" s="11"/>
      <c r="AB1566" s="11"/>
      <c r="AC1566" s="11"/>
      <c r="AD1566" s="11"/>
      <c r="AE1566" s="11"/>
      <c r="AF1566" s="75"/>
      <c r="AG1566" s="29" t="s">
        <v>217</v>
      </c>
      <c r="AH1566" s="176" t="s">
        <v>1790</v>
      </c>
      <c r="AI1566" s="168"/>
      <c r="AJ1566" s="176"/>
      <c r="AK1566" s="176"/>
      <c r="AL1566" s="71">
        <f>MAX(AL$24:AL1565)+1</f>
        <v>1457</v>
      </c>
      <c r="AM1566" s="71" t="s">
        <v>157</v>
      </c>
      <c r="AN1566" s="71" t="str">
        <f t="shared" si="298"/>
        <v>1457.</v>
      </c>
      <c r="AP1566" s="71"/>
      <c r="AS1566" s="114"/>
    </row>
    <row r="1567" spans="1:45" ht="22.5" customHeight="1" x14ac:dyDescent="0.25">
      <c r="A1567" s="94" t="str">
        <f t="shared" si="297"/>
        <v>1458.</v>
      </c>
      <c r="B1567" s="94">
        <v>5351</v>
      </c>
      <c r="C1567" s="213" t="s">
        <v>1321</v>
      </c>
      <c r="D1567" s="4">
        <v>1966</v>
      </c>
      <c r="E1567" s="9" t="s">
        <v>28</v>
      </c>
      <c r="F1567" s="4" t="s">
        <v>31</v>
      </c>
      <c r="G1567" s="10">
        <v>5</v>
      </c>
      <c r="H1567" s="10">
        <v>5</v>
      </c>
      <c r="I1567" s="11">
        <v>4905.8</v>
      </c>
      <c r="J1567" s="11">
        <v>3231.5</v>
      </c>
      <c r="K1567" s="11">
        <v>3231.5</v>
      </c>
      <c r="L1567" s="35">
        <v>239</v>
      </c>
      <c r="M1567" s="11">
        <f t="shared" si="299"/>
        <v>5574856.3200000003</v>
      </c>
      <c r="N1567" s="11"/>
      <c r="O1567" s="6"/>
      <c r="P1567" s="11"/>
      <c r="Q1567" s="11">
        <f t="shared" si="300"/>
        <v>5574856.3200000003</v>
      </c>
      <c r="R1567" s="11">
        <f>4689813.12+885043.2</f>
        <v>5574856.3200000003</v>
      </c>
      <c r="S1567" s="35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75"/>
      <c r="AG1567" s="29" t="s">
        <v>217</v>
      </c>
      <c r="AH1567" s="176" t="s">
        <v>1783</v>
      </c>
      <c r="AI1567" s="168"/>
      <c r="AJ1567" s="176"/>
      <c r="AK1567" s="176"/>
      <c r="AL1567" s="71">
        <f>MAX(AL$24:AL1566)+1</f>
        <v>1458</v>
      </c>
      <c r="AM1567" s="71" t="s">
        <v>157</v>
      </c>
      <c r="AN1567" s="71" t="str">
        <f t="shared" si="298"/>
        <v>1458.</v>
      </c>
      <c r="AP1567" s="71"/>
      <c r="AS1567" s="114"/>
    </row>
    <row r="1568" spans="1:45" ht="22.5" customHeight="1" x14ac:dyDescent="0.25">
      <c r="A1568" s="94" t="str">
        <f t="shared" si="297"/>
        <v>1459.</v>
      </c>
      <c r="B1568" s="94">
        <v>4576</v>
      </c>
      <c r="C1568" s="218" t="s">
        <v>1235</v>
      </c>
      <c r="D1568" s="4">
        <v>1967</v>
      </c>
      <c r="E1568" s="9" t="s">
        <v>28</v>
      </c>
      <c r="F1568" s="4" t="s">
        <v>31</v>
      </c>
      <c r="G1568" s="10">
        <v>5</v>
      </c>
      <c r="H1568" s="10">
        <v>5</v>
      </c>
      <c r="I1568" s="26">
        <v>4967.7</v>
      </c>
      <c r="J1568" s="11">
        <v>3250</v>
      </c>
      <c r="K1568" s="26">
        <v>3250</v>
      </c>
      <c r="L1568" s="27">
        <v>268</v>
      </c>
      <c r="M1568" s="26">
        <f t="shared" ref="M1568:M1605" si="301">R1568+T1568+V1568+X1568+Z1568+AB1568+AE1568+AF1568</f>
        <v>997690</v>
      </c>
      <c r="N1568" s="11"/>
      <c r="O1568" s="6"/>
      <c r="P1568" s="11"/>
      <c r="Q1568" s="11">
        <f t="shared" si="300"/>
        <v>997690</v>
      </c>
      <c r="R1568" s="11">
        <v>997690</v>
      </c>
      <c r="S1568" s="35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75"/>
      <c r="AG1568" s="29" t="s">
        <v>217</v>
      </c>
      <c r="AH1568" s="176" t="s">
        <v>1778</v>
      </c>
      <c r="AI1568" s="168"/>
      <c r="AJ1568" s="176"/>
      <c r="AK1568" s="176"/>
      <c r="AL1568" s="71">
        <f>MAX(AL$24:AL1567)+1</f>
        <v>1459</v>
      </c>
      <c r="AM1568" s="71" t="s">
        <v>157</v>
      </c>
      <c r="AN1568" s="71" t="str">
        <f t="shared" si="298"/>
        <v>1459.</v>
      </c>
      <c r="AP1568" s="71"/>
      <c r="AS1568" s="114"/>
    </row>
    <row r="1569" spans="1:45" ht="22.5" customHeight="1" x14ac:dyDescent="0.25">
      <c r="A1569" s="94" t="str">
        <f t="shared" si="297"/>
        <v>1460.</v>
      </c>
      <c r="B1569" s="94">
        <v>4528</v>
      </c>
      <c r="C1569" s="218" t="s">
        <v>1230</v>
      </c>
      <c r="D1569" s="4">
        <v>1967</v>
      </c>
      <c r="E1569" s="9" t="s">
        <v>28</v>
      </c>
      <c r="F1569" s="4" t="s">
        <v>29</v>
      </c>
      <c r="G1569" s="10">
        <v>5</v>
      </c>
      <c r="H1569" s="10">
        <v>4</v>
      </c>
      <c r="I1569" s="26">
        <v>3701.9</v>
      </c>
      <c r="J1569" s="11">
        <v>3411.9</v>
      </c>
      <c r="K1569" s="26">
        <v>3411.9</v>
      </c>
      <c r="L1569" s="27">
        <v>147</v>
      </c>
      <c r="M1569" s="26">
        <f t="shared" si="301"/>
        <v>645873</v>
      </c>
      <c r="N1569" s="11"/>
      <c r="O1569" s="6"/>
      <c r="P1569" s="11"/>
      <c r="Q1569" s="11">
        <f t="shared" si="300"/>
        <v>645873</v>
      </c>
      <c r="R1569" s="11">
        <v>645873</v>
      </c>
      <c r="S1569" s="35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75"/>
      <c r="AG1569" s="29" t="s">
        <v>217</v>
      </c>
      <c r="AH1569" s="176" t="s">
        <v>1778</v>
      </c>
      <c r="AI1569" s="168"/>
      <c r="AJ1569" s="176"/>
      <c r="AK1569" s="176"/>
      <c r="AL1569" s="71">
        <f>MAX(AL$24:AL1568)+1</f>
        <v>1460</v>
      </c>
      <c r="AM1569" s="71" t="s">
        <v>157</v>
      </c>
      <c r="AN1569" s="71" t="str">
        <f t="shared" si="298"/>
        <v>1460.</v>
      </c>
      <c r="AP1569" s="71"/>
      <c r="AS1569" s="114"/>
    </row>
    <row r="1570" spans="1:45" ht="22.5" customHeight="1" x14ac:dyDescent="0.25">
      <c r="A1570" s="94" t="str">
        <f t="shared" si="297"/>
        <v>1461.</v>
      </c>
      <c r="B1570" s="94">
        <v>4698</v>
      </c>
      <c r="C1570" s="213" t="s">
        <v>1394</v>
      </c>
      <c r="D1570" s="4">
        <v>1967</v>
      </c>
      <c r="E1570" s="9" t="s">
        <v>28</v>
      </c>
      <c r="F1570" s="4" t="s">
        <v>31</v>
      </c>
      <c r="G1570" s="10">
        <v>5</v>
      </c>
      <c r="H1570" s="10">
        <v>5</v>
      </c>
      <c r="I1570" s="26">
        <v>4844.3</v>
      </c>
      <c r="J1570" s="11">
        <v>3171.3</v>
      </c>
      <c r="K1570" s="26">
        <v>3171.3</v>
      </c>
      <c r="L1570" s="27">
        <v>228</v>
      </c>
      <c r="M1570" s="26">
        <f t="shared" si="301"/>
        <v>2038292.75</v>
      </c>
      <c r="N1570" s="11"/>
      <c r="O1570" s="6"/>
      <c r="P1570" s="11"/>
      <c r="Q1570" s="11">
        <f t="shared" si="300"/>
        <v>2038292.75</v>
      </c>
      <c r="R1570" s="11">
        <f>930004.75+1108288</f>
        <v>2038292.75</v>
      </c>
      <c r="S1570" s="35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75"/>
      <c r="AG1570" s="29" t="s">
        <v>217</v>
      </c>
      <c r="AH1570" s="176" t="s">
        <v>1791</v>
      </c>
      <c r="AI1570" s="168"/>
      <c r="AJ1570" s="176"/>
      <c r="AK1570" s="176"/>
      <c r="AL1570" s="71">
        <f>MAX(AL$24:AL1569)+1</f>
        <v>1461</v>
      </c>
      <c r="AM1570" s="71" t="s">
        <v>157</v>
      </c>
      <c r="AN1570" s="71" t="str">
        <f t="shared" si="298"/>
        <v>1461.</v>
      </c>
      <c r="AP1570" s="71"/>
      <c r="AS1570" s="114"/>
    </row>
    <row r="1571" spans="1:45" ht="22.5" customHeight="1" x14ac:dyDescent="0.25">
      <c r="A1571" s="94" t="str">
        <f t="shared" si="297"/>
        <v>1462.</v>
      </c>
      <c r="B1571" s="94">
        <v>4704</v>
      </c>
      <c r="C1571" s="213" t="s">
        <v>1396</v>
      </c>
      <c r="D1571" s="4">
        <v>1967</v>
      </c>
      <c r="E1571" s="9" t="s">
        <v>28</v>
      </c>
      <c r="F1571" s="4" t="s">
        <v>29</v>
      </c>
      <c r="G1571" s="10">
        <v>5</v>
      </c>
      <c r="H1571" s="10">
        <v>1</v>
      </c>
      <c r="I1571" s="26">
        <v>3421.3</v>
      </c>
      <c r="J1571" s="11">
        <v>3421.3</v>
      </c>
      <c r="K1571" s="26">
        <v>3421.3</v>
      </c>
      <c r="L1571" s="27">
        <v>187</v>
      </c>
      <c r="M1571" s="26">
        <f t="shared" si="301"/>
        <v>1977518.4</v>
      </c>
      <c r="N1571" s="11"/>
      <c r="O1571" s="6"/>
      <c r="P1571" s="11"/>
      <c r="Q1571" s="11">
        <f t="shared" si="300"/>
        <v>1977518.4</v>
      </c>
      <c r="R1571" s="11">
        <v>1977518.4</v>
      </c>
      <c r="S1571" s="35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75"/>
      <c r="AG1571" s="29" t="s">
        <v>217</v>
      </c>
      <c r="AH1571" s="176" t="s">
        <v>1788</v>
      </c>
      <c r="AI1571" s="168"/>
      <c r="AJ1571" s="176"/>
      <c r="AK1571" s="176"/>
      <c r="AL1571" s="71">
        <f>MAX(AL$24:AL1570)+1</f>
        <v>1462</v>
      </c>
      <c r="AM1571" s="71" t="s">
        <v>157</v>
      </c>
      <c r="AN1571" s="71" t="str">
        <f t="shared" si="298"/>
        <v>1462.</v>
      </c>
      <c r="AP1571" s="71"/>
      <c r="AS1571" s="114"/>
    </row>
    <row r="1572" spans="1:45" ht="22.5" customHeight="1" x14ac:dyDescent="0.25">
      <c r="A1572" s="94" t="str">
        <f t="shared" si="297"/>
        <v>1463.</v>
      </c>
      <c r="B1572" s="94">
        <v>4578</v>
      </c>
      <c r="C1572" s="218" t="s">
        <v>1236</v>
      </c>
      <c r="D1572" s="4">
        <v>1968</v>
      </c>
      <c r="E1572" s="9" t="s">
        <v>28</v>
      </c>
      <c r="F1572" s="4" t="s">
        <v>31</v>
      </c>
      <c r="G1572" s="10">
        <v>5</v>
      </c>
      <c r="H1572" s="10">
        <v>5</v>
      </c>
      <c r="I1572" s="26">
        <v>4825.2</v>
      </c>
      <c r="J1572" s="11">
        <v>3185.7</v>
      </c>
      <c r="K1572" s="26">
        <v>3185.7</v>
      </c>
      <c r="L1572" s="27">
        <v>271</v>
      </c>
      <c r="M1572" s="26">
        <f t="shared" si="301"/>
        <v>997690</v>
      </c>
      <c r="N1572" s="11"/>
      <c r="O1572" s="6"/>
      <c r="P1572" s="11"/>
      <c r="Q1572" s="11">
        <f t="shared" si="300"/>
        <v>997690</v>
      </c>
      <c r="R1572" s="11">
        <v>997690</v>
      </c>
      <c r="S1572" s="35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75"/>
      <c r="AG1572" s="29" t="s">
        <v>217</v>
      </c>
      <c r="AH1572" s="176" t="s">
        <v>1778</v>
      </c>
      <c r="AI1572" s="168"/>
      <c r="AJ1572" s="176"/>
      <c r="AK1572" s="176"/>
      <c r="AL1572" s="71">
        <f>MAX(AL$24:AL1571)+1</f>
        <v>1463</v>
      </c>
      <c r="AM1572" s="71" t="s">
        <v>157</v>
      </c>
      <c r="AN1572" s="71" t="str">
        <f t="shared" si="298"/>
        <v>1463.</v>
      </c>
      <c r="AP1572" s="71"/>
      <c r="AS1572" s="114"/>
    </row>
    <row r="1573" spans="1:45" ht="22.5" customHeight="1" x14ac:dyDescent="0.25">
      <c r="A1573" s="94" t="str">
        <f t="shared" si="297"/>
        <v>1464.</v>
      </c>
      <c r="B1573" s="94">
        <v>4189</v>
      </c>
      <c r="C1573" s="213" t="s">
        <v>1172</v>
      </c>
      <c r="D1573" s="4">
        <v>1968</v>
      </c>
      <c r="E1573" s="9"/>
      <c r="F1573" s="4" t="s">
        <v>29</v>
      </c>
      <c r="G1573" s="10">
        <v>5</v>
      </c>
      <c r="H1573" s="10">
        <v>6</v>
      </c>
      <c r="I1573" s="26">
        <v>4446.3</v>
      </c>
      <c r="J1573" s="11">
        <v>2978.7</v>
      </c>
      <c r="K1573" s="26">
        <v>683.5</v>
      </c>
      <c r="L1573" s="27">
        <v>202</v>
      </c>
      <c r="M1573" s="26">
        <f t="shared" si="301"/>
        <v>2290532.25</v>
      </c>
      <c r="N1573" s="11"/>
      <c r="O1573" s="6"/>
      <c r="P1573" s="11"/>
      <c r="Q1573" s="11">
        <f t="shared" si="300"/>
        <v>2290532.25</v>
      </c>
      <c r="R1573" s="11"/>
      <c r="S1573" s="35"/>
      <c r="T1573" s="11"/>
      <c r="U1573" s="11">
        <v>1240.1494940007628</v>
      </c>
      <c r="V1573" s="11">
        <v>2290532.25</v>
      </c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75"/>
      <c r="AG1573" s="29" t="s">
        <v>217</v>
      </c>
      <c r="AH1573" s="176"/>
      <c r="AI1573" s="168"/>
      <c r="AJ1573" s="176"/>
      <c r="AK1573" s="176"/>
      <c r="AL1573" s="71">
        <f>MAX(AL$24:AL1572)+1</f>
        <v>1464</v>
      </c>
      <c r="AM1573" s="71" t="s">
        <v>157</v>
      </c>
      <c r="AN1573" s="71" t="str">
        <f t="shared" si="298"/>
        <v>1464.</v>
      </c>
      <c r="AP1573" s="71"/>
      <c r="AS1573" s="114"/>
    </row>
    <row r="1574" spans="1:45" ht="22.5" customHeight="1" x14ac:dyDescent="0.25">
      <c r="A1574" s="94" t="str">
        <f t="shared" si="297"/>
        <v>1465.</v>
      </c>
      <c r="B1574" s="94">
        <v>4233</v>
      </c>
      <c r="C1574" s="211" t="s">
        <v>1653</v>
      </c>
      <c r="D1574" s="4">
        <v>1968</v>
      </c>
      <c r="E1574" s="9" t="s">
        <v>28</v>
      </c>
      <c r="F1574" s="4" t="s">
        <v>31</v>
      </c>
      <c r="G1574" s="10">
        <v>5</v>
      </c>
      <c r="H1574" s="10">
        <v>7</v>
      </c>
      <c r="I1574" s="11">
        <v>5098.2</v>
      </c>
      <c r="J1574" s="11">
        <v>3322</v>
      </c>
      <c r="K1574" s="11">
        <v>3322</v>
      </c>
      <c r="L1574" s="35">
        <v>111</v>
      </c>
      <c r="M1574" s="26">
        <f t="shared" si="301"/>
        <v>3155117.6</v>
      </c>
      <c r="N1574" s="11"/>
      <c r="O1574" s="6"/>
      <c r="P1574" s="11"/>
      <c r="Q1574" s="11">
        <f t="shared" si="300"/>
        <v>3155117.6</v>
      </c>
      <c r="R1574" s="11">
        <v>754043.6</v>
      </c>
      <c r="S1574" s="35"/>
      <c r="T1574" s="11"/>
      <c r="U1574" s="11">
        <v>1300</v>
      </c>
      <c r="V1574" s="11">
        <f>U1574*1846.98</f>
        <v>2401074</v>
      </c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75"/>
      <c r="AG1574" s="29" t="s">
        <v>217</v>
      </c>
      <c r="AH1574" s="176" t="s">
        <v>1778</v>
      </c>
      <c r="AI1574" s="168"/>
      <c r="AJ1574" s="176"/>
      <c r="AK1574" s="176"/>
      <c r="AL1574" s="71">
        <f>MAX(AL$24:AL1573)+1</f>
        <v>1465</v>
      </c>
      <c r="AM1574" s="71" t="s">
        <v>157</v>
      </c>
      <c r="AN1574" s="71" t="str">
        <f t="shared" si="298"/>
        <v>1465.</v>
      </c>
      <c r="AP1574" s="71"/>
      <c r="AS1574" s="114"/>
    </row>
    <row r="1575" spans="1:45" ht="22.5" customHeight="1" x14ac:dyDescent="0.25">
      <c r="A1575" s="94" t="str">
        <f t="shared" si="297"/>
        <v>1466.</v>
      </c>
      <c r="B1575" s="94">
        <v>4811</v>
      </c>
      <c r="C1575" s="218" t="s">
        <v>1262</v>
      </c>
      <c r="D1575" s="4">
        <v>1968</v>
      </c>
      <c r="E1575" s="9" t="s">
        <v>28</v>
      </c>
      <c r="F1575" s="4" t="s">
        <v>29</v>
      </c>
      <c r="G1575" s="10">
        <v>5</v>
      </c>
      <c r="H1575" s="10">
        <v>7</v>
      </c>
      <c r="I1575" s="26">
        <v>4825.8999999999996</v>
      </c>
      <c r="J1575" s="11">
        <v>4517.8999999999996</v>
      </c>
      <c r="K1575" s="26">
        <v>3174.7</v>
      </c>
      <c r="L1575" s="27">
        <v>204</v>
      </c>
      <c r="M1575" s="26">
        <f t="shared" si="301"/>
        <v>3420916.8</v>
      </c>
      <c r="N1575" s="11"/>
      <c r="O1575" s="6"/>
      <c r="P1575" s="11"/>
      <c r="Q1575" s="11">
        <f t="shared" si="300"/>
        <v>3420916.8</v>
      </c>
      <c r="R1575" s="11">
        <v>3420916.8</v>
      </c>
      <c r="S1575" s="35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75"/>
      <c r="AG1575" s="29" t="s">
        <v>217</v>
      </c>
      <c r="AH1575" s="176" t="s">
        <v>1777</v>
      </c>
      <c r="AI1575" s="168"/>
      <c r="AJ1575" s="176"/>
      <c r="AK1575" s="176"/>
      <c r="AL1575" s="71">
        <f>MAX(AL$24:AL1574)+1</f>
        <v>1466</v>
      </c>
      <c r="AM1575" s="71" t="s">
        <v>157</v>
      </c>
      <c r="AN1575" s="71" t="str">
        <f t="shared" si="298"/>
        <v>1466.</v>
      </c>
      <c r="AP1575" s="71"/>
      <c r="AS1575" s="114"/>
    </row>
    <row r="1576" spans="1:45" ht="22.5" customHeight="1" x14ac:dyDescent="0.25">
      <c r="A1576" s="94" t="str">
        <f t="shared" ref="A1576:A1639" si="302">AN1576</f>
        <v>1467.</v>
      </c>
      <c r="B1576" s="94">
        <v>5088</v>
      </c>
      <c r="C1576" s="218" t="s">
        <v>1288</v>
      </c>
      <c r="D1576" s="4">
        <v>1968</v>
      </c>
      <c r="E1576" s="9" t="s">
        <v>28</v>
      </c>
      <c r="F1576" s="4" t="s">
        <v>31</v>
      </c>
      <c r="G1576" s="10">
        <v>5</v>
      </c>
      <c r="H1576" s="10">
        <v>4</v>
      </c>
      <c r="I1576" s="11">
        <v>4225.1000000000004</v>
      </c>
      <c r="J1576" s="11">
        <v>2882.1</v>
      </c>
      <c r="K1576" s="11">
        <v>3882.1</v>
      </c>
      <c r="L1576" s="35">
        <v>180</v>
      </c>
      <c r="M1576" s="11">
        <f t="shared" si="301"/>
        <v>758924.54</v>
      </c>
      <c r="N1576" s="11"/>
      <c r="O1576" s="6"/>
      <c r="P1576" s="11"/>
      <c r="Q1576" s="11">
        <f t="shared" si="300"/>
        <v>758924.54</v>
      </c>
      <c r="R1576" s="11">
        <v>758924.54</v>
      </c>
      <c r="S1576" s="35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75"/>
      <c r="AG1576" s="29" t="s">
        <v>217</v>
      </c>
      <c r="AH1576" s="176" t="s">
        <v>1788</v>
      </c>
      <c r="AI1576" s="168"/>
      <c r="AJ1576" s="176"/>
      <c r="AK1576" s="176"/>
      <c r="AL1576" s="71">
        <f>MAX(AL$24:AL1575)+1</f>
        <v>1467</v>
      </c>
      <c r="AM1576" s="71" t="s">
        <v>157</v>
      </c>
      <c r="AN1576" s="71" t="str">
        <f t="shared" ref="AN1576:AN1639" si="303">CONCATENATE(AL1576,AM1576)</f>
        <v>1467.</v>
      </c>
      <c r="AP1576" s="71"/>
      <c r="AS1576" s="114"/>
    </row>
    <row r="1577" spans="1:45" ht="22.5" customHeight="1" x14ac:dyDescent="0.25">
      <c r="A1577" s="94" t="str">
        <f t="shared" si="302"/>
        <v>1468.</v>
      </c>
      <c r="B1577" s="94">
        <v>4339</v>
      </c>
      <c r="C1577" s="213" t="s">
        <v>1353</v>
      </c>
      <c r="D1577" s="4">
        <v>1969</v>
      </c>
      <c r="E1577" s="9" t="s">
        <v>28</v>
      </c>
      <c r="F1577" s="4" t="s">
        <v>29</v>
      </c>
      <c r="G1577" s="10">
        <v>5</v>
      </c>
      <c r="H1577" s="10">
        <v>8</v>
      </c>
      <c r="I1577" s="26">
        <v>6996.8</v>
      </c>
      <c r="J1577" s="11">
        <v>6363.9</v>
      </c>
      <c r="K1577" s="26">
        <v>5124.3</v>
      </c>
      <c r="L1577" s="27">
        <v>238</v>
      </c>
      <c r="M1577" s="26">
        <f t="shared" si="301"/>
        <v>5557368</v>
      </c>
      <c r="N1577" s="11"/>
      <c r="O1577" s="6"/>
      <c r="P1577" s="11"/>
      <c r="Q1577" s="11">
        <f t="shared" si="300"/>
        <v>5557368</v>
      </c>
      <c r="R1577" s="11">
        <v>5557368</v>
      </c>
      <c r="S1577" s="35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75"/>
      <c r="AG1577" s="29" t="s">
        <v>217</v>
      </c>
      <c r="AH1577" s="176" t="s">
        <v>1777</v>
      </c>
      <c r="AI1577" s="168"/>
      <c r="AJ1577" s="176"/>
      <c r="AK1577" s="176"/>
      <c r="AL1577" s="71">
        <f>MAX(AL$24:AL1576)+1</f>
        <v>1468</v>
      </c>
      <c r="AM1577" s="71" t="s">
        <v>157</v>
      </c>
      <c r="AN1577" s="71" t="str">
        <f t="shared" si="303"/>
        <v>1468.</v>
      </c>
      <c r="AP1577" s="71"/>
      <c r="AS1577" s="114"/>
    </row>
    <row r="1578" spans="1:45" ht="22.5" customHeight="1" x14ac:dyDescent="0.25">
      <c r="A1578" s="94" t="str">
        <f t="shared" si="302"/>
        <v>1469.</v>
      </c>
      <c r="B1578" s="94">
        <v>4198</v>
      </c>
      <c r="C1578" s="218" t="s">
        <v>1174</v>
      </c>
      <c r="D1578" s="4">
        <v>1969</v>
      </c>
      <c r="E1578" s="9" t="s">
        <v>28</v>
      </c>
      <c r="F1578" s="4" t="s">
        <v>31</v>
      </c>
      <c r="G1578" s="10">
        <v>5</v>
      </c>
      <c r="H1578" s="10">
        <v>10</v>
      </c>
      <c r="I1578" s="26">
        <v>6889.6</v>
      </c>
      <c r="J1578" s="11">
        <v>4462.3</v>
      </c>
      <c r="K1578" s="26">
        <v>4462.3</v>
      </c>
      <c r="L1578" s="27">
        <v>328</v>
      </c>
      <c r="M1578" s="26">
        <f t="shared" si="301"/>
        <v>4360719.78</v>
      </c>
      <c r="N1578" s="11"/>
      <c r="O1578" s="6"/>
      <c r="P1578" s="11"/>
      <c r="Q1578" s="11">
        <f t="shared" si="300"/>
        <v>4360719.78</v>
      </c>
      <c r="R1578" s="11"/>
      <c r="S1578" s="35"/>
      <c r="T1578" s="11"/>
      <c r="U1578" s="11">
        <v>2361</v>
      </c>
      <c r="V1578" s="11">
        <f>U1578*1846.98</f>
        <v>4360719.78</v>
      </c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75"/>
      <c r="AG1578" s="29" t="s">
        <v>217</v>
      </c>
      <c r="AH1578" s="176"/>
      <c r="AI1578" s="168"/>
      <c r="AJ1578" s="176"/>
      <c r="AK1578" s="176"/>
      <c r="AL1578" s="71">
        <f>MAX(AL$24:AL1577)+1</f>
        <v>1469</v>
      </c>
      <c r="AM1578" s="71" t="s">
        <v>157</v>
      </c>
      <c r="AN1578" s="71" t="str">
        <f t="shared" si="303"/>
        <v>1469.</v>
      </c>
      <c r="AP1578" s="71"/>
      <c r="AS1578" s="114"/>
    </row>
    <row r="1579" spans="1:45" ht="22.5" customHeight="1" x14ac:dyDescent="0.25">
      <c r="A1579" s="94" t="str">
        <f t="shared" si="302"/>
        <v>1470.</v>
      </c>
      <c r="B1579" s="94">
        <v>4199</v>
      </c>
      <c r="C1579" s="213" t="s">
        <v>1336</v>
      </c>
      <c r="D1579" s="4">
        <v>1969</v>
      </c>
      <c r="E1579" s="9" t="s">
        <v>28</v>
      </c>
      <c r="F1579" s="4" t="s">
        <v>31</v>
      </c>
      <c r="G1579" s="10">
        <v>5</v>
      </c>
      <c r="H1579" s="10">
        <v>4</v>
      </c>
      <c r="I1579" s="26">
        <v>3831.5</v>
      </c>
      <c r="J1579" s="11">
        <v>2516.3000000000002</v>
      </c>
      <c r="K1579" s="26">
        <v>2516.3000000000002</v>
      </c>
      <c r="L1579" s="27">
        <v>186</v>
      </c>
      <c r="M1579" s="26">
        <f t="shared" si="301"/>
        <v>1973812.1166000001</v>
      </c>
      <c r="N1579" s="11"/>
      <c r="O1579" s="6"/>
      <c r="P1579" s="11"/>
      <c r="Q1579" s="11">
        <f t="shared" si="300"/>
        <v>1973812.1166000001</v>
      </c>
      <c r="R1579" s="11"/>
      <c r="S1579" s="35"/>
      <c r="T1579" s="11"/>
      <c r="U1579" s="11">
        <v>1068.67</v>
      </c>
      <c r="V1579" s="11">
        <f>U1579*1846.98</f>
        <v>1973812.1166000001</v>
      </c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75"/>
      <c r="AG1579" s="29" t="s">
        <v>217</v>
      </c>
      <c r="AH1579" s="176"/>
      <c r="AI1579" s="168"/>
      <c r="AJ1579" s="176"/>
      <c r="AK1579" s="176"/>
      <c r="AL1579" s="71">
        <f>MAX(AL$24:AL1578)+1</f>
        <v>1470</v>
      </c>
      <c r="AM1579" s="71" t="s">
        <v>157</v>
      </c>
      <c r="AN1579" s="71" t="str">
        <f t="shared" si="303"/>
        <v>1470.</v>
      </c>
      <c r="AP1579" s="71"/>
      <c r="AS1579" s="114"/>
    </row>
    <row r="1580" spans="1:45" ht="22.5" customHeight="1" x14ac:dyDescent="0.25">
      <c r="A1580" s="94" t="str">
        <f t="shared" si="302"/>
        <v>1471.</v>
      </c>
      <c r="B1580" s="94">
        <v>4193</v>
      </c>
      <c r="C1580" s="213" t="s">
        <v>1606</v>
      </c>
      <c r="D1580" s="4">
        <v>1969</v>
      </c>
      <c r="E1580" s="4" t="s">
        <v>28</v>
      </c>
      <c r="F1580" s="4" t="s">
        <v>29</v>
      </c>
      <c r="G1580" s="4">
        <v>9</v>
      </c>
      <c r="H1580" s="4">
        <v>1</v>
      </c>
      <c r="I1580" s="18">
        <v>2292.6</v>
      </c>
      <c r="J1580" s="18">
        <v>1787.6</v>
      </c>
      <c r="K1580" s="18">
        <v>1787.6</v>
      </c>
      <c r="L1580" s="4">
        <v>100</v>
      </c>
      <c r="M1580" s="11">
        <f t="shared" si="301"/>
        <v>244126.61</v>
      </c>
      <c r="N1580" s="6"/>
      <c r="O1580" s="6"/>
      <c r="P1580" s="6"/>
      <c r="Q1580" s="11">
        <f t="shared" si="300"/>
        <v>244126.61</v>
      </c>
      <c r="R1580" s="11"/>
      <c r="S1580" s="123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5"/>
      <c r="AD1580" s="125"/>
      <c r="AE1580" s="11">
        <v>244126.61</v>
      </c>
      <c r="AF1580" s="208"/>
      <c r="AG1580" s="29" t="s">
        <v>217</v>
      </c>
      <c r="AH1580" s="90"/>
      <c r="AI1580" s="168"/>
      <c r="AJ1580" s="90"/>
      <c r="AK1580" s="90"/>
      <c r="AL1580" s="71">
        <f>MAX(AL$24:AL1579)+1</f>
        <v>1471</v>
      </c>
      <c r="AM1580" s="71" t="s">
        <v>157</v>
      </c>
      <c r="AN1580" s="71" t="str">
        <f t="shared" si="303"/>
        <v>1471.</v>
      </c>
      <c r="AP1580" s="71"/>
      <c r="AS1580" s="114"/>
    </row>
    <row r="1581" spans="1:45" ht="22.5" customHeight="1" x14ac:dyDescent="0.25">
      <c r="A1581" s="94" t="str">
        <f t="shared" si="302"/>
        <v>1472.</v>
      </c>
      <c r="B1581" s="94">
        <v>4187</v>
      </c>
      <c r="C1581" s="213" t="s">
        <v>1334</v>
      </c>
      <c r="D1581" s="4">
        <v>1970</v>
      </c>
      <c r="E1581" s="9" t="s">
        <v>28</v>
      </c>
      <c r="F1581" s="4" t="s">
        <v>31</v>
      </c>
      <c r="G1581" s="10">
        <v>5</v>
      </c>
      <c r="H1581" s="10">
        <v>5</v>
      </c>
      <c r="I1581" s="26">
        <v>4826.3999999999996</v>
      </c>
      <c r="J1581" s="11">
        <v>3331.8</v>
      </c>
      <c r="K1581" s="26">
        <v>3331.8</v>
      </c>
      <c r="L1581" s="27">
        <v>261</v>
      </c>
      <c r="M1581" s="26">
        <f t="shared" si="301"/>
        <v>2486349.0666</v>
      </c>
      <c r="N1581" s="11"/>
      <c r="O1581" s="6"/>
      <c r="P1581" s="11"/>
      <c r="Q1581" s="11">
        <f t="shared" si="300"/>
        <v>2486349.0666</v>
      </c>
      <c r="R1581" s="11"/>
      <c r="S1581" s="35"/>
      <c r="T1581" s="11"/>
      <c r="U1581" s="11">
        <v>1346.17</v>
      </c>
      <c r="V1581" s="11">
        <f>U1581*1846.98</f>
        <v>2486349.0666</v>
      </c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75"/>
      <c r="AG1581" s="29" t="s">
        <v>217</v>
      </c>
      <c r="AH1581" s="176"/>
      <c r="AI1581" s="168"/>
      <c r="AJ1581" s="176"/>
      <c r="AK1581" s="176"/>
      <c r="AL1581" s="71">
        <f>MAX(AL$24:AL1580)+1</f>
        <v>1472</v>
      </c>
      <c r="AM1581" s="71" t="s">
        <v>157</v>
      </c>
      <c r="AN1581" s="71" t="str">
        <f t="shared" si="303"/>
        <v>1472.</v>
      </c>
      <c r="AP1581" s="71"/>
      <c r="AS1581" s="114"/>
    </row>
    <row r="1582" spans="1:45" ht="22.5" customHeight="1" x14ac:dyDescent="0.25">
      <c r="A1582" s="94" t="str">
        <f t="shared" si="302"/>
        <v>1473.</v>
      </c>
      <c r="B1582" s="94">
        <v>4256</v>
      </c>
      <c r="C1582" s="213" t="s">
        <v>1346</v>
      </c>
      <c r="D1582" s="4">
        <v>1970</v>
      </c>
      <c r="E1582" s="9" t="s">
        <v>28</v>
      </c>
      <c r="F1582" s="4" t="s">
        <v>29</v>
      </c>
      <c r="G1582" s="10">
        <v>5</v>
      </c>
      <c r="H1582" s="10">
        <v>4</v>
      </c>
      <c r="I1582" s="26">
        <v>2911.6</v>
      </c>
      <c r="J1582" s="11">
        <v>2636.6</v>
      </c>
      <c r="K1582" s="26">
        <v>2636.6</v>
      </c>
      <c r="L1582" s="27">
        <v>134</v>
      </c>
      <c r="M1582" s="26">
        <f t="shared" si="301"/>
        <v>518378.72</v>
      </c>
      <c r="N1582" s="11"/>
      <c r="O1582" s="6"/>
      <c r="P1582" s="11"/>
      <c r="Q1582" s="11">
        <f t="shared" si="300"/>
        <v>518378.72</v>
      </c>
      <c r="R1582" s="11">
        <v>518378.72</v>
      </c>
      <c r="S1582" s="35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75"/>
      <c r="AG1582" s="29" t="s">
        <v>217</v>
      </c>
      <c r="AH1582" s="176" t="s">
        <v>1778</v>
      </c>
      <c r="AI1582" s="168"/>
      <c r="AJ1582" s="176"/>
      <c r="AK1582" s="176"/>
      <c r="AL1582" s="71">
        <f>MAX(AL$24:AL1581)+1</f>
        <v>1473</v>
      </c>
      <c r="AM1582" s="71" t="s">
        <v>157</v>
      </c>
      <c r="AN1582" s="71" t="str">
        <f t="shared" si="303"/>
        <v>1473.</v>
      </c>
      <c r="AP1582" s="71"/>
      <c r="AS1582" s="114"/>
    </row>
    <row r="1583" spans="1:45" ht="22.5" customHeight="1" x14ac:dyDescent="0.25">
      <c r="A1583" s="94" t="str">
        <f t="shared" si="302"/>
        <v>1474.</v>
      </c>
      <c r="B1583" s="94">
        <v>4799</v>
      </c>
      <c r="C1583" s="213" t="s">
        <v>1404</v>
      </c>
      <c r="D1583" s="4">
        <v>1970</v>
      </c>
      <c r="E1583" s="9" t="s">
        <v>28</v>
      </c>
      <c r="F1583" s="4" t="s">
        <v>29</v>
      </c>
      <c r="G1583" s="10">
        <v>5</v>
      </c>
      <c r="H1583" s="10">
        <v>6</v>
      </c>
      <c r="I1583" s="26">
        <v>4802.8</v>
      </c>
      <c r="J1583" s="11">
        <v>4448.8</v>
      </c>
      <c r="K1583" s="26">
        <v>4277.1000000000004</v>
      </c>
      <c r="L1583" s="27">
        <v>201</v>
      </c>
      <c r="M1583" s="26">
        <f t="shared" si="301"/>
        <v>982987.2</v>
      </c>
      <c r="N1583" s="11"/>
      <c r="O1583" s="6"/>
      <c r="P1583" s="11"/>
      <c r="Q1583" s="11">
        <f t="shared" si="300"/>
        <v>982987.2</v>
      </c>
      <c r="R1583" s="11">
        <v>982987.2</v>
      </c>
      <c r="S1583" s="35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75"/>
      <c r="AG1583" s="29" t="s">
        <v>217</v>
      </c>
      <c r="AH1583" s="176" t="s">
        <v>1778</v>
      </c>
      <c r="AI1583" s="168"/>
      <c r="AJ1583" s="176"/>
      <c r="AK1583" s="176"/>
      <c r="AL1583" s="71">
        <f>MAX(AL$24:AL1582)+1</f>
        <v>1474</v>
      </c>
      <c r="AM1583" s="71" t="s">
        <v>157</v>
      </c>
      <c r="AN1583" s="71" t="str">
        <f t="shared" si="303"/>
        <v>1474.</v>
      </c>
      <c r="AP1583" s="71"/>
      <c r="AS1583" s="114"/>
    </row>
    <row r="1584" spans="1:45" ht="22.5" customHeight="1" x14ac:dyDescent="0.25">
      <c r="A1584" s="94" t="str">
        <f t="shared" si="302"/>
        <v>1475.</v>
      </c>
      <c r="B1584" s="94">
        <v>5246</v>
      </c>
      <c r="C1584" s="213" t="s">
        <v>1462</v>
      </c>
      <c r="D1584" s="4">
        <v>1970</v>
      </c>
      <c r="E1584" s="9" t="s">
        <v>28</v>
      </c>
      <c r="F1584" s="4" t="s">
        <v>31</v>
      </c>
      <c r="G1584" s="10">
        <v>5</v>
      </c>
      <c r="H1584" s="10">
        <v>4</v>
      </c>
      <c r="I1584" s="26">
        <v>3865.5</v>
      </c>
      <c r="J1584" s="11">
        <v>2576.3000000000002</v>
      </c>
      <c r="K1584" s="26">
        <v>2576.3000000000002</v>
      </c>
      <c r="L1584" s="27">
        <v>181</v>
      </c>
      <c r="M1584" s="26">
        <f t="shared" si="301"/>
        <v>1781966.304</v>
      </c>
      <c r="N1584" s="11"/>
      <c r="O1584" s="6"/>
      <c r="P1584" s="11"/>
      <c r="Q1584" s="11">
        <f t="shared" si="300"/>
        <v>1781966.304</v>
      </c>
      <c r="R1584" s="11"/>
      <c r="S1584" s="35"/>
      <c r="T1584" s="11"/>
      <c r="U1584" s="11">
        <v>964.8</v>
      </c>
      <c r="V1584" s="11">
        <f>U1584*1846.98</f>
        <v>1781966.304</v>
      </c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75"/>
      <c r="AG1584" s="29" t="s">
        <v>217</v>
      </c>
      <c r="AH1584" s="176"/>
      <c r="AI1584" s="168"/>
      <c r="AJ1584" s="176"/>
      <c r="AK1584" s="176"/>
      <c r="AL1584" s="71">
        <f>MAX(AL$24:AL1583)+1</f>
        <v>1475</v>
      </c>
      <c r="AM1584" s="71" t="s">
        <v>157</v>
      </c>
      <c r="AN1584" s="71" t="str">
        <f t="shared" si="303"/>
        <v>1475.</v>
      </c>
      <c r="AP1584" s="71"/>
      <c r="AS1584" s="114"/>
    </row>
    <row r="1585" spans="1:45" ht="22.5" customHeight="1" x14ac:dyDescent="0.25">
      <c r="A1585" s="94" t="str">
        <f t="shared" si="302"/>
        <v>1476.</v>
      </c>
      <c r="B1585" s="94">
        <v>4164</v>
      </c>
      <c r="C1585" s="218" t="s">
        <v>1169</v>
      </c>
      <c r="D1585" s="4">
        <v>1971</v>
      </c>
      <c r="E1585" s="9" t="s">
        <v>28</v>
      </c>
      <c r="F1585" s="4" t="s">
        <v>29</v>
      </c>
      <c r="G1585" s="10">
        <v>5</v>
      </c>
      <c r="H1585" s="10">
        <v>2</v>
      </c>
      <c r="I1585" s="26">
        <v>1721.2</v>
      </c>
      <c r="J1585" s="11">
        <v>1135.9000000000001</v>
      </c>
      <c r="K1585" s="26">
        <v>1135.9000000000001</v>
      </c>
      <c r="L1585" s="27">
        <v>89</v>
      </c>
      <c r="M1585" s="26">
        <f t="shared" si="301"/>
        <v>435559.94</v>
      </c>
      <c r="N1585" s="11"/>
      <c r="O1585" s="6"/>
      <c r="P1585" s="11"/>
      <c r="Q1585" s="11">
        <f t="shared" si="300"/>
        <v>435559.94</v>
      </c>
      <c r="R1585" s="11">
        <v>435559.94</v>
      </c>
      <c r="S1585" s="35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75"/>
      <c r="AG1585" s="29" t="s">
        <v>217</v>
      </c>
      <c r="AH1585" s="176" t="s">
        <v>1778</v>
      </c>
      <c r="AI1585" s="168"/>
      <c r="AJ1585" s="176"/>
      <c r="AK1585" s="176"/>
      <c r="AL1585" s="71">
        <f>MAX(AL$24:AL1584)+1</f>
        <v>1476</v>
      </c>
      <c r="AM1585" s="71" t="s">
        <v>157</v>
      </c>
      <c r="AN1585" s="71" t="str">
        <f t="shared" si="303"/>
        <v>1476.</v>
      </c>
      <c r="AP1585" s="71"/>
      <c r="AS1585" s="114"/>
    </row>
    <row r="1586" spans="1:45" ht="22.5" customHeight="1" x14ac:dyDescent="0.25">
      <c r="A1586" s="94" t="str">
        <f t="shared" si="302"/>
        <v>1477.</v>
      </c>
      <c r="B1586" s="94">
        <v>4416</v>
      </c>
      <c r="C1586" s="218" t="s">
        <v>1209</v>
      </c>
      <c r="D1586" s="4">
        <v>1971</v>
      </c>
      <c r="E1586" s="9" t="s">
        <v>28</v>
      </c>
      <c r="F1586" s="4" t="s">
        <v>29</v>
      </c>
      <c r="G1586" s="10">
        <v>5</v>
      </c>
      <c r="H1586" s="10">
        <v>8</v>
      </c>
      <c r="I1586" s="26">
        <v>6724.7</v>
      </c>
      <c r="J1586" s="11">
        <v>6174.6</v>
      </c>
      <c r="K1586" s="26">
        <v>4777.3</v>
      </c>
      <c r="L1586" s="27">
        <v>227</v>
      </c>
      <c r="M1586" s="26">
        <f t="shared" si="301"/>
        <v>5290657.58</v>
      </c>
      <c r="N1586" s="11"/>
      <c r="O1586" s="6"/>
      <c r="P1586" s="11"/>
      <c r="Q1586" s="11">
        <f t="shared" si="300"/>
        <v>5290657.58</v>
      </c>
      <c r="R1586" s="11">
        <v>5290657.58</v>
      </c>
      <c r="S1586" s="35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75"/>
      <c r="AG1586" s="29" t="s">
        <v>217</v>
      </c>
      <c r="AH1586" s="176" t="s">
        <v>1777</v>
      </c>
      <c r="AI1586" s="168"/>
      <c r="AJ1586" s="176"/>
      <c r="AK1586" s="176"/>
      <c r="AL1586" s="71">
        <f>MAX(AL$24:AL1585)+1</f>
        <v>1477</v>
      </c>
      <c r="AM1586" s="71" t="s">
        <v>157</v>
      </c>
      <c r="AN1586" s="71" t="str">
        <f t="shared" si="303"/>
        <v>1477.</v>
      </c>
      <c r="AP1586" s="71"/>
      <c r="AS1586" s="114"/>
    </row>
    <row r="1587" spans="1:45" ht="22.5" customHeight="1" x14ac:dyDescent="0.25">
      <c r="A1587" s="94" t="str">
        <f t="shared" si="302"/>
        <v>1478.</v>
      </c>
      <c r="B1587" s="94">
        <v>4250</v>
      </c>
      <c r="C1587" s="211" t="s">
        <v>934</v>
      </c>
      <c r="D1587" s="4">
        <v>1971</v>
      </c>
      <c r="E1587" s="9" t="s">
        <v>28</v>
      </c>
      <c r="F1587" s="4" t="s">
        <v>31</v>
      </c>
      <c r="G1587" s="10">
        <v>5</v>
      </c>
      <c r="H1587" s="10">
        <v>4</v>
      </c>
      <c r="I1587" s="11">
        <v>3596.5</v>
      </c>
      <c r="J1587" s="11">
        <v>3266.5</v>
      </c>
      <c r="K1587" s="11">
        <v>3266.5</v>
      </c>
      <c r="L1587" s="35">
        <v>180</v>
      </c>
      <c r="M1587" s="11">
        <f t="shared" si="301"/>
        <v>2269800</v>
      </c>
      <c r="N1587" s="11"/>
      <c r="O1587" s="6"/>
      <c r="P1587" s="11"/>
      <c r="Q1587" s="11">
        <f t="shared" si="300"/>
        <v>2269800</v>
      </c>
      <c r="R1587" s="11">
        <v>718336.8</v>
      </c>
      <c r="S1587" s="35"/>
      <c r="T1587" s="11"/>
      <c r="U1587" s="11">
        <v>840</v>
      </c>
      <c r="V1587" s="11">
        <f>U1587*1846.98</f>
        <v>1551463.2</v>
      </c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75"/>
      <c r="AG1587" s="29" t="s">
        <v>217</v>
      </c>
      <c r="AH1587" s="176" t="s">
        <v>1778</v>
      </c>
      <c r="AI1587" s="168"/>
      <c r="AJ1587" s="176"/>
      <c r="AK1587" s="176"/>
      <c r="AL1587" s="71">
        <f>MAX(AL$24:AL1586)+1</f>
        <v>1478</v>
      </c>
      <c r="AM1587" s="71" t="s">
        <v>157</v>
      </c>
      <c r="AN1587" s="71" t="str">
        <f t="shared" si="303"/>
        <v>1478.</v>
      </c>
      <c r="AP1587" s="71"/>
      <c r="AS1587" s="114"/>
    </row>
    <row r="1588" spans="1:45" ht="22.5" customHeight="1" x14ac:dyDescent="0.25">
      <c r="A1588" s="94" t="str">
        <f t="shared" si="302"/>
        <v>1479.</v>
      </c>
      <c r="B1588" s="94">
        <v>4781</v>
      </c>
      <c r="C1588" s="213" t="s">
        <v>980</v>
      </c>
      <c r="D1588" s="4">
        <v>1971</v>
      </c>
      <c r="E1588" s="9" t="s">
        <v>28</v>
      </c>
      <c r="F1588" s="4" t="s">
        <v>31</v>
      </c>
      <c r="G1588" s="10">
        <v>5</v>
      </c>
      <c r="H1588" s="10">
        <v>6</v>
      </c>
      <c r="I1588" s="26">
        <v>5669.5</v>
      </c>
      <c r="J1588" s="11">
        <v>3764</v>
      </c>
      <c r="K1588" s="26">
        <v>3764</v>
      </c>
      <c r="L1588" s="27">
        <v>280</v>
      </c>
      <c r="M1588" s="26">
        <f t="shared" si="301"/>
        <v>3515060.69</v>
      </c>
      <c r="N1588" s="11"/>
      <c r="O1588" s="6"/>
      <c r="P1588" s="11"/>
      <c r="Q1588" s="11">
        <f t="shared" si="300"/>
        <v>3515060.69</v>
      </c>
      <c r="R1588" s="11">
        <f>268851.2+547087.2</f>
        <v>815938.39999999991</v>
      </c>
      <c r="S1588" s="35"/>
      <c r="T1588" s="11"/>
      <c r="U1588" s="11"/>
      <c r="V1588" s="11"/>
      <c r="W1588" s="11"/>
      <c r="X1588" s="11"/>
      <c r="Y1588" s="11">
        <v>107.4</v>
      </c>
      <c r="Z1588" s="11">
        <v>2405130.7000000002</v>
      </c>
      <c r="AA1588" s="11">
        <v>113.4</v>
      </c>
      <c r="AB1588" s="11">
        <v>293991.59000000003</v>
      </c>
      <c r="AC1588" s="11"/>
      <c r="AD1588" s="11"/>
      <c r="AE1588" s="11"/>
      <c r="AF1588" s="75"/>
      <c r="AG1588" s="29" t="s">
        <v>217</v>
      </c>
      <c r="AH1588" s="176" t="s">
        <v>1787</v>
      </c>
      <c r="AI1588" s="168"/>
      <c r="AJ1588" s="176"/>
      <c r="AK1588" s="176"/>
      <c r="AL1588" s="71">
        <f>MAX(AL$24:AL1587)+1</f>
        <v>1479</v>
      </c>
      <c r="AM1588" s="71" t="s">
        <v>157</v>
      </c>
      <c r="AN1588" s="71" t="str">
        <f t="shared" si="303"/>
        <v>1479.</v>
      </c>
      <c r="AP1588" s="71"/>
      <c r="AS1588" s="114"/>
    </row>
    <row r="1589" spans="1:45" ht="22.5" customHeight="1" x14ac:dyDescent="0.25">
      <c r="A1589" s="94" t="str">
        <f t="shared" si="302"/>
        <v>1480.</v>
      </c>
      <c r="B1589" s="94">
        <v>4790</v>
      </c>
      <c r="C1589" s="211" t="s">
        <v>981</v>
      </c>
      <c r="D1589" s="4">
        <v>1971</v>
      </c>
      <c r="E1589" s="9"/>
      <c r="F1589" s="4" t="s">
        <v>31</v>
      </c>
      <c r="G1589" s="10">
        <v>5</v>
      </c>
      <c r="H1589" s="10">
        <v>6</v>
      </c>
      <c r="I1589" s="11">
        <v>4944.7</v>
      </c>
      <c r="J1589" s="11">
        <v>4703.3999999999996</v>
      </c>
      <c r="K1589" s="11">
        <v>3223.5</v>
      </c>
      <c r="L1589" s="35">
        <v>221</v>
      </c>
      <c r="M1589" s="11">
        <f t="shared" si="301"/>
        <v>1284350.6599999999</v>
      </c>
      <c r="N1589" s="11"/>
      <c r="O1589" s="6"/>
      <c r="P1589" s="11"/>
      <c r="Q1589" s="11">
        <f t="shared" si="300"/>
        <v>1284350.6599999999</v>
      </c>
      <c r="R1589" s="11">
        <v>1284350.6599999999</v>
      </c>
      <c r="S1589" s="35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75"/>
      <c r="AG1589" s="29" t="s">
        <v>217</v>
      </c>
      <c r="AH1589" s="176" t="s">
        <v>1790</v>
      </c>
      <c r="AI1589" s="168"/>
      <c r="AJ1589" s="176"/>
      <c r="AK1589" s="176"/>
      <c r="AL1589" s="71">
        <f>MAX(AL$24:AL1588)+1</f>
        <v>1480</v>
      </c>
      <c r="AM1589" s="71" t="s">
        <v>157</v>
      </c>
      <c r="AN1589" s="71" t="str">
        <f t="shared" si="303"/>
        <v>1480.</v>
      </c>
      <c r="AP1589" s="71"/>
      <c r="AS1589" s="114"/>
    </row>
    <row r="1590" spans="1:45" ht="22.5" customHeight="1" x14ac:dyDescent="0.25">
      <c r="A1590" s="94" t="str">
        <f t="shared" si="302"/>
        <v>1481.</v>
      </c>
      <c r="B1590" s="94">
        <v>4794</v>
      </c>
      <c r="C1590" s="218" t="s">
        <v>982</v>
      </c>
      <c r="D1590" s="4">
        <v>1971</v>
      </c>
      <c r="E1590" s="9" t="s">
        <v>28</v>
      </c>
      <c r="F1590" s="4" t="s">
        <v>31</v>
      </c>
      <c r="G1590" s="10">
        <v>5</v>
      </c>
      <c r="H1590" s="10">
        <v>4</v>
      </c>
      <c r="I1590" s="26">
        <v>3629.6</v>
      </c>
      <c r="J1590" s="11">
        <v>3297.9</v>
      </c>
      <c r="K1590" s="26">
        <v>3297.9</v>
      </c>
      <c r="L1590" s="27">
        <v>160</v>
      </c>
      <c r="M1590" s="26">
        <f t="shared" si="301"/>
        <v>854619.84</v>
      </c>
      <c r="N1590" s="11"/>
      <c r="O1590" s="6"/>
      <c r="P1590" s="11"/>
      <c r="Q1590" s="11">
        <f t="shared" si="300"/>
        <v>854619.84</v>
      </c>
      <c r="R1590" s="11">
        <v>854619.84</v>
      </c>
      <c r="S1590" s="35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75"/>
      <c r="AG1590" s="29" t="s">
        <v>217</v>
      </c>
      <c r="AH1590" s="176" t="s">
        <v>1788</v>
      </c>
      <c r="AI1590" s="168"/>
      <c r="AJ1590" s="176"/>
      <c r="AK1590" s="176"/>
      <c r="AL1590" s="71">
        <f>MAX(AL$24:AL1589)+1</f>
        <v>1481</v>
      </c>
      <c r="AM1590" s="71" t="s">
        <v>157</v>
      </c>
      <c r="AN1590" s="71" t="str">
        <f t="shared" si="303"/>
        <v>1481.</v>
      </c>
      <c r="AP1590" s="71"/>
      <c r="AS1590" s="114"/>
    </row>
    <row r="1591" spans="1:45" ht="22.5" customHeight="1" x14ac:dyDescent="0.25">
      <c r="A1591" s="94" t="str">
        <f t="shared" si="302"/>
        <v>1482.</v>
      </c>
      <c r="B1591" s="94">
        <v>5093</v>
      </c>
      <c r="C1591" s="213" t="s">
        <v>1438</v>
      </c>
      <c r="D1591" s="4">
        <v>1971</v>
      </c>
      <c r="E1591" s="9" t="s">
        <v>28</v>
      </c>
      <c r="F1591" s="4" t="s">
        <v>31</v>
      </c>
      <c r="G1591" s="10">
        <v>5</v>
      </c>
      <c r="H1591" s="10">
        <v>4</v>
      </c>
      <c r="I1591" s="26">
        <v>3576.2</v>
      </c>
      <c r="J1591" s="11">
        <v>3247.1</v>
      </c>
      <c r="K1591" s="26">
        <v>3247.1</v>
      </c>
      <c r="L1591" s="27">
        <v>165</v>
      </c>
      <c r="M1591" s="26">
        <f t="shared" si="301"/>
        <v>646923.19999999995</v>
      </c>
      <c r="N1591" s="11"/>
      <c r="O1591" s="6"/>
      <c r="P1591" s="11"/>
      <c r="Q1591" s="11">
        <f t="shared" si="300"/>
        <v>646923.19999999995</v>
      </c>
      <c r="R1591" s="11">
        <v>646923.19999999995</v>
      </c>
      <c r="S1591" s="35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75"/>
      <c r="AG1591" s="29" t="s">
        <v>217</v>
      </c>
      <c r="AH1591" s="176" t="s">
        <v>1778</v>
      </c>
      <c r="AI1591" s="168"/>
      <c r="AJ1591" s="176"/>
      <c r="AK1591" s="176"/>
      <c r="AL1591" s="71">
        <f>MAX(AL$24:AL1590)+1</f>
        <v>1482</v>
      </c>
      <c r="AM1591" s="71" t="s">
        <v>157</v>
      </c>
      <c r="AN1591" s="71" t="str">
        <f t="shared" si="303"/>
        <v>1482.</v>
      </c>
      <c r="AP1591" s="71"/>
      <c r="AS1591" s="114"/>
    </row>
    <row r="1592" spans="1:45" ht="22.5" customHeight="1" x14ac:dyDescent="0.25">
      <c r="A1592" s="94" t="str">
        <f t="shared" si="302"/>
        <v>1483.</v>
      </c>
      <c r="B1592" s="94">
        <v>5186</v>
      </c>
      <c r="C1592" s="213" t="s">
        <v>1449</v>
      </c>
      <c r="D1592" s="4">
        <v>1971</v>
      </c>
      <c r="E1592" s="9" t="s">
        <v>28</v>
      </c>
      <c r="F1592" s="4" t="s">
        <v>29</v>
      </c>
      <c r="G1592" s="10">
        <v>5</v>
      </c>
      <c r="H1592" s="10">
        <v>6</v>
      </c>
      <c r="I1592" s="26">
        <v>4864.99</v>
      </c>
      <c r="J1592" s="11">
        <v>4404.7</v>
      </c>
      <c r="K1592" s="26">
        <v>4323.6000000000004</v>
      </c>
      <c r="L1592" s="27">
        <v>215</v>
      </c>
      <c r="M1592" s="26">
        <f t="shared" si="301"/>
        <v>1305438.72</v>
      </c>
      <c r="N1592" s="11"/>
      <c r="O1592" s="6"/>
      <c r="P1592" s="11"/>
      <c r="Q1592" s="11">
        <f t="shared" si="300"/>
        <v>1305438.72</v>
      </c>
      <c r="R1592" s="11">
        <v>1305438.72</v>
      </c>
      <c r="S1592" s="35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75"/>
      <c r="AG1592" s="29" t="s">
        <v>217</v>
      </c>
      <c r="AH1592" s="176" t="s">
        <v>1788</v>
      </c>
      <c r="AI1592" s="168"/>
      <c r="AJ1592" s="176"/>
      <c r="AK1592" s="176"/>
      <c r="AL1592" s="71">
        <f>MAX(AL$24:AL1591)+1</f>
        <v>1483</v>
      </c>
      <c r="AM1592" s="71" t="s">
        <v>157</v>
      </c>
      <c r="AN1592" s="71" t="str">
        <f t="shared" si="303"/>
        <v>1483.</v>
      </c>
      <c r="AP1592" s="71"/>
      <c r="AS1592" s="114"/>
    </row>
    <row r="1593" spans="1:45" ht="22.5" customHeight="1" x14ac:dyDescent="0.25">
      <c r="A1593" s="94" t="str">
        <f t="shared" si="302"/>
        <v>1484.</v>
      </c>
      <c r="B1593" s="94">
        <v>4696</v>
      </c>
      <c r="C1593" s="213" t="s">
        <v>1393</v>
      </c>
      <c r="D1593" s="4">
        <v>1972</v>
      </c>
      <c r="E1593" s="9" t="s">
        <v>28</v>
      </c>
      <c r="F1593" s="4" t="s">
        <v>29</v>
      </c>
      <c r="G1593" s="10">
        <v>9</v>
      </c>
      <c r="H1593" s="10">
        <v>1</v>
      </c>
      <c r="I1593" s="26">
        <v>1939.7</v>
      </c>
      <c r="J1593" s="11">
        <v>1187.5999999999999</v>
      </c>
      <c r="K1593" s="26">
        <v>1187.5999999999999</v>
      </c>
      <c r="L1593" s="27">
        <v>107</v>
      </c>
      <c r="M1593" s="26">
        <f t="shared" si="301"/>
        <v>696697.2</v>
      </c>
      <c r="N1593" s="11"/>
      <c r="O1593" s="6"/>
      <c r="P1593" s="11"/>
      <c r="Q1593" s="11">
        <f t="shared" si="300"/>
        <v>696697.2</v>
      </c>
      <c r="R1593" s="11">
        <v>696697.2</v>
      </c>
      <c r="S1593" s="35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75"/>
      <c r="AG1593" s="29" t="s">
        <v>217</v>
      </c>
      <c r="AH1593" s="176" t="s">
        <v>1774</v>
      </c>
      <c r="AI1593" s="168"/>
      <c r="AJ1593" s="176"/>
      <c r="AK1593" s="176"/>
      <c r="AL1593" s="71">
        <f>MAX(AL$24:AL1592)+1</f>
        <v>1484</v>
      </c>
      <c r="AM1593" s="71" t="s">
        <v>157</v>
      </c>
      <c r="AN1593" s="71" t="str">
        <f t="shared" si="303"/>
        <v>1484.</v>
      </c>
      <c r="AP1593" s="71"/>
      <c r="AS1593" s="114"/>
    </row>
    <row r="1594" spans="1:45" ht="22.5" customHeight="1" x14ac:dyDescent="0.25">
      <c r="A1594" s="94" t="str">
        <f t="shared" si="302"/>
        <v>1485.</v>
      </c>
      <c r="B1594" s="94">
        <v>5089</v>
      </c>
      <c r="C1594" s="213" t="s">
        <v>1289</v>
      </c>
      <c r="D1594" s="4">
        <v>1972</v>
      </c>
      <c r="E1594" s="9" t="s">
        <v>28</v>
      </c>
      <c r="F1594" s="4" t="s">
        <v>31</v>
      </c>
      <c r="G1594" s="10">
        <v>5</v>
      </c>
      <c r="H1594" s="10">
        <v>6</v>
      </c>
      <c r="I1594" s="11">
        <v>5394.8</v>
      </c>
      <c r="J1594" s="11">
        <v>4912.6000000000004</v>
      </c>
      <c r="K1594" s="11">
        <v>3759.2</v>
      </c>
      <c r="L1594" s="35">
        <v>176</v>
      </c>
      <c r="M1594" s="11">
        <f t="shared" si="301"/>
        <v>2218222.98</v>
      </c>
      <c r="N1594" s="11"/>
      <c r="O1594" s="6"/>
      <c r="P1594" s="11"/>
      <c r="Q1594" s="11">
        <f t="shared" si="300"/>
        <v>2218222.98</v>
      </c>
      <c r="R1594" s="11"/>
      <c r="S1594" s="35"/>
      <c r="T1594" s="11"/>
      <c r="U1594" s="11">
        <v>1201</v>
      </c>
      <c r="V1594" s="11">
        <f>U1594*1846.98</f>
        <v>2218222.98</v>
      </c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75"/>
      <c r="AG1594" s="29" t="s">
        <v>217</v>
      </c>
      <c r="AH1594" s="176"/>
      <c r="AI1594" s="168"/>
      <c r="AJ1594" s="176"/>
      <c r="AK1594" s="176"/>
      <c r="AL1594" s="71">
        <f>MAX(AL$24:AL1593)+1</f>
        <v>1485</v>
      </c>
      <c r="AM1594" s="71" t="s">
        <v>157</v>
      </c>
      <c r="AN1594" s="71" t="str">
        <f t="shared" si="303"/>
        <v>1485.</v>
      </c>
      <c r="AP1594" s="71"/>
      <c r="AS1594" s="114"/>
    </row>
    <row r="1595" spans="1:45" ht="22.5" customHeight="1" x14ac:dyDescent="0.25">
      <c r="A1595" s="94" t="str">
        <f t="shared" si="302"/>
        <v>1486.</v>
      </c>
      <c r="B1595" s="94">
        <v>4343</v>
      </c>
      <c r="C1595" s="218" t="s">
        <v>1194</v>
      </c>
      <c r="D1595" s="4">
        <v>1973</v>
      </c>
      <c r="E1595" s="9" t="s">
        <v>28</v>
      </c>
      <c r="F1595" s="4" t="s">
        <v>29</v>
      </c>
      <c r="G1595" s="10">
        <v>5</v>
      </c>
      <c r="H1595" s="10">
        <v>6</v>
      </c>
      <c r="I1595" s="26">
        <v>6689.89</v>
      </c>
      <c r="J1595" s="11">
        <v>4495.3</v>
      </c>
      <c r="K1595" s="26">
        <v>4495.3</v>
      </c>
      <c r="L1595" s="27">
        <v>200</v>
      </c>
      <c r="M1595" s="26">
        <f t="shared" si="301"/>
        <v>3635264.6</v>
      </c>
      <c r="N1595" s="11"/>
      <c r="O1595" s="6"/>
      <c r="P1595" s="11"/>
      <c r="Q1595" s="11">
        <f t="shared" si="300"/>
        <v>3635264.6</v>
      </c>
      <c r="R1595" s="11">
        <f>890569.6+544722</f>
        <v>1435291.6</v>
      </c>
      <c r="S1595" s="35"/>
      <c r="T1595" s="11"/>
      <c r="U1595" s="11">
        <v>1236.3</v>
      </c>
      <c r="V1595" s="11">
        <v>2199973</v>
      </c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75"/>
      <c r="AG1595" s="29" t="s">
        <v>217</v>
      </c>
      <c r="AH1595" s="176" t="s">
        <v>1776</v>
      </c>
      <c r="AI1595" s="168"/>
      <c r="AJ1595" s="176"/>
      <c r="AK1595" s="176"/>
      <c r="AL1595" s="71">
        <f>MAX(AL$24:AL1594)+1</f>
        <v>1486</v>
      </c>
      <c r="AM1595" s="71" t="s">
        <v>157</v>
      </c>
      <c r="AN1595" s="71" t="str">
        <f t="shared" si="303"/>
        <v>1486.</v>
      </c>
      <c r="AP1595" s="71"/>
      <c r="AS1595" s="114"/>
    </row>
    <row r="1596" spans="1:45" ht="22.5" customHeight="1" x14ac:dyDescent="0.25">
      <c r="A1596" s="94" t="str">
        <f t="shared" si="302"/>
        <v>1487.</v>
      </c>
      <c r="B1596" s="94">
        <v>5009</v>
      </c>
      <c r="C1596" s="213" t="s">
        <v>1425</v>
      </c>
      <c r="D1596" s="4">
        <v>1973</v>
      </c>
      <c r="E1596" s="9" t="s">
        <v>28</v>
      </c>
      <c r="F1596" s="4" t="s">
        <v>31</v>
      </c>
      <c r="G1596" s="10">
        <v>5</v>
      </c>
      <c r="H1596" s="10">
        <v>4</v>
      </c>
      <c r="I1596" s="26">
        <v>3337.4</v>
      </c>
      <c r="J1596" s="11">
        <v>3271.2</v>
      </c>
      <c r="K1596" s="26">
        <v>3271.2</v>
      </c>
      <c r="L1596" s="27">
        <v>147</v>
      </c>
      <c r="M1596" s="26">
        <f t="shared" si="301"/>
        <v>2508384</v>
      </c>
      <c r="N1596" s="11"/>
      <c r="O1596" s="6"/>
      <c r="P1596" s="11"/>
      <c r="Q1596" s="11">
        <f t="shared" si="300"/>
        <v>2508384</v>
      </c>
      <c r="R1596" s="11">
        <v>2508384</v>
      </c>
      <c r="S1596" s="35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75"/>
      <c r="AG1596" s="29" t="s">
        <v>217</v>
      </c>
      <c r="AH1596" s="176" t="s">
        <v>1777</v>
      </c>
      <c r="AI1596" s="168"/>
      <c r="AJ1596" s="176"/>
      <c r="AK1596" s="176"/>
      <c r="AL1596" s="71">
        <f>MAX(AL$24:AL1595)+1</f>
        <v>1487</v>
      </c>
      <c r="AM1596" s="71" t="s">
        <v>157</v>
      </c>
      <c r="AN1596" s="71" t="str">
        <f t="shared" si="303"/>
        <v>1487.</v>
      </c>
      <c r="AP1596" s="71"/>
      <c r="AS1596" s="114"/>
    </row>
    <row r="1597" spans="1:45" ht="22.5" customHeight="1" x14ac:dyDescent="0.25">
      <c r="A1597" s="94" t="str">
        <f t="shared" si="302"/>
        <v>1488.</v>
      </c>
      <c r="B1597" s="94">
        <v>4310</v>
      </c>
      <c r="C1597" s="213" t="s">
        <v>1350</v>
      </c>
      <c r="D1597" s="4">
        <v>1973</v>
      </c>
      <c r="E1597" s="9" t="s">
        <v>28</v>
      </c>
      <c r="F1597" s="4" t="s">
        <v>31</v>
      </c>
      <c r="G1597" s="10">
        <v>5</v>
      </c>
      <c r="H1597" s="10">
        <v>6</v>
      </c>
      <c r="I1597" s="26">
        <v>4862.5</v>
      </c>
      <c r="J1597" s="11">
        <v>3316.7</v>
      </c>
      <c r="K1597" s="26">
        <v>3316.7</v>
      </c>
      <c r="L1597" s="27">
        <v>232</v>
      </c>
      <c r="M1597" s="26">
        <f t="shared" si="301"/>
        <v>1451452.5</v>
      </c>
      <c r="N1597" s="11"/>
      <c r="O1597" s="6"/>
      <c r="P1597" s="11"/>
      <c r="Q1597" s="11">
        <f t="shared" si="300"/>
        <v>1451452.5</v>
      </c>
      <c r="R1597" s="11">
        <v>1451452.5</v>
      </c>
      <c r="S1597" s="35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75"/>
      <c r="AG1597" s="29" t="s">
        <v>217</v>
      </c>
      <c r="AH1597" s="176" t="s">
        <v>1774</v>
      </c>
      <c r="AI1597" s="168"/>
      <c r="AJ1597" s="176"/>
      <c r="AK1597" s="176"/>
      <c r="AL1597" s="71">
        <f>MAX(AL$24:AL1596)+1</f>
        <v>1488</v>
      </c>
      <c r="AM1597" s="71" t="s">
        <v>157</v>
      </c>
      <c r="AN1597" s="71" t="str">
        <f t="shared" si="303"/>
        <v>1488.</v>
      </c>
      <c r="AP1597" s="71"/>
      <c r="AS1597" s="114"/>
    </row>
    <row r="1598" spans="1:45" ht="22.5" customHeight="1" x14ac:dyDescent="0.25">
      <c r="A1598" s="94" t="str">
        <f t="shared" si="302"/>
        <v>1489.</v>
      </c>
      <c r="B1598" s="94">
        <v>4461</v>
      </c>
      <c r="C1598" s="218" t="s">
        <v>1220</v>
      </c>
      <c r="D1598" s="4">
        <v>1973</v>
      </c>
      <c r="E1598" s="9" t="s">
        <v>28</v>
      </c>
      <c r="F1598" s="4" t="s">
        <v>29</v>
      </c>
      <c r="G1598" s="10">
        <v>5</v>
      </c>
      <c r="H1598" s="10">
        <v>4</v>
      </c>
      <c r="I1598" s="26">
        <v>3113.3</v>
      </c>
      <c r="J1598" s="11">
        <v>3113.3</v>
      </c>
      <c r="K1598" s="26">
        <v>3113.3</v>
      </c>
      <c r="L1598" s="27">
        <v>151</v>
      </c>
      <c r="M1598" s="26">
        <f t="shared" si="301"/>
        <v>1566239.04</v>
      </c>
      <c r="N1598" s="11"/>
      <c r="O1598" s="6"/>
      <c r="P1598" s="11"/>
      <c r="Q1598" s="11">
        <f t="shared" si="300"/>
        <v>1566239.04</v>
      </c>
      <c r="R1598" s="11"/>
      <c r="S1598" s="35"/>
      <c r="T1598" s="11"/>
      <c r="U1598" s="11">
        <v>848</v>
      </c>
      <c r="V1598" s="11">
        <f>U1598*1846.98</f>
        <v>1566239.04</v>
      </c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75"/>
      <c r="AG1598" s="29" t="s">
        <v>217</v>
      </c>
      <c r="AH1598" s="176"/>
      <c r="AI1598" s="168"/>
      <c r="AJ1598" s="176"/>
      <c r="AK1598" s="176"/>
      <c r="AL1598" s="71">
        <f>MAX(AL$24:AL1597)+1</f>
        <v>1489</v>
      </c>
      <c r="AM1598" s="71" t="s">
        <v>157</v>
      </c>
      <c r="AN1598" s="71" t="str">
        <f t="shared" si="303"/>
        <v>1489.</v>
      </c>
      <c r="AP1598" s="71"/>
      <c r="AS1598" s="114"/>
    </row>
    <row r="1599" spans="1:45" ht="22.5" customHeight="1" x14ac:dyDescent="0.25">
      <c r="A1599" s="94" t="str">
        <f t="shared" si="302"/>
        <v>1490.</v>
      </c>
      <c r="B1599" s="94">
        <v>5347</v>
      </c>
      <c r="C1599" s="244" t="s">
        <v>1631</v>
      </c>
      <c r="D1599" s="4">
        <v>1966</v>
      </c>
      <c r="E1599" s="9" t="s">
        <v>28</v>
      </c>
      <c r="F1599" s="4" t="s">
        <v>31</v>
      </c>
      <c r="G1599" s="10">
        <v>5</v>
      </c>
      <c r="H1599" s="10">
        <v>5</v>
      </c>
      <c r="I1599" s="26">
        <v>4810.5</v>
      </c>
      <c r="J1599" s="26">
        <v>4808.3</v>
      </c>
      <c r="K1599" s="26">
        <v>4808.3</v>
      </c>
      <c r="L1599" s="27">
        <v>268</v>
      </c>
      <c r="M1599" s="26">
        <f t="shared" si="301"/>
        <v>3762576</v>
      </c>
      <c r="N1599" s="11"/>
      <c r="O1599" s="11"/>
      <c r="P1599" s="11"/>
      <c r="Q1599" s="11">
        <f t="shared" si="300"/>
        <v>3762576</v>
      </c>
      <c r="R1599" s="152">
        <v>3762576</v>
      </c>
      <c r="S1599" s="35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75"/>
      <c r="AG1599" s="29" t="s">
        <v>217</v>
      </c>
      <c r="AH1599" s="176" t="s">
        <v>1777</v>
      </c>
      <c r="AI1599" s="168"/>
      <c r="AJ1599" s="176"/>
      <c r="AK1599" s="176"/>
      <c r="AL1599" s="71">
        <f>MAX(AL$24:AL1598)+1</f>
        <v>1490</v>
      </c>
      <c r="AM1599" s="71" t="s">
        <v>157</v>
      </c>
      <c r="AN1599" s="71" t="str">
        <f t="shared" si="303"/>
        <v>1490.</v>
      </c>
      <c r="AP1599" s="71"/>
      <c r="AS1599" s="114"/>
    </row>
    <row r="1600" spans="1:45" ht="22.5" customHeight="1" x14ac:dyDescent="0.25">
      <c r="A1600" s="94" t="str">
        <f t="shared" si="302"/>
        <v>1491.</v>
      </c>
      <c r="B1600" s="94">
        <v>4109</v>
      </c>
      <c r="C1600" s="213" t="s">
        <v>1330</v>
      </c>
      <c r="D1600" s="4">
        <v>1974</v>
      </c>
      <c r="E1600" s="9" t="s">
        <v>28</v>
      </c>
      <c r="F1600" s="4" t="s">
        <v>31</v>
      </c>
      <c r="G1600" s="10">
        <v>5</v>
      </c>
      <c r="H1600" s="10">
        <v>4</v>
      </c>
      <c r="I1600" s="26">
        <v>3637.9</v>
      </c>
      <c r="J1600" s="11">
        <v>3333.1</v>
      </c>
      <c r="K1600" s="26">
        <v>3333.1</v>
      </c>
      <c r="L1600" s="27">
        <v>162</v>
      </c>
      <c r="M1600" s="26">
        <f t="shared" si="301"/>
        <v>2257815</v>
      </c>
      <c r="N1600" s="11"/>
      <c r="O1600" s="6"/>
      <c r="P1600" s="11"/>
      <c r="Q1600" s="11">
        <f t="shared" si="300"/>
        <v>2257815</v>
      </c>
      <c r="R1600" s="11">
        <v>2257815</v>
      </c>
      <c r="S1600" s="35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75"/>
      <c r="AG1600" s="29" t="s">
        <v>217</v>
      </c>
      <c r="AH1600" s="176" t="s">
        <v>1774</v>
      </c>
      <c r="AI1600" s="168"/>
      <c r="AJ1600" s="176"/>
      <c r="AK1600" s="176"/>
      <c r="AL1600" s="71">
        <f>MAX(AL$24:AL1599)+1</f>
        <v>1491</v>
      </c>
      <c r="AM1600" s="71" t="s">
        <v>157</v>
      </c>
      <c r="AN1600" s="71" t="str">
        <f t="shared" si="303"/>
        <v>1491.</v>
      </c>
      <c r="AP1600" s="71"/>
      <c r="AS1600" s="114"/>
    </row>
    <row r="1601" spans="1:45" ht="22.5" customHeight="1" x14ac:dyDescent="0.25">
      <c r="A1601" s="94" t="str">
        <f t="shared" si="302"/>
        <v>1492.</v>
      </c>
      <c r="B1601" s="94">
        <v>4110</v>
      </c>
      <c r="C1601" s="218" t="s">
        <v>1158</v>
      </c>
      <c r="D1601" s="4">
        <v>1974</v>
      </c>
      <c r="E1601" s="9" t="s">
        <v>28</v>
      </c>
      <c r="F1601" s="4" t="s">
        <v>31</v>
      </c>
      <c r="G1601" s="10">
        <v>5</v>
      </c>
      <c r="H1601" s="10">
        <v>6</v>
      </c>
      <c r="I1601" s="26">
        <v>4735.3999999999996</v>
      </c>
      <c r="J1601" s="11">
        <v>3329.4</v>
      </c>
      <c r="K1601" s="26">
        <v>3229.4</v>
      </c>
      <c r="L1601" s="27">
        <v>203</v>
      </c>
      <c r="M1601" s="26">
        <f t="shared" si="301"/>
        <v>997690</v>
      </c>
      <c r="N1601" s="11"/>
      <c r="O1601" s="6"/>
      <c r="P1601" s="11"/>
      <c r="Q1601" s="11">
        <f t="shared" si="300"/>
        <v>997690</v>
      </c>
      <c r="R1601" s="11">
        <v>997690</v>
      </c>
      <c r="S1601" s="35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75"/>
      <c r="AG1601" s="29" t="s">
        <v>217</v>
      </c>
      <c r="AH1601" s="176" t="s">
        <v>1778</v>
      </c>
      <c r="AI1601" s="168"/>
      <c r="AJ1601" s="176"/>
      <c r="AK1601" s="176"/>
      <c r="AL1601" s="71">
        <f>MAX(AL$24:AL1600)+1</f>
        <v>1492</v>
      </c>
      <c r="AM1601" s="71" t="s">
        <v>157</v>
      </c>
      <c r="AN1601" s="71" t="str">
        <f t="shared" si="303"/>
        <v>1492.</v>
      </c>
      <c r="AP1601" s="71"/>
      <c r="AS1601" s="114"/>
    </row>
    <row r="1602" spans="1:45" ht="22.5" customHeight="1" x14ac:dyDescent="0.25">
      <c r="A1602" s="94" t="str">
        <f t="shared" si="302"/>
        <v>1493.</v>
      </c>
      <c r="B1602" s="94">
        <v>4699</v>
      </c>
      <c r="C1602" s="213" t="s">
        <v>1395</v>
      </c>
      <c r="D1602" s="4">
        <v>1974</v>
      </c>
      <c r="E1602" s="9" t="s">
        <v>28</v>
      </c>
      <c r="F1602" s="4" t="s">
        <v>73</v>
      </c>
      <c r="G1602" s="10">
        <v>5</v>
      </c>
      <c r="H1602" s="10">
        <v>8</v>
      </c>
      <c r="I1602" s="26">
        <v>6262.5</v>
      </c>
      <c r="J1602" s="11">
        <v>4244.3999999999996</v>
      </c>
      <c r="K1602" s="26">
        <v>4244.3999999999996</v>
      </c>
      <c r="L1602" s="27">
        <v>302</v>
      </c>
      <c r="M1602" s="26">
        <f t="shared" si="301"/>
        <v>1584772.8</v>
      </c>
      <c r="N1602" s="11"/>
      <c r="O1602" s="6"/>
      <c r="P1602" s="11"/>
      <c r="Q1602" s="11">
        <f t="shared" si="300"/>
        <v>1584772.8</v>
      </c>
      <c r="R1602" s="11">
        <v>1584772.8</v>
      </c>
      <c r="S1602" s="35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75"/>
      <c r="AG1602" s="29" t="s">
        <v>217</v>
      </c>
      <c r="AH1602" s="176" t="s">
        <v>1778</v>
      </c>
      <c r="AI1602" s="168"/>
      <c r="AJ1602" s="176"/>
      <c r="AK1602" s="176"/>
      <c r="AL1602" s="71">
        <f>MAX(AL$24:AL1601)+1</f>
        <v>1493</v>
      </c>
      <c r="AM1602" s="71" t="s">
        <v>157</v>
      </c>
      <c r="AN1602" s="71" t="str">
        <f t="shared" si="303"/>
        <v>1493.</v>
      </c>
      <c r="AP1602" s="71"/>
      <c r="AS1602" s="114"/>
    </row>
    <row r="1603" spans="1:45" ht="22.5" customHeight="1" x14ac:dyDescent="0.25">
      <c r="A1603" s="94" t="str">
        <f t="shared" si="302"/>
        <v>1494.</v>
      </c>
      <c r="B1603" s="94">
        <v>4783</v>
      </c>
      <c r="C1603" s="218" t="s">
        <v>1256</v>
      </c>
      <c r="D1603" s="4">
        <v>1974</v>
      </c>
      <c r="E1603" s="9" t="s">
        <v>28</v>
      </c>
      <c r="F1603" s="4" t="s">
        <v>29</v>
      </c>
      <c r="G1603" s="10">
        <v>5</v>
      </c>
      <c r="H1603" s="10">
        <v>8</v>
      </c>
      <c r="I1603" s="26">
        <v>7140.7</v>
      </c>
      <c r="J1603" s="11">
        <v>5599.7</v>
      </c>
      <c r="K1603" s="26">
        <v>5599.7</v>
      </c>
      <c r="L1603" s="27">
        <v>278</v>
      </c>
      <c r="M1603" s="26">
        <f t="shared" si="301"/>
        <v>1807016.12</v>
      </c>
      <c r="N1603" s="11"/>
      <c r="O1603" s="6"/>
      <c r="P1603" s="11"/>
      <c r="Q1603" s="11">
        <f t="shared" si="300"/>
        <v>1807016.12</v>
      </c>
      <c r="R1603" s="11">
        <v>1807016.12</v>
      </c>
      <c r="S1603" s="35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75"/>
      <c r="AG1603" s="29" t="s">
        <v>217</v>
      </c>
      <c r="AH1603" s="176" t="s">
        <v>1778</v>
      </c>
      <c r="AI1603" s="168"/>
      <c r="AJ1603" s="176"/>
      <c r="AK1603" s="176"/>
      <c r="AL1603" s="71">
        <f>MAX(AL$24:AL1602)+1</f>
        <v>1494</v>
      </c>
      <c r="AM1603" s="71" t="s">
        <v>157</v>
      </c>
      <c r="AN1603" s="71" t="str">
        <f t="shared" si="303"/>
        <v>1494.</v>
      </c>
      <c r="AP1603" s="71"/>
      <c r="AS1603" s="114"/>
    </row>
    <row r="1604" spans="1:45" ht="22.5" customHeight="1" x14ac:dyDescent="0.25">
      <c r="A1604" s="94" t="str">
        <f t="shared" si="302"/>
        <v>1495.</v>
      </c>
      <c r="B1604" s="94">
        <v>4108</v>
      </c>
      <c r="C1604" s="218" t="s">
        <v>1157</v>
      </c>
      <c r="D1604" s="4">
        <v>1975</v>
      </c>
      <c r="E1604" s="9" t="s">
        <v>28</v>
      </c>
      <c r="F1604" s="4" t="s">
        <v>31</v>
      </c>
      <c r="G1604" s="10">
        <v>5</v>
      </c>
      <c r="H1604" s="10">
        <v>4</v>
      </c>
      <c r="I1604" s="26">
        <v>3327.9</v>
      </c>
      <c r="J1604" s="11">
        <v>2268.1</v>
      </c>
      <c r="K1604" s="26">
        <v>2268.1</v>
      </c>
      <c r="L1604" s="27">
        <v>159</v>
      </c>
      <c r="M1604" s="26">
        <f t="shared" si="301"/>
        <v>1521911.52</v>
      </c>
      <c r="N1604" s="11"/>
      <c r="O1604" s="6"/>
      <c r="P1604" s="11"/>
      <c r="Q1604" s="11">
        <f t="shared" si="300"/>
        <v>1521911.52</v>
      </c>
      <c r="R1604" s="11"/>
      <c r="S1604" s="35"/>
      <c r="T1604" s="11"/>
      <c r="U1604" s="11">
        <v>824</v>
      </c>
      <c r="V1604" s="11">
        <f>U1604*1846.98</f>
        <v>1521911.52</v>
      </c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75"/>
      <c r="AG1604" s="29" t="s">
        <v>217</v>
      </c>
      <c r="AH1604" s="176"/>
      <c r="AI1604" s="168"/>
      <c r="AJ1604" s="176"/>
      <c r="AK1604" s="176"/>
      <c r="AL1604" s="71">
        <f>MAX(AL$24:AL1603)+1</f>
        <v>1495</v>
      </c>
      <c r="AM1604" s="71" t="s">
        <v>157</v>
      </c>
      <c r="AN1604" s="71" t="str">
        <f t="shared" si="303"/>
        <v>1495.</v>
      </c>
      <c r="AP1604" s="71"/>
      <c r="AS1604" s="114"/>
    </row>
    <row r="1605" spans="1:45" ht="22.5" customHeight="1" x14ac:dyDescent="0.25">
      <c r="A1605" s="94" t="str">
        <f t="shared" si="302"/>
        <v>1496.</v>
      </c>
      <c r="B1605" s="94">
        <v>4111</v>
      </c>
      <c r="C1605" s="213" t="s">
        <v>142</v>
      </c>
      <c r="D1605" s="4">
        <v>1975</v>
      </c>
      <c r="E1605" s="9" t="s">
        <v>28</v>
      </c>
      <c r="F1605" s="4" t="s">
        <v>31</v>
      </c>
      <c r="G1605" s="10">
        <v>5</v>
      </c>
      <c r="H1605" s="10">
        <v>6</v>
      </c>
      <c r="I1605" s="26">
        <v>4656.2</v>
      </c>
      <c r="J1605" s="11">
        <v>3175.2</v>
      </c>
      <c r="K1605" s="26">
        <v>3175.2</v>
      </c>
      <c r="L1605" s="27">
        <v>226</v>
      </c>
      <c r="M1605" s="26">
        <f t="shared" si="301"/>
        <v>1178303.3899999999</v>
      </c>
      <c r="N1605" s="11"/>
      <c r="O1605" s="6"/>
      <c r="P1605" s="11"/>
      <c r="Q1605" s="11">
        <f t="shared" si="300"/>
        <v>1178303.3899999999</v>
      </c>
      <c r="R1605" s="11">
        <v>1178303.3899999999</v>
      </c>
      <c r="S1605" s="35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75"/>
      <c r="AG1605" s="29" t="s">
        <v>217</v>
      </c>
      <c r="AH1605" s="176" t="s">
        <v>1778</v>
      </c>
      <c r="AI1605" s="168"/>
      <c r="AJ1605" s="176"/>
      <c r="AK1605" s="176"/>
      <c r="AL1605" s="71">
        <f>MAX(AL$24:AL1604)+1</f>
        <v>1496</v>
      </c>
      <c r="AM1605" s="71" t="s">
        <v>157</v>
      </c>
      <c r="AN1605" s="71" t="str">
        <f t="shared" si="303"/>
        <v>1496.</v>
      </c>
      <c r="AP1605" s="71"/>
      <c r="AS1605" s="114"/>
    </row>
    <row r="1606" spans="1:45" ht="22.5" customHeight="1" x14ac:dyDescent="0.25">
      <c r="A1606" s="94" t="str">
        <f t="shared" si="302"/>
        <v>1497.</v>
      </c>
      <c r="B1606" s="94">
        <v>4986</v>
      </c>
      <c r="C1606" s="213" t="s">
        <v>1491</v>
      </c>
      <c r="D1606" s="4">
        <v>1975</v>
      </c>
      <c r="E1606" s="9" t="s">
        <v>28</v>
      </c>
      <c r="F1606" s="4" t="s">
        <v>31</v>
      </c>
      <c r="G1606" s="10">
        <v>4</v>
      </c>
      <c r="H1606" s="10">
        <v>5</v>
      </c>
      <c r="I1606" s="26">
        <v>3325.9</v>
      </c>
      <c r="J1606" s="11">
        <v>3325.9</v>
      </c>
      <c r="K1606" s="26">
        <v>2272</v>
      </c>
      <c r="L1606" s="27">
        <v>151</v>
      </c>
      <c r="M1606" s="26">
        <f t="shared" ref="M1606:M1631" si="304">R1606+T1606+V1606+X1606+Z1606+AB1606+AE1606+AF1606</f>
        <v>1380225.22</v>
      </c>
      <c r="N1606" s="11"/>
      <c r="O1606" s="6"/>
      <c r="P1606" s="11"/>
      <c r="Q1606" s="11">
        <f t="shared" si="300"/>
        <v>1380225.22</v>
      </c>
      <c r="R1606" s="11"/>
      <c r="S1606" s="35"/>
      <c r="T1606" s="11"/>
      <c r="U1606" s="11"/>
      <c r="V1606" s="11"/>
      <c r="W1606" s="11"/>
      <c r="X1606" s="11"/>
      <c r="Y1606" s="11">
        <v>1774</v>
      </c>
      <c r="Z1606" s="11">
        <f>Y1606*778.03</f>
        <v>1380225.22</v>
      </c>
      <c r="AA1606" s="11"/>
      <c r="AB1606" s="11"/>
      <c r="AC1606" s="11"/>
      <c r="AD1606" s="11"/>
      <c r="AE1606" s="11"/>
      <c r="AF1606" s="75"/>
      <c r="AG1606" s="29" t="s">
        <v>217</v>
      </c>
      <c r="AH1606" s="176"/>
      <c r="AI1606" s="168"/>
      <c r="AJ1606" s="176"/>
      <c r="AK1606" s="176"/>
      <c r="AL1606" s="71">
        <f>MAX(AL$24:AL1605)+1</f>
        <v>1497</v>
      </c>
      <c r="AM1606" s="71" t="s">
        <v>157</v>
      </c>
      <c r="AN1606" s="71" t="str">
        <f t="shared" si="303"/>
        <v>1497.</v>
      </c>
      <c r="AP1606" s="71"/>
      <c r="AS1606" s="114"/>
    </row>
    <row r="1607" spans="1:45" ht="22.5" customHeight="1" x14ac:dyDescent="0.25">
      <c r="A1607" s="94" t="str">
        <f t="shared" si="302"/>
        <v>1498.</v>
      </c>
      <c r="B1607" s="94">
        <v>4254</v>
      </c>
      <c r="C1607" s="211" t="s">
        <v>935</v>
      </c>
      <c r="D1607" s="4">
        <v>1975</v>
      </c>
      <c r="E1607" s="9" t="s">
        <v>28</v>
      </c>
      <c r="F1607" s="4" t="s">
        <v>29</v>
      </c>
      <c r="G1607" s="10">
        <v>5</v>
      </c>
      <c r="H1607" s="10">
        <v>5</v>
      </c>
      <c r="I1607" s="11">
        <v>3559.2</v>
      </c>
      <c r="J1607" s="11">
        <v>3234.8</v>
      </c>
      <c r="K1607" s="11">
        <v>3234.8</v>
      </c>
      <c r="L1607" s="35">
        <v>150</v>
      </c>
      <c r="M1607" s="11">
        <f t="shared" si="304"/>
        <v>1353765.71</v>
      </c>
      <c r="N1607" s="11"/>
      <c r="O1607" s="6"/>
      <c r="P1607" s="11"/>
      <c r="Q1607" s="11">
        <f t="shared" si="300"/>
        <v>1353765.71</v>
      </c>
      <c r="R1607" s="11">
        <f>596513.6+757252.11</f>
        <v>1353765.71</v>
      </c>
      <c r="S1607" s="35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75"/>
      <c r="AG1607" s="29" t="s">
        <v>217</v>
      </c>
      <c r="AH1607" s="176" t="s">
        <v>1776</v>
      </c>
      <c r="AI1607" s="168"/>
      <c r="AJ1607" s="176"/>
      <c r="AK1607" s="176"/>
      <c r="AL1607" s="71">
        <f>MAX(AL$24:AL1606)+1</f>
        <v>1498</v>
      </c>
      <c r="AM1607" s="71" t="s">
        <v>157</v>
      </c>
      <c r="AN1607" s="71" t="str">
        <f t="shared" si="303"/>
        <v>1498.</v>
      </c>
      <c r="AP1607" s="71"/>
      <c r="AS1607" s="114"/>
    </row>
    <row r="1608" spans="1:45" ht="22.5" customHeight="1" x14ac:dyDescent="0.25">
      <c r="A1608" s="94" t="str">
        <f t="shared" si="302"/>
        <v>1499.</v>
      </c>
      <c r="B1608" s="94">
        <v>5355</v>
      </c>
      <c r="C1608" s="212" t="s">
        <v>1143</v>
      </c>
      <c r="D1608" s="4">
        <v>1975</v>
      </c>
      <c r="E1608" s="9" t="s">
        <v>28</v>
      </c>
      <c r="F1608" s="4" t="s">
        <v>31</v>
      </c>
      <c r="G1608" s="10">
        <v>5</v>
      </c>
      <c r="H1608" s="10">
        <v>5</v>
      </c>
      <c r="I1608" s="11">
        <v>4857.6000000000004</v>
      </c>
      <c r="J1608" s="11">
        <v>4772.1000000000004</v>
      </c>
      <c r="K1608" s="11">
        <v>4470.1000000000004</v>
      </c>
      <c r="L1608" s="35">
        <v>258</v>
      </c>
      <c r="M1608" s="11">
        <f t="shared" si="304"/>
        <v>5055691.2</v>
      </c>
      <c r="N1608" s="11"/>
      <c r="O1608" s="6"/>
      <c r="P1608" s="11"/>
      <c r="Q1608" s="11">
        <f t="shared" si="300"/>
        <v>5055691.2</v>
      </c>
      <c r="R1608" s="11">
        <v>5055691.2</v>
      </c>
      <c r="S1608" s="35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75"/>
      <c r="AG1608" s="29" t="s">
        <v>217</v>
      </c>
      <c r="AH1608" s="176" t="s">
        <v>1777</v>
      </c>
      <c r="AI1608" s="168"/>
      <c r="AJ1608" s="176"/>
      <c r="AK1608" s="176"/>
      <c r="AL1608" s="71">
        <f>MAX(AL$24:AL1607)+1</f>
        <v>1499</v>
      </c>
      <c r="AM1608" s="71" t="s">
        <v>157</v>
      </c>
      <c r="AN1608" s="71" t="str">
        <f t="shared" si="303"/>
        <v>1499.</v>
      </c>
      <c r="AP1608" s="71"/>
      <c r="AS1608" s="114"/>
    </row>
    <row r="1609" spans="1:45" ht="22.5" customHeight="1" x14ac:dyDescent="0.25">
      <c r="A1609" s="94" t="str">
        <f t="shared" si="302"/>
        <v>1500.</v>
      </c>
      <c r="B1609" s="94">
        <v>4419</v>
      </c>
      <c r="C1609" s="213" t="s">
        <v>1360</v>
      </c>
      <c r="D1609" s="4">
        <v>1976</v>
      </c>
      <c r="E1609" s="9" t="s">
        <v>28</v>
      </c>
      <c r="F1609" s="4" t="s">
        <v>29</v>
      </c>
      <c r="G1609" s="10">
        <v>5</v>
      </c>
      <c r="H1609" s="10">
        <v>2</v>
      </c>
      <c r="I1609" s="26">
        <v>3099.7</v>
      </c>
      <c r="J1609" s="11">
        <v>3099.7</v>
      </c>
      <c r="K1609" s="26">
        <v>3099.7</v>
      </c>
      <c r="L1609" s="27">
        <v>165</v>
      </c>
      <c r="M1609" s="26">
        <f t="shared" si="304"/>
        <v>893423.46</v>
      </c>
      <c r="N1609" s="11"/>
      <c r="O1609" s="6"/>
      <c r="P1609" s="11"/>
      <c r="Q1609" s="11">
        <f t="shared" si="300"/>
        <v>893423.46</v>
      </c>
      <c r="R1609" s="11">
        <v>893423.46</v>
      </c>
      <c r="S1609" s="35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75"/>
      <c r="AG1609" s="29" t="s">
        <v>217</v>
      </c>
      <c r="AH1609" s="176" t="s">
        <v>1788</v>
      </c>
      <c r="AI1609" s="168"/>
      <c r="AJ1609" s="176"/>
      <c r="AK1609" s="176"/>
      <c r="AL1609" s="71">
        <f>MAX(AL$24:AL1608)+1</f>
        <v>1500</v>
      </c>
      <c r="AM1609" s="71" t="s">
        <v>157</v>
      </c>
      <c r="AN1609" s="71" t="str">
        <f t="shared" si="303"/>
        <v>1500.</v>
      </c>
      <c r="AP1609" s="71"/>
      <c r="AS1609" s="114"/>
    </row>
    <row r="1610" spans="1:45" ht="22.5" customHeight="1" x14ac:dyDescent="0.25">
      <c r="A1610" s="94" t="str">
        <f t="shared" si="302"/>
        <v>1501.</v>
      </c>
      <c r="B1610" s="94">
        <v>4904</v>
      </c>
      <c r="C1610" s="211" t="s">
        <v>1095</v>
      </c>
      <c r="D1610" s="4">
        <v>1978</v>
      </c>
      <c r="E1610" s="9" t="s">
        <v>28</v>
      </c>
      <c r="F1610" s="4" t="s">
        <v>31</v>
      </c>
      <c r="G1610" s="10">
        <v>5</v>
      </c>
      <c r="H1610" s="10">
        <v>4</v>
      </c>
      <c r="I1610" s="11">
        <v>3652.5</v>
      </c>
      <c r="J1610" s="11">
        <v>3322.2</v>
      </c>
      <c r="K1610" s="11">
        <v>3322.2</v>
      </c>
      <c r="L1610" s="35">
        <v>148</v>
      </c>
      <c r="M1610" s="11">
        <f t="shared" si="304"/>
        <v>602394.72</v>
      </c>
      <c r="N1610" s="11"/>
      <c r="O1610" s="11"/>
      <c r="P1610" s="11"/>
      <c r="Q1610" s="11">
        <f t="shared" ref="Q1610:Q1673" si="305">M1610</f>
        <v>602394.72</v>
      </c>
      <c r="R1610" s="11">
        <v>602394.72</v>
      </c>
      <c r="S1610" s="35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75"/>
      <c r="AG1610" s="29" t="s">
        <v>217</v>
      </c>
      <c r="AH1610" s="176" t="s">
        <v>1778</v>
      </c>
      <c r="AI1610" s="168"/>
      <c r="AJ1610" s="176"/>
      <c r="AK1610" s="176"/>
      <c r="AL1610" s="71">
        <f>MAX(AL$24:AL1609)+1</f>
        <v>1501</v>
      </c>
      <c r="AM1610" s="71" t="s">
        <v>157</v>
      </c>
      <c r="AN1610" s="71" t="str">
        <f t="shared" si="303"/>
        <v>1501.</v>
      </c>
      <c r="AP1610" s="71"/>
      <c r="AS1610" s="114"/>
    </row>
    <row r="1611" spans="1:45" ht="22.5" customHeight="1" x14ac:dyDescent="0.25">
      <c r="A1611" s="94" t="str">
        <f t="shared" si="302"/>
        <v>1502.</v>
      </c>
      <c r="B1611" s="94">
        <v>4511</v>
      </c>
      <c r="C1611" s="213" t="s">
        <v>1369</v>
      </c>
      <c r="D1611" s="4">
        <v>1976</v>
      </c>
      <c r="E1611" s="9" t="s">
        <v>28</v>
      </c>
      <c r="F1611" s="4" t="s">
        <v>29</v>
      </c>
      <c r="G1611" s="10">
        <v>5</v>
      </c>
      <c r="H1611" s="10">
        <v>4</v>
      </c>
      <c r="I1611" s="26">
        <v>2842.7</v>
      </c>
      <c r="J1611" s="11">
        <v>2842.7</v>
      </c>
      <c r="K1611" s="26">
        <v>2842.7</v>
      </c>
      <c r="L1611" s="27">
        <v>122</v>
      </c>
      <c r="M1611" s="26">
        <f t="shared" si="304"/>
        <v>962484.48</v>
      </c>
      <c r="N1611" s="11"/>
      <c r="O1611" s="6"/>
      <c r="P1611" s="11"/>
      <c r="Q1611" s="11">
        <f t="shared" si="305"/>
        <v>962484.48</v>
      </c>
      <c r="R1611" s="11">
        <v>962484.48</v>
      </c>
      <c r="S1611" s="35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75"/>
      <c r="AG1611" s="29" t="s">
        <v>217</v>
      </c>
      <c r="AH1611" s="176" t="s">
        <v>1788</v>
      </c>
      <c r="AI1611" s="168"/>
      <c r="AJ1611" s="176"/>
      <c r="AK1611" s="176"/>
      <c r="AL1611" s="71">
        <f>MAX(AL$24:AL1610)+1</f>
        <v>1502</v>
      </c>
      <c r="AM1611" s="71" t="s">
        <v>157</v>
      </c>
      <c r="AN1611" s="71" t="str">
        <f t="shared" si="303"/>
        <v>1502.</v>
      </c>
      <c r="AP1611" s="71"/>
      <c r="AS1611" s="114"/>
    </row>
    <row r="1612" spans="1:45" ht="22.5" customHeight="1" x14ac:dyDescent="0.25">
      <c r="A1612" s="94" t="str">
        <f t="shared" si="302"/>
        <v>1503.</v>
      </c>
      <c r="B1612" s="94">
        <v>4736</v>
      </c>
      <c r="C1612" s="218" t="s">
        <v>1247</v>
      </c>
      <c r="D1612" s="4">
        <v>1976</v>
      </c>
      <c r="E1612" s="9" t="s">
        <v>28</v>
      </c>
      <c r="F1612" s="4" t="s">
        <v>29</v>
      </c>
      <c r="G1612" s="10">
        <v>5</v>
      </c>
      <c r="H1612" s="10">
        <v>6</v>
      </c>
      <c r="I1612" s="26">
        <v>4961.8999999999996</v>
      </c>
      <c r="J1612" s="11">
        <v>4475</v>
      </c>
      <c r="K1612" s="26">
        <v>4475</v>
      </c>
      <c r="L1612" s="27">
        <v>208</v>
      </c>
      <c r="M1612" s="26">
        <f t="shared" si="304"/>
        <v>788910.24</v>
      </c>
      <c r="N1612" s="11"/>
      <c r="O1612" s="6"/>
      <c r="P1612" s="11"/>
      <c r="Q1612" s="11">
        <f t="shared" si="305"/>
        <v>788910.24</v>
      </c>
      <c r="R1612" s="11">
        <v>788910.24</v>
      </c>
      <c r="S1612" s="35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75"/>
      <c r="AG1612" s="29" t="s">
        <v>217</v>
      </c>
      <c r="AH1612" s="176" t="s">
        <v>1778</v>
      </c>
      <c r="AI1612" s="168"/>
      <c r="AJ1612" s="176"/>
      <c r="AK1612" s="176"/>
      <c r="AL1612" s="71">
        <f>MAX(AL$24:AL1611)+1</f>
        <v>1503</v>
      </c>
      <c r="AM1612" s="71" t="s">
        <v>157</v>
      </c>
      <c r="AN1612" s="71" t="str">
        <f t="shared" si="303"/>
        <v>1503.</v>
      </c>
      <c r="AP1612" s="71"/>
      <c r="AS1612" s="114"/>
    </row>
    <row r="1613" spans="1:45" ht="22.5" customHeight="1" x14ac:dyDescent="0.25">
      <c r="A1613" s="94" t="str">
        <f t="shared" si="302"/>
        <v>1504.</v>
      </c>
      <c r="B1613" s="94">
        <v>4737</v>
      </c>
      <c r="C1613" s="218" t="s">
        <v>1248</v>
      </c>
      <c r="D1613" s="4">
        <v>1976</v>
      </c>
      <c r="E1613" s="9" t="s">
        <v>28</v>
      </c>
      <c r="F1613" s="4" t="s">
        <v>31</v>
      </c>
      <c r="G1613" s="10">
        <v>5</v>
      </c>
      <c r="H1613" s="10">
        <v>4</v>
      </c>
      <c r="I1613" s="26">
        <v>3458.3</v>
      </c>
      <c r="J1613" s="11">
        <v>3344.8</v>
      </c>
      <c r="K1613" s="26">
        <v>3115</v>
      </c>
      <c r="L1613" s="27">
        <v>169</v>
      </c>
      <c r="M1613" s="26">
        <f t="shared" si="304"/>
        <v>788794.75</v>
      </c>
      <c r="N1613" s="11"/>
      <c r="O1613" s="6"/>
      <c r="P1613" s="11"/>
      <c r="Q1613" s="11">
        <f t="shared" si="305"/>
        <v>788794.75</v>
      </c>
      <c r="R1613" s="11">
        <v>788794.75</v>
      </c>
      <c r="S1613" s="35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75"/>
      <c r="AG1613" s="29" t="s">
        <v>217</v>
      </c>
      <c r="AH1613" s="176" t="s">
        <v>1788</v>
      </c>
      <c r="AI1613" s="168"/>
      <c r="AJ1613" s="176"/>
      <c r="AK1613" s="176"/>
      <c r="AL1613" s="71">
        <f>MAX(AL$24:AL1612)+1</f>
        <v>1504</v>
      </c>
      <c r="AM1613" s="71" t="s">
        <v>157</v>
      </c>
      <c r="AN1613" s="71" t="str">
        <f t="shared" si="303"/>
        <v>1504.</v>
      </c>
      <c r="AP1613" s="71"/>
      <c r="AS1613" s="114"/>
    </row>
    <row r="1614" spans="1:45" ht="22.5" customHeight="1" x14ac:dyDescent="0.25">
      <c r="A1614" s="94" t="str">
        <f t="shared" si="302"/>
        <v>1505.</v>
      </c>
      <c r="B1614" s="94">
        <v>5057</v>
      </c>
      <c r="C1614" s="213" t="s">
        <v>1287</v>
      </c>
      <c r="D1614" s="4">
        <v>1977</v>
      </c>
      <c r="E1614" s="9" t="s">
        <v>28</v>
      </c>
      <c r="F1614" s="4" t="s">
        <v>31</v>
      </c>
      <c r="G1614" s="10">
        <v>5</v>
      </c>
      <c r="H1614" s="10">
        <v>6</v>
      </c>
      <c r="I1614" s="11">
        <v>5203.5</v>
      </c>
      <c r="J1614" s="11">
        <v>4739.8</v>
      </c>
      <c r="K1614" s="11">
        <v>4739.8</v>
      </c>
      <c r="L1614" s="35">
        <v>224</v>
      </c>
      <c r="M1614" s="11">
        <f t="shared" si="304"/>
        <v>1972306.05</v>
      </c>
      <c r="N1614" s="11"/>
      <c r="O1614" s="6"/>
      <c r="P1614" s="11"/>
      <c r="Q1614" s="11">
        <f t="shared" si="305"/>
        <v>1972306.05</v>
      </c>
      <c r="R1614" s="11"/>
      <c r="S1614" s="35"/>
      <c r="T1614" s="11"/>
      <c r="U1614" s="11"/>
      <c r="V1614" s="11"/>
      <c r="W1614" s="11"/>
      <c r="X1614" s="11"/>
      <c r="Y1614" s="11">
        <v>2535</v>
      </c>
      <c r="Z1614" s="11">
        <f>Y1614*778.03</f>
        <v>1972306.05</v>
      </c>
      <c r="AA1614" s="11"/>
      <c r="AB1614" s="11"/>
      <c r="AC1614" s="11"/>
      <c r="AD1614" s="11"/>
      <c r="AE1614" s="11"/>
      <c r="AF1614" s="75"/>
      <c r="AG1614" s="29" t="s">
        <v>217</v>
      </c>
      <c r="AH1614" s="176"/>
      <c r="AI1614" s="168"/>
      <c r="AJ1614" s="176"/>
      <c r="AK1614" s="176"/>
      <c r="AL1614" s="71">
        <f>MAX(AL$24:AL1613)+1</f>
        <v>1505</v>
      </c>
      <c r="AM1614" s="71" t="s">
        <v>157</v>
      </c>
      <c r="AN1614" s="71" t="str">
        <f t="shared" si="303"/>
        <v>1505.</v>
      </c>
      <c r="AP1614" s="71"/>
      <c r="AS1614" s="114"/>
    </row>
    <row r="1615" spans="1:45" ht="22.5" customHeight="1" x14ac:dyDescent="0.25">
      <c r="A1615" s="94" t="str">
        <f t="shared" si="302"/>
        <v>1506.</v>
      </c>
      <c r="B1615" s="94">
        <v>4745</v>
      </c>
      <c r="C1615" s="218" t="s">
        <v>1250</v>
      </c>
      <c r="D1615" s="4">
        <v>1977</v>
      </c>
      <c r="E1615" s="9" t="s">
        <v>28</v>
      </c>
      <c r="F1615" s="4" t="s">
        <v>31</v>
      </c>
      <c r="G1615" s="10">
        <v>5</v>
      </c>
      <c r="H1615" s="10">
        <v>8</v>
      </c>
      <c r="I1615" s="26">
        <v>6758.2</v>
      </c>
      <c r="J1615" s="11">
        <v>6100.3</v>
      </c>
      <c r="K1615" s="26">
        <v>6100.3</v>
      </c>
      <c r="L1615" s="27">
        <v>259</v>
      </c>
      <c r="M1615" s="26">
        <f t="shared" si="304"/>
        <v>1456797.29</v>
      </c>
      <c r="N1615" s="11"/>
      <c r="O1615" s="6"/>
      <c r="P1615" s="11"/>
      <c r="Q1615" s="11">
        <f t="shared" si="305"/>
        <v>1456797.29</v>
      </c>
      <c r="R1615" s="11">
        <v>1456797.29</v>
      </c>
      <c r="S1615" s="35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75"/>
      <c r="AG1615" s="29" t="s">
        <v>217</v>
      </c>
      <c r="AH1615" s="176" t="s">
        <v>1781</v>
      </c>
      <c r="AI1615" s="168"/>
      <c r="AJ1615" s="176"/>
      <c r="AK1615" s="176"/>
      <c r="AL1615" s="71">
        <f>MAX(AL$24:AL1614)+1</f>
        <v>1506</v>
      </c>
      <c r="AM1615" s="71" t="s">
        <v>157</v>
      </c>
      <c r="AN1615" s="71" t="str">
        <f t="shared" si="303"/>
        <v>1506.</v>
      </c>
      <c r="AP1615" s="71"/>
      <c r="AS1615" s="114"/>
    </row>
    <row r="1616" spans="1:45" ht="22.5" customHeight="1" x14ac:dyDescent="0.25">
      <c r="A1616" s="94" t="str">
        <f t="shared" si="302"/>
        <v>1507.</v>
      </c>
      <c r="B1616" s="94">
        <v>5258</v>
      </c>
      <c r="C1616" s="213" t="s">
        <v>1310</v>
      </c>
      <c r="D1616" s="4">
        <v>1977</v>
      </c>
      <c r="E1616" s="9" t="s">
        <v>28</v>
      </c>
      <c r="F1616" s="4" t="s">
        <v>29</v>
      </c>
      <c r="G1616" s="10">
        <v>5</v>
      </c>
      <c r="H1616" s="10">
        <v>4</v>
      </c>
      <c r="I1616" s="11">
        <v>3332.9</v>
      </c>
      <c r="J1616" s="11">
        <v>2165.3000000000002</v>
      </c>
      <c r="K1616" s="11">
        <v>2165.3000000000002</v>
      </c>
      <c r="L1616" s="35">
        <v>205</v>
      </c>
      <c r="M1616" s="11">
        <f t="shared" si="304"/>
        <v>843415.62</v>
      </c>
      <c r="N1616" s="11"/>
      <c r="O1616" s="6"/>
      <c r="P1616" s="11"/>
      <c r="Q1616" s="11">
        <f t="shared" si="305"/>
        <v>843415.62</v>
      </c>
      <c r="R1616" s="11">
        <v>843415.62</v>
      </c>
      <c r="S1616" s="35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75"/>
      <c r="AG1616" s="29" t="s">
        <v>217</v>
      </c>
      <c r="AH1616" s="176" t="s">
        <v>1778</v>
      </c>
      <c r="AI1616" s="168"/>
      <c r="AJ1616" s="176"/>
      <c r="AK1616" s="176"/>
      <c r="AL1616" s="71">
        <f>MAX(AL$24:AL1615)+1</f>
        <v>1507</v>
      </c>
      <c r="AM1616" s="71" t="s">
        <v>157</v>
      </c>
      <c r="AN1616" s="71" t="str">
        <f t="shared" si="303"/>
        <v>1507.</v>
      </c>
      <c r="AP1616" s="71"/>
      <c r="AS1616" s="114"/>
    </row>
    <row r="1617" spans="1:45" ht="22.5" customHeight="1" x14ac:dyDescent="0.25">
      <c r="A1617" s="94" t="str">
        <f t="shared" si="302"/>
        <v>1508.</v>
      </c>
      <c r="B1617" s="94">
        <v>4534</v>
      </c>
      <c r="C1617" s="211" t="s">
        <v>1664</v>
      </c>
      <c r="D1617" s="4">
        <v>1978</v>
      </c>
      <c r="E1617" s="9" t="s">
        <v>28</v>
      </c>
      <c r="F1617" s="4" t="s">
        <v>31</v>
      </c>
      <c r="G1617" s="10">
        <v>5</v>
      </c>
      <c r="H1617" s="10">
        <v>5</v>
      </c>
      <c r="I1617" s="11">
        <v>4410.8999999999996</v>
      </c>
      <c r="J1617" s="11">
        <v>4116</v>
      </c>
      <c r="K1617" s="11">
        <v>3902</v>
      </c>
      <c r="L1617" s="35">
        <v>210</v>
      </c>
      <c r="M1617" s="11">
        <f t="shared" si="304"/>
        <v>972900.14</v>
      </c>
      <c r="N1617" s="11"/>
      <c r="O1617" s="6"/>
      <c r="P1617" s="11"/>
      <c r="Q1617" s="11">
        <f t="shared" si="305"/>
        <v>972900.14</v>
      </c>
      <c r="R1617" s="11"/>
      <c r="S1617" s="35"/>
      <c r="T1617" s="11"/>
      <c r="U1617" s="11"/>
      <c r="V1617" s="11"/>
      <c r="W1617" s="11">
        <v>1035</v>
      </c>
      <c r="X1617" s="11">
        <f>W1617*852.6</f>
        <v>882441</v>
      </c>
      <c r="Y1617" s="11"/>
      <c r="Z1617" s="11"/>
      <c r="AA1617" s="11"/>
      <c r="AB1617" s="11"/>
      <c r="AC1617" s="11"/>
      <c r="AD1617" s="11"/>
      <c r="AE1617" s="11"/>
      <c r="AF1617" s="75">
        <v>90459.14</v>
      </c>
      <c r="AG1617" s="29" t="s">
        <v>217</v>
      </c>
      <c r="AH1617" s="176"/>
      <c r="AI1617" s="168"/>
      <c r="AJ1617" s="176"/>
      <c r="AK1617" s="176"/>
      <c r="AL1617" s="71">
        <f>MAX(AL$24:AL1616)+1</f>
        <v>1508</v>
      </c>
      <c r="AM1617" s="71" t="s">
        <v>157</v>
      </c>
      <c r="AN1617" s="71" t="str">
        <f t="shared" si="303"/>
        <v>1508.</v>
      </c>
      <c r="AP1617" s="71"/>
      <c r="AS1617" s="114"/>
    </row>
    <row r="1618" spans="1:45" ht="22.5" customHeight="1" x14ac:dyDescent="0.25">
      <c r="A1618" s="94" t="str">
        <f t="shared" si="302"/>
        <v>1509.</v>
      </c>
      <c r="B1618" s="94">
        <v>4262</v>
      </c>
      <c r="C1618" s="211" t="s">
        <v>936</v>
      </c>
      <c r="D1618" s="4">
        <v>1978</v>
      </c>
      <c r="E1618" s="9" t="s">
        <v>28</v>
      </c>
      <c r="F1618" s="4" t="s">
        <v>31</v>
      </c>
      <c r="G1618" s="10">
        <v>5</v>
      </c>
      <c r="H1618" s="10">
        <v>4</v>
      </c>
      <c r="I1618" s="11">
        <v>3634.2</v>
      </c>
      <c r="J1618" s="11">
        <v>3364.2</v>
      </c>
      <c r="K1618" s="11">
        <v>3364.2</v>
      </c>
      <c r="L1618" s="35">
        <v>198</v>
      </c>
      <c r="M1618" s="11">
        <f t="shared" si="304"/>
        <v>718336.8</v>
      </c>
      <c r="N1618" s="11"/>
      <c r="O1618" s="6"/>
      <c r="P1618" s="11"/>
      <c r="Q1618" s="11">
        <f t="shared" si="305"/>
        <v>718336.8</v>
      </c>
      <c r="R1618" s="11">
        <v>718336.8</v>
      </c>
      <c r="S1618" s="35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75"/>
      <c r="AG1618" s="29" t="s">
        <v>217</v>
      </c>
      <c r="AH1618" s="176" t="s">
        <v>1778</v>
      </c>
      <c r="AI1618" s="168"/>
      <c r="AJ1618" s="176"/>
      <c r="AK1618" s="176"/>
      <c r="AL1618" s="71">
        <f>MAX(AL$24:AL1617)+1</f>
        <v>1509</v>
      </c>
      <c r="AM1618" s="71" t="s">
        <v>157</v>
      </c>
      <c r="AN1618" s="71" t="str">
        <f t="shared" si="303"/>
        <v>1509.</v>
      </c>
      <c r="AP1618" s="71"/>
      <c r="AS1618" s="114"/>
    </row>
    <row r="1619" spans="1:45" ht="22.5" customHeight="1" x14ac:dyDescent="0.25">
      <c r="A1619" s="94" t="str">
        <f t="shared" si="302"/>
        <v>1510.</v>
      </c>
      <c r="B1619" s="94">
        <v>5230</v>
      </c>
      <c r="C1619" s="213" t="s">
        <v>1457</v>
      </c>
      <c r="D1619" s="4">
        <v>1978</v>
      </c>
      <c r="E1619" s="9" t="s">
        <v>28</v>
      </c>
      <c r="F1619" s="4" t="s">
        <v>29</v>
      </c>
      <c r="G1619" s="10">
        <v>5</v>
      </c>
      <c r="H1619" s="10">
        <v>7</v>
      </c>
      <c r="I1619" s="26">
        <v>4936.5</v>
      </c>
      <c r="J1619" s="11">
        <v>3002.9</v>
      </c>
      <c r="K1619" s="26">
        <v>3002.9</v>
      </c>
      <c r="L1619" s="27">
        <v>223</v>
      </c>
      <c r="M1619" s="26">
        <f t="shared" si="304"/>
        <v>1422872.89</v>
      </c>
      <c r="N1619" s="11"/>
      <c r="O1619" s="6"/>
      <c r="P1619" s="11"/>
      <c r="Q1619" s="11">
        <f t="shared" si="305"/>
        <v>1422872.89</v>
      </c>
      <c r="R1619" s="11">
        <v>1422872.89</v>
      </c>
      <c r="S1619" s="35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75"/>
      <c r="AG1619" s="29" t="s">
        <v>217</v>
      </c>
      <c r="AH1619" s="176" t="s">
        <v>1788</v>
      </c>
      <c r="AI1619" s="168"/>
      <c r="AJ1619" s="176"/>
      <c r="AK1619" s="176"/>
      <c r="AL1619" s="71">
        <f>MAX(AL$24:AL1618)+1</f>
        <v>1510</v>
      </c>
      <c r="AM1619" s="71" t="s">
        <v>157</v>
      </c>
      <c r="AN1619" s="71" t="str">
        <f t="shared" si="303"/>
        <v>1510.</v>
      </c>
      <c r="AP1619" s="71"/>
      <c r="AS1619" s="114"/>
    </row>
    <row r="1620" spans="1:45" ht="22.5" customHeight="1" x14ac:dyDescent="0.25">
      <c r="A1620" s="94" t="str">
        <f t="shared" si="302"/>
        <v>1511.</v>
      </c>
      <c r="B1620" s="94">
        <v>5421</v>
      </c>
      <c r="C1620" s="212" t="s">
        <v>1153</v>
      </c>
      <c r="D1620" s="4">
        <v>1978</v>
      </c>
      <c r="E1620" s="9" t="s">
        <v>28</v>
      </c>
      <c r="F1620" s="4" t="s">
        <v>29</v>
      </c>
      <c r="G1620" s="10">
        <v>5</v>
      </c>
      <c r="H1620" s="10">
        <v>6</v>
      </c>
      <c r="I1620" s="11">
        <v>1939.3</v>
      </c>
      <c r="J1620" s="11">
        <v>1939.3</v>
      </c>
      <c r="K1620" s="11">
        <v>1939.3</v>
      </c>
      <c r="L1620" s="35">
        <v>239</v>
      </c>
      <c r="M1620" s="11">
        <f t="shared" si="304"/>
        <v>1179673.94</v>
      </c>
      <c r="N1620" s="11"/>
      <c r="O1620" s="6"/>
      <c r="P1620" s="11"/>
      <c r="Q1620" s="11">
        <f t="shared" si="305"/>
        <v>1179673.94</v>
      </c>
      <c r="R1620" s="11">
        <f>490800.47+688873.47</f>
        <v>1179673.94</v>
      </c>
      <c r="S1620" s="35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75"/>
      <c r="AG1620" s="29" t="s">
        <v>217</v>
      </c>
      <c r="AH1620" s="176" t="s">
        <v>1776</v>
      </c>
      <c r="AI1620" s="168"/>
      <c r="AJ1620" s="176"/>
      <c r="AK1620" s="176"/>
      <c r="AL1620" s="71">
        <f>MAX(AL$24:AL1619)+1</f>
        <v>1511</v>
      </c>
      <c r="AM1620" s="71" t="s">
        <v>157</v>
      </c>
      <c r="AN1620" s="71" t="str">
        <f t="shared" si="303"/>
        <v>1511.</v>
      </c>
      <c r="AP1620" s="71"/>
      <c r="AS1620" s="114"/>
    </row>
    <row r="1621" spans="1:45" ht="22.5" customHeight="1" x14ac:dyDescent="0.25">
      <c r="A1621" s="94" t="str">
        <f t="shared" si="302"/>
        <v>1512.</v>
      </c>
      <c r="B1621" s="94">
        <v>4554</v>
      </c>
      <c r="C1621" s="211" t="s">
        <v>964</v>
      </c>
      <c r="D1621" s="4">
        <v>1979</v>
      </c>
      <c r="E1621" s="9" t="s">
        <v>28</v>
      </c>
      <c r="F1621" s="4" t="s">
        <v>29</v>
      </c>
      <c r="G1621" s="10">
        <v>5</v>
      </c>
      <c r="H1621" s="10">
        <v>5</v>
      </c>
      <c r="I1621" s="11">
        <v>4226.3999999999996</v>
      </c>
      <c r="J1621" s="11">
        <v>3929.6</v>
      </c>
      <c r="K1621" s="11">
        <v>3929.6</v>
      </c>
      <c r="L1621" s="35">
        <v>130</v>
      </c>
      <c r="M1621" s="11">
        <f t="shared" si="304"/>
        <v>2347511.58</v>
      </c>
      <c r="N1621" s="11"/>
      <c r="O1621" s="6"/>
      <c r="P1621" s="11"/>
      <c r="Q1621" s="11">
        <f t="shared" si="305"/>
        <v>2347511.58</v>
      </c>
      <c r="R1621" s="11"/>
      <c r="S1621" s="35"/>
      <c r="T1621" s="11"/>
      <c r="U1621" s="11">
        <v>1271</v>
      </c>
      <c r="V1621" s="11">
        <f>U1621*1846.98</f>
        <v>2347511.58</v>
      </c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75"/>
      <c r="AG1621" s="29" t="s">
        <v>217</v>
      </c>
      <c r="AH1621" s="176"/>
      <c r="AI1621" s="168"/>
      <c r="AJ1621" s="176"/>
      <c r="AK1621" s="176"/>
      <c r="AL1621" s="71">
        <f>MAX(AL$24:AL1620)+1</f>
        <v>1512</v>
      </c>
      <c r="AM1621" s="71" t="s">
        <v>157</v>
      </c>
      <c r="AN1621" s="71" t="str">
        <f t="shared" si="303"/>
        <v>1512.</v>
      </c>
      <c r="AP1621" s="71"/>
      <c r="AS1621" s="114"/>
    </row>
    <row r="1622" spans="1:45" ht="22.5" customHeight="1" x14ac:dyDescent="0.25">
      <c r="A1622" s="94" t="str">
        <f t="shared" si="302"/>
        <v>1513.</v>
      </c>
      <c r="B1622" s="94">
        <v>4264</v>
      </c>
      <c r="C1622" s="213" t="s">
        <v>1347</v>
      </c>
      <c r="D1622" s="4">
        <v>1979</v>
      </c>
      <c r="E1622" s="9" t="s">
        <v>28</v>
      </c>
      <c r="F1622" s="4" t="s">
        <v>31</v>
      </c>
      <c r="G1622" s="10">
        <v>5</v>
      </c>
      <c r="H1622" s="10">
        <v>1</v>
      </c>
      <c r="I1622" s="26">
        <v>1180.7</v>
      </c>
      <c r="J1622" s="11">
        <v>1097.2</v>
      </c>
      <c r="K1622" s="26">
        <v>1097.2</v>
      </c>
      <c r="L1622" s="27">
        <v>55</v>
      </c>
      <c r="M1622" s="26">
        <f t="shared" si="304"/>
        <v>756840</v>
      </c>
      <c r="N1622" s="11"/>
      <c r="O1622" s="6"/>
      <c r="P1622" s="11"/>
      <c r="Q1622" s="11">
        <f t="shared" si="305"/>
        <v>756840</v>
      </c>
      <c r="R1622" s="11">
        <v>756840</v>
      </c>
      <c r="S1622" s="35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75"/>
      <c r="AG1622" s="29" t="s">
        <v>217</v>
      </c>
      <c r="AH1622" s="176" t="s">
        <v>1777</v>
      </c>
      <c r="AI1622" s="168"/>
      <c r="AJ1622" s="176"/>
      <c r="AK1622" s="176"/>
      <c r="AL1622" s="71">
        <f>MAX(AL$24:AL1621)+1</f>
        <v>1513</v>
      </c>
      <c r="AM1622" s="71" t="s">
        <v>157</v>
      </c>
      <c r="AN1622" s="71" t="str">
        <f t="shared" si="303"/>
        <v>1513.</v>
      </c>
      <c r="AP1622" s="71"/>
      <c r="AS1622" s="114"/>
    </row>
    <row r="1623" spans="1:45" ht="22.5" customHeight="1" x14ac:dyDescent="0.25">
      <c r="A1623" s="94" t="str">
        <f t="shared" si="302"/>
        <v>1514.</v>
      </c>
      <c r="B1623" s="94">
        <v>5274</v>
      </c>
      <c r="C1623" s="211" t="s">
        <v>1134</v>
      </c>
      <c r="D1623" s="4">
        <v>1979</v>
      </c>
      <c r="E1623" s="9" t="s">
        <v>28</v>
      </c>
      <c r="F1623" s="4" t="s">
        <v>31</v>
      </c>
      <c r="G1623" s="10">
        <v>5</v>
      </c>
      <c r="H1623" s="10">
        <v>4</v>
      </c>
      <c r="I1623" s="11">
        <v>3803.9</v>
      </c>
      <c r="J1623" s="11">
        <v>3541.3</v>
      </c>
      <c r="K1623" s="11">
        <v>3458.1</v>
      </c>
      <c r="L1623" s="35">
        <v>166</v>
      </c>
      <c r="M1623" s="11">
        <f t="shared" si="304"/>
        <v>1976268.6</v>
      </c>
      <c r="N1623" s="11"/>
      <c r="O1623" s="6"/>
      <c r="P1623" s="11"/>
      <c r="Q1623" s="11">
        <f t="shared" si="305"/>
        <v>1976268.6</v>
      </c>
      <c r="R1623" s="11"/>
      <c r="S1623" s="35"/>
      <c r="T1623" s="11"/>
      <c r="U1623" s="11">
        <v>1070</v>
      </c>
      <c r="V1623" s="11">
        <f>U1623*1846.98</f>
        <v>1976268.6</v>
      </c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75"/>
      <c r="AG1623" s="29" t="s">
        <v>217</v>
      </c>
      <c r="AH1623" s="176"/>
      <c r="AI1623" s="168"/>
      <c r="AJ1623" s="176"/>
      <c r="AK1623" s="176"/>
      <c r="AL1623" s="71">
        <f>MAX(AL$24:AL1622)+1</f>
        <v>1514</v>
      </c>
      <c r="AM1623" s="71" t="s">
        <v>157</v>
      </c>
      <c r="AN1623" s="71" t="str">
        <f t="shared" si="303"/>
        <v>1514.</v>
      </c>
      <c r="AP1623" s="71"/>
      <c r="AS1623" s="114"/>
    </row>
    <row r="1624" spans="1:45" ht="22.5" customHeight="1" x14ac:dyDescent="0.25">
      <c r="A1624" s="94" t="str">
        <f t="shared" si="302"/>
        <v>1515.</v>
      </c>
      <c r="B1624" s="94">
        <v>5330</v>
      </c>
      <c r="C1624" s="212" t="s">
        <v>1141</v>
      </c>
      <c r="D1624" s="4">
        <v>1985</v>
      </c>
      <c r="E1624" s="9" t="s">
        <v>28</v>
      </c>
      <c r="F1624" s="4" t="s">
        <v>29</v>
      </c>
      <c r="G1624" s="10">
        <v>5</v>
      </c>
      <c r="H1624" s="10">
        <v>4</v>
      </c>
      <c r="I1624" s="11">
        <v>4814.8</v>
      </c>
      <c r="J1624" s="11">
        <v>2928.1</v>
      </c>
      <c r="K1624" s="11">
        <v>2928.1</v>
      </c>
      <c r="L1624" s="35">
        <v>104</v>
      </c>
      <c r="M1624" s="11">
        <f t="shared" si="304"/>
        <v>190973.4</v>
      </c>
      <c r="N1624" s="11"/>
      <c r="O1624" s="6"/>
      <c r="P1624" s="11"/>
      <c r="Q1624" s="11">
        <f t="shared" si="305"/>
        <v>190973.4</v>
      </c>
      <c r="R1624" s="11"/>
      <c r="S1624" s="35"/>
      <c r="T1624" s="11"/>
      <c r="U1624" s="11"/>
      <c r="V1624" s="11"/>
      <c r="W1624" s="11"/>
      <c r="X1624" s="11"/>
      <c r="Y1624" s="11">
        <v>64.62</v>
      </c>
      <c r="Z1624" s="11">
        <v>190973.4</v>
      </c>
      <c r="AA1624" s="11"/>
      <c r="AB1624" s="11"/>
      <c r="AC1624" s="11"/>
      <c r="AD1624" s="11"/>
      <c r="AE1624" s="11"/>
      <c r="AF1624" s="75"/>
      <c r="AG1624" s="29" t="s">
        <v>217</v>
      </c>
      <c r="AH1624" s="176"/>
      <c r="AI1624" s="168"/>
      <c r="AJ1624" s="176"/>
      <c r="AK1624" s="176"/>
      <c r="AL1624" s="71">
        <f>MAX(AL$24:AL1623)+1</f>
        <v>1515</v>
      </c>
      <c r="AM1624" s="71" t="s">
        <v>157</v>
      </c>
      <c r="AN1624" s="71" t="str">
        <f t="shared" si="303"/>
        <v>1515.</v>
      </c>
      <c r="AP1624" s="71"/>
      <c r="AS1624" s="114"/>
    </row>
    <row r="1625" spans="1:45" ht="22.5" customHeight="1" x14ac:dyDescent="0.25">
      <c r="A1625" s="94" t="str">
        <f t="shared" si="302"/>
        <v>1516.</v>
      </c>
      <c r="B1625" s="94">
        <v>4881</v>
      </c>
      <c r="C1625" s="211" t="s">
        <v>990</v>
      </c>
      <c r="D1625" s="4">
        <v>1980</v>
      </c>
      <c r="E1625" s="9" t="s">
        <v>28</v>
      </c>
      <c r="F1625" s="4" t="s">
        <v>29</v>
      </c>
      <c r="G1625" s="10">
        <v>5</v>
      </c>
      <c r="H1625" s="10">
        <v>6</v>
      </c>
      <c r="I1625" s="11">
        <v>4495.2</v>
      </c>
      <c r="J1625" s="11">
        <v>4148.3999999999996</v>
      </c>
      <c r="K1625" s="11">
        <v>2443.6</v>
      </c>
      <c r="L1625" s="35">
        <v>175</v>
      </c>
      <c r="M1625" s="11">
        <f t="shared" si="304"/>
        <v>2315725.0542000001</v>
      </c>
      <c r="N1625" s="11"/>
      <c r="O1625" s="6"/>
      <c r="P1625" s="11"/>
      <c r="Q1625" s="11">
        <f t="shared" si="305"/>
        <v>2315725.0542000001</v>
      </c>
      <c r="R1625" s="11"/>
      <c r="S1625" s="35"/>
      <c r="T1625" s="11"/>
      <c r="U1625" s="11">
        <v>1253.79</v>
      </c>
      <c r="V1625" s="11">
        <f>U1625*1846.98</f>
        <v>2315725.0542000001</v>
      </c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75"/>
      <c r="AG1625" s="29" t="s">
        <v>217</v>
      </c>
      <c r="AH1625" s="176"/>
      <c r="AI1625" s="168"/>
      <c r="AJ1625" s="176"/>
      <c r="AK1625" s="176"/>
      <c r="AL1625" s="71">
        <f>MAX(AL$24:AL1624)+1</f>
        <v>1516</v>
      </c>
      <c r="AM1625" s="71" t="s">
        <v>157</v>
      </c>
      <c r="AN1625" s="71" t="str">
        <f t="shared" si="303"/>
        <v>1516.</v>
      </c>
      <c r="AP1625" s="71"/>
      <c r="AS1625" s="114"/>
    </row>
    <row r="1626" spans="1:45" ht="22.5" customHeight="1" x14ac:dyDescent="0.25">
      <c r="A1626" s="94" t="str">
        <f t="shared" si="302"/>
        <v>1517.</v>
      </c>
      <c r="B1626" s="94">
        <v>4513</v>
      </c>
      <c r="C1626" s="213" t="s">
        <v>1370</v>
      </c>
      <c r="D1626" s="4">
        <v>1980</v>
      </c>
      <c r="E1626" s="9" t="s">
        <v>28</v>
      </c>
      <c r="F1626" s="4" t="s">
        <v>29</v>
      </c>
      <c r="G1626" s="10">
        <v>9</v>
      </c>
      <c r="H1626" s="10">
        <v>2</v>
      </c>
      <c r="I1626" s="26">
        <v>4232.8</v>
      </c>
      <c r="J1626" s="11">
        <v>3996.6</v>
      </c>
      <c r="K1626" s="26">
        <v>3946.4</v>
      </c>
      <c r="L1626" s="27">
        <v>177</v>
      </c>
      <c r="M1626" s="26">
        <f t="shared" si="304"/>
        <v>558706.4</v>
      </c>
      <c r="N1626" s="11"/>
      <c r="O1626" s="6"/>
      <c r="P1626" s="11"/>
      <c r="Q1626" s="11">
        <f t="shared" si="305"/>
        <v>558706.4</v>
      </c>
      <c r="R1626" s="11">
        <v>558706.4</v>
      </c>
      <c r="S1626" s="35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75"/>
      <c r="AG1626" s="29" t="s">
        <v>217</v>
      </c>
      <c r="AH1626" s="176" t="s">
        <v>1778</v>
      </c>
      <c r="AI1626" s="168"/>
      <c r="AJ1626" s="176"/>
      <c r="AK1626" s="176"/>
      <c r="AL1626" s="71">
        <f>MAX(AL$24:AL1625)+1</f>
        <v>1517</v>
      </c>
      <c r="AM1626" s="71" t="s">
        <v>157</v>
      </c>
      <c r="AN1626" s="71" t="str">
        <f t="shared" si="303"/>
        <v>1517.</v>
      </c>
      <c r="AP1626" s="71"/>
      <c r="AS1626" s="114"/>
    </row>
    <row r="1627" spans="1:45" ht="22.5" customHeight="1" x14ac:dyDescent="0.25">
      <c r="A1627" s="94" t="str">
        <f t="shared" si="302"/>
        <v>1518.</v>
      </c>
      <c r="B1627" s="94">
        <v>5256</v>
      </c>
      <c r="C1627" s="211" t="s">
        <v>1131</v>
      </c>
      <c r="D1627" s="4">
        <v>1980</v>
      </c>
      <c r="E1627" s="9" t="s">
        <v>28</v>
      </c>
      <c r="F1627" s="4" t="s">
        <v>29</v>
      </c>
      <c r="G1627" s="10">
        <v>5</v>
      </c>
      <c r="H1627" s="10">
        <v>7</v>
      </c>
      <c r="I1627" s="11">
        <v>5388.4</v>
      </c>
      <c r="J1627" s="11">
        <v>4853.6000000000004</v>
      </c>
      <c r="K1627" s="11">
        <v>4853.6000000000004</v>
      </c>
      <c r="L1627" s="35">
        <v>217</v>
      </c>
      <c r="M1627" s="11">
        <f t="shared" si="304"/>
        <v>3130114.24</v>
      </c>
      <c r="N1627" s="11"/>
      <c r="O1627" s="6"/>
      <c r="P1627" s="11"/>
      <c r="Q1627" s="11">
        <f t="shared" si="305"/>
        <v>3130114.24</v>
      </c>
      <c r="R1627" s="11">
        <v>1380114.24</v>
      </c>
      <c r="S1627" s="35"/>
      <c r="T1627" s="11"/>
      <c r="U1627" s="11"/>
      <c r="V1627" s="11"/>
      <c r="W1627" s="11"/>
      <c r="X1627" s="11"/>
      <c r="Y1627" s="11">
        <v>4398</v>
      </c>
      <c r="Z1627" s="11">
        <v>1750000</v>
      </c>
      <c r="AA1627" s="11"/>
      <c r="AB1627" s="11"/>
      <c r="AC1627" s="11"/>
      <c r="AD1627" s="11"/>
      <c r="AE1627" s="11"/>
      <c r="AF1627" s="75"/>
      <c r="AG1627" s="29" t="s">
        <v>217</v>
      </c>
      <c r="AH1627" s="176" t="s">
        <v>1788</v>
      </c>
      <c r="AI1627" s="168"/>
      <c r="AJ1627" s="176"/>
      <c r="AK1627" s="176"/>
      <c r="AL1627" s="71">
        <f>MAX(AL$24:AL1626)+1</f>
        <v>1518</v>
      </c>
      <c r="AM1627" s="71" t="s">
        <v>157</v>
      </c>
      <c r="AN1627" s="71" t="str">
        <f t="shared" si="303"/>
        <v>1518.</v>
      </c>
      <c r="AP1627" s="71"/>
      <c r="AS1627" s="114"/>
    </row>
    <row r="1628" spans="1:45" ht="22.5" customHeight="1" x14ac:dyDescent="0.25">
      <c r="A1628" s="94" t="str">
        <f t="shared" si="302"/>
        <v>1519.</v>
      </c>
      <c r="B1628" s="94">
        <v>4889</v>
      </c>
      <c r="C1628" s="211" t="s">
        <v>991</v>
      </c>
      <c r="D1628" s="4">
        <v>1981</v>
      </c>
      <c r="E1628" s="9" t="s">
        <v>28</v>
      </c>
      <c r="F1628" s="4" t="s">
        <v>31</v>
      </c>
      <c r="G1628" s="10">
        <v>5</v>
      </c>
      <c r="H1628" s="10">
        <v>4</v>
      </c>
      <c r="I1628" s="11">
        <v>3386.6</v>
      </c>
      <c r="J1628" s="11">
        <v>2301.4</v>
      </c>
      <c r="K1628" s="11">
        <v>2301.4</v>
      </c>
      <c r="L1628" s="35">
        <v>174</v>
      </c>
      <c r="M1628" s="11">
        <f t="shared" si="304"/>
        <v>504096</v>
      </c>
      <c r="N1628" s="11"/>
      <c r="O1628" s="6"/>
      <c r="P1628" s="11"/>
      <c r="Q1628" s="11">
        <f t="shared" si="305"/>
        <v>504096</v>
      </c>
      <c r="R1628" s="11">
        <v>504096</v>
      </c>
      <c r="S1628" s="35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75"/>
      <c r="AG1628" s="29" t="s">
        <v>217</v>
      </c>
      <c r="AH1628" s="176" t="s">
        <v>1778</v>
      </c>
      <c r="AI1628" s="168"/>
      <c r="AJ1628" s="176"/>
      <c r="AK1628" s="176"/>
      <c r="AL1628" s="71">
        <f>MAX(AL$24:AL1627)+1</f>
        <v>1519</v>
      </c>
      <c r="AM1628" s="71" t="s">
        <v>157</v>
      </c>
      <c r="AN1628" s="71" t="str">
        <f t="shared" si="303"/>
        <v>1519.</v>
      </c>
      <c r="AP1628" s="71"/>
      <c r="AS1628" s="114"/>
    </row>
    <row r="1629" spans="1:45" ht="22.5" customHeight="1" x14ac:dyDescent="0.25">
      <c r="A1629" s="94" t="str">
        <f t="shared" si="302"/>
        <v>1520.</v>
      </c>
      <c r="B1629" s="94">
        <v>4247</v>
      </c>
      <c r="C1629" s="213" t="s">
        <v>1179</v>
      </c>
      <c r="D1629" s="4">
        <v>1981</v>
      </c>
      <c r="E1629" s="9" t="s">
        <v>28</v>
      </c>
      <c r="F1629" s="4" t="s">
        <v>31</v>
      </c>
      <c r="G1629" s="10">
        <v>9</v>
      </c>
      <c r="H1629" s="10">
        <v>3</v>
      </c>
      <c r="I1629" s="26">
        <v>5822.4</v>
      </c>
      <c r="J1629" s="11">
        <v>5822.4</v>
      </c>
      <c r="K1629" s="26">
        <v>5822.4</v>
      </c>
      <c r="L1629" s="27">
        <v>261</v>
      </c>
      <c r="M1629" s="26">
        <f t="shared" si="304"/>
        <v>1517032.4</v>
      </c>
      <c r="N1629" s="11"/>
      <c r="O1629" s="6"/>
      <c r="P1629" s="11"/>
      <c r="Q1629" s="11">
        <f t="shared" si="305"/>
        <v>1517032.4</v>
      </c>
      <c r="R1629" s="11">
        <v>1517032.4</v>
      </c>
      <c r="S1629" s="35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75"/>
      <c r="AG1629" s="29" t="s">
        <v>217</v>
      </c>
      <c r="AH1629" s="176" t="s">
        <v>1781</v>
      </c>
      <c r="AI1629" s="168"/>
      <c r="AJ1629" s="176"/>
      <c r="AK1629" s="176"/>
      <c r="AL1629" s="71">
        <f>MAX(AL$24:AL1628)+1</f>
        <v>1520</v>
      </c>
      <c r="AM1629" s="71" t="s">
        <v>157</v>
      </c>
      <c r="AN1629" s="71" t="str">
        <f t="shared" si="303"/>
        <v>1520.</v>
      </c>
      <c r="AP1629" s="71"/>
      <c r="AS1629" s="114"/>
    </row>
    <row r="1630" spans="1:45" ht="22.5" customHeight="1" x14ac:dyDescent="0.25">
      <c r="A1630" s="94" t="str">
        <f t="shared" si="302"/>
        <v>1521.</v>
      </c>
      <c r="B1630" s="94">
        <v>5293</v>
      </c>
      <c r="C1630" s="213" t="s">
        <v>1467</v>
      </c>
      <c r="D1630" s="4">
        <v>1981</v>
      </c>
      <c r="E1630" s="9" t="s">
        <v>28</v>
      </c>
      <c r="F1630" s="4" t="s">
        <v>31</v>
      </c>
      <c r="G1630" s="10">
        <v>5</v>
      </c>
      <c r="H1630" s="10">
        <v>5</v>
      </c>
      <c r="I1630" s="26">
        <v>4826.1000000000004</v>
      </c>
      <c r="J1630" s="11">
        <v>4407.2</v>
      </c>
      <c r="K1630" s="26">
        <v>4407.2</v>
      </c>
      <c r="L1630" s="27">
        <v>184</v>
      </c>
      <c r="M1630" s="26">
        <f t="shared" si="304"/>
        <v>793951.2</v>
      </c>
      <c r="N1630" s="11"/>
      <c r="O1630" s="6"/>
      <c r="P1630" s="11"/>
      <c r="Q1630" s="11">
        <f t="shared" si="305"/>
        <v>793951.2</v>
      </c>
      <c r="R1630" s="11">
        <v>793951.2</v>
      </c>
      <c r="S1630" s="35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75"/>
      <c r="AG1630" s="29" t="s">
        <v>217</v>
      </c>
      <c r="AH1630" s="176" t="s">
        <v>1778</v>
      </c>
      <c r="AI1630" s="168"/>
      <c r="AJ1630" s="176"/>
      <c r="AK1630" s="176"/>
      <c r="AL1630" s="71">
        <f>MAX(AL$24:AL1629)+1</f>
        <v>1521</v>
      </c>
      <c r="AM1630" s="71" t="s">
        <v>157</v>
      </c>
      <c r="AN1630" s="71" t="str">
        <f t="shared" si="303"/>
        <v>1521.</v>
      </c>
      <c r="AP1630" s="71"/>
      <c r="AS1630" s="114"/>
    </row>
    <row r="1631" spans="1:45" ht="22.5" customHeight="1" x14ac:dyDescent="0.25">
      <c r="A1631" s="94" t="str">
        <f t="shared" si="302"/>
        <v>1522.</v>
      </c>
      <c r="B1631" s="94">
        <v>4883</v>
      </c>
      <c r="C1631" s="213" t="s">
        <v>1410</v>
      </c>
      <c r="D1631" s="4">
        <v>1982</v>
      </c>
      <c r="E1631" s="9" t="s">
        <v>28</v>
      </c>
      <c r="F1631" s="4" t="s">
        <v>29</v>
      </c>
      <c r="G1631" s="10">
        <v>5</v>
      </c>
      <c r="H1631" s="10">
        <v>1</v>
      </c>
      <c r="I1631" s="26">
        <v>2424.19</v>
      </c>
      <c r="J1631" s="11">
        <v>2207.39</v>
      </c>
      <c r="K1631" s="26">
        <v>2207.39</v>
      </c>
      <c r="L1631" s="27">
        <v>104</v>
      </c>
      <c r="M1631" s="26">
        <f t="shared" si="304"/>
        <v>1887613.56</v>
      </c>
      <c r="N1631" s="11"/>
      <c r="O1631" s="6"/>
      <c r="P1631" s="11"/>
      <c r="Q1631" s="11">
        <f t="shared" si="305"/>
        <v>1887613.56</v>
      </c>
      <c r="R1631" s="11"/>
      <c r="S1631" s="35"/>
      <c r="T1631" s="11"/>
      <c r="U1631" s="11">
        <v>1022</v>
      </c>
      <c r="V1631" s="11">
        <f>U1631*1846.98</f>
        <v>1887613.56</v>
      </c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75"/>
      <c r="AG1631" s="29" t="s">
        <v>217</v>
      </c>
      <c r="AH1631" s="176"/>
      <c r="AI1631" s="168"/>
      <c r="AJ1631" s="176"/>
      <c r="AK1631" s="176"/>
      <c r="AL1631" s="71">
        <f>MAX(AL$24:AL1630)+1</f>
        <v>1522</v>
      </c>
      <c r="AM1631" s="71" t="s">
        <v>157</v>
      </c>
      <c r="AN1631" s="71" t="str">
        <f t="shared" si="303"/>
        <v>1522.</v>
      </c>
      <c r="AP1631" s="71"/>
      <c r="AS1631" s="114"/>
    </row>
    <row r="1632" spans="1:45" ht="22.5" customHeight="1" x14ac:dyDescent="0.25">
      <c r="A1632" s="94" t="str">
        <f t="shared" si="302"/>
        <v>1523.</v>
      </c>
      <c r="B1632" s="94">
        <v>5007</v>
      </c>
      <c r="C1632" s="211" t="s">
        <v>1108</v>
      </c>
      <c r="D1632" s="4">
        <v>1982</v>
      </c>
      <c r="E1632" s="9" t="s">
        <v>28</v>
      </c>
      <c r="F1632" s="4" t="s">
        <v>29</v>
      </c>
      <c r="G1632" s="10">
        <v>5</v>
      </c>
      <c r="H1632" s="10">
        <v>2</v>
      </c>
      <c r="I1632" s="11">
        <v>1517.6</v>
      </c>
      <c r="J1632" s="11">
        <v>1415</v>
      </c>
      <c r="K1632" s="11">
        <v>1415</v>
      </c>
      <c r="L1632" s="35">
        <v>60</v>
      </c>
      <c r="M1632" s="11">
        <f t="shared" ref="M1632:M1663" si="306">R1632+T1632+V1632+X1632+Z1632+AB1632+AE1632+AF1632</f>
        <v>1303105.48</v>
      </c>
      <c r="N1632" s="11"/>
      <c r="O1632" s="6"/>
      <c r="P1632" s="11"/>
      <c r="Q1632" s="11">
        <f t="shared" si="305"/>
        <v>1303105.48</v>
      </c>
      <c r="R1632" s="11">
        <v>1303105.48</v>
      </c>
      <c r="S1632" s="35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75"/>
      <c r="AG1632" s="29" t="s">
        <v>217</v>
      </c>
      <c r="AH1632" s="176" t="s">
        <v>1777</v>
      </c>
      <c r="AI1632" s="168"/>
      <c r="AJ1632" s="176"/>
      <c r="AK1632" s="176"/>
      <c r="AL1632" s="71">
        <f>MAX(AL$24:AL1631)+1</f>
        <v>1523</v>
      </c>
      <c r="AM1632" s="71" t="s">
        <v>157</v>
      </c>
      <c r="AN1632" s="71" t="str">
        <f t="shared" si="303"/>
        <v>1523.</v>
      </c>
      <c r="AP1632" s="71"/>
      <c r="AS1632" s="114"/>
    </row>
    <row r="1633" spans="1:45" ht="22.5" customHeight="1" x14ac:dyDescent="0.25">
      <c r="A1633" s="94" t="str">
        <f t="shared" si="302"/>
        <v>1524.</v>
      </c>
      <c r="B1633" s="94">
        <v>4543</v>
      </c>
      <c r="C1633" s="213" t="s">
        <v>1373</v>
      </c>
      <c r="D1633" s="4">
        <v>1982</v>
      </c>
      <c r="E1633" s="9" t="s">
        <v>28</v>
      </c>
      <c r="F1633" s="4" t="s">
        <v>29</v>
      </c>
      <c r="G1633" s="10">
        <v>9</v>
      </c>
      <c r="H1633" s="10">
        <v>8</v>
      </c>
      <c r="I1633" s="26">
        <v>16207.5</v>
      </c>
      <c r="J1633" s="11">
        <v>14649.6</v>
      </c>
      <c r="K1633" s="26">
        <v>14245.9</v>
      </c>
      <c r="L1633" s="27">
        <v>723</v>
      </c>
      <c r="M1633" s="26">
        <f t="shared" si="306"/>
        <v>19500753.52</v>
      </c>
      <c r="N1633" s="11"/>
      <c r="O1633" s="6"/>
      <c r="P1633" s="11"/>
      <c r="Q1633" s="11">
        <f t="shared" si="305"/>
        <v>19500753.52</v>
      </c>
      <c r="R1633" s="11">
        <v>2169713.2000000002</v>
      </c>
      <c r="S1633" s="35">
        <v>8</v>
      </c>
      <c r="T1633" s="11">
        <v>17331040.32</v>
      </c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75"/>
      <c r="AG1633" s="29" t="s">
        <v>217</v>
      </c>
      <c r="AH1633" s="176" t="s">
        <v>1778</v>
      </c>
      <c r="AI1633" s="168"/>
      <c r="AJ1633" s="176"/>
      <c r="AK1633" s="176"/>
      <c r="AL1633" s="71">
        <f>MAX(AL$24:AL1632)+1</f>
        <v>1524</v>
      </c>
      <c r="AM1633" s="71" t="s">
        <v>157</v>
      </c>
      <c r="AN1633" s="71" t="str">
        <f t="shared" si="303"/>
        <v>1524.</v>
      </c>
      <c r="AP1633" s="71"/>
      <c r="AS1633" s="114"/>
    </row>
    <row r="1634" spans="1:45" ht="22.5" customHeight="1" x14ac:dyDescent="0.25">
      <c r="A1634" s="94" t="str">
        <f t="shared" si="302"/>
        <v>1525.</v>
      </c>
      <c r="B1634" s="94">
        <v>4687</v>
      </c>
      <c r="C1634" s="213" t="s">
        <v>1390</v>
      </c>
      <c r="D1634" s="4">
        <v>1982</v>
      </c>
      <c r="E1634" s="9" t="s">
        <v>28</v>
      </c>
      <c r="F1634" s="4" t="s">
        <v>29</v>
      </c>
      <c r="G1634" s="10">
        <v>5</v>
      </c>
      <c r="H1634" s="10">
        <v>6</v>
      </c>
      <c r="I1634" s="26">
        <v>4650.8</v>
      </c>
      <c r="J1634" s="11">
        <v>4116.7</v>
      </c>
      <c r="K1634" s="26">
        <v>4103.7</v>
      </c>
      <c r="L1634" s="27">
        <v>217</v>
      </c>
      <c r="M1634" s="26">
        <f t="shared" si="306"/>
        <v>3483404.2800000003</v>
      </c>
      <c r="N1634" s="11"/>
      <c r="O1634" s="6"/>
      <c r="P1634" s="11"/>
      <c r="Q1634" s="11">
        <f t="shared" si="305"/>
        <v>3483404.2800000003</v>
      </c>
      <c r="R1634" s="11"/>
      <c r="S1634" s="35"/>
      <c r="T1634" s="11"/>
      <c r="U1634" s="11">
        <v>1886</v>
      </c>
      <c r="V1634" s="11">
        <f>U1634*1846.98</f>
        <v>3483404.2800000003</v>
      </c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75"/>
      <c r="AG1634" s="29" t="s">
        <v>217</v>
      </c>
      <c r="AH1634" s="176"/>
      <c r="AI1634" s="168"/>
      <c r="AJ1634" s="176"/>
      <c r="AK1634" s="176"/>
      <c r="AL1634" s="71">
        <f>MAX(AL$24:AL1633)+1</f>
        <v>1525</v>
      </c>
      <c r="AM1634" s="71" t="s">
        <v>157</v>
      </c>
      <c r="AN1634" s="71" t="str">
        <f t="shared" si="303"/>
        <v>1525.</v>
      </c>
      <c r="AP1634" s="71"/>
      <c r="AS1634" s="114"/>
    </row>
    <row r="1635" spans="1:45" ht="22.5" customHeight="1" x14ac:dyDescent="0.25">
      <c r="A1635" s="94" t="str">
        <f t="shared" si="302"/>
        <v>1526.</v>
      </c>
      <c r="B1635" s="94">
        <v>4131</v>
      </c>
      <c r="C1635" s="218" t="s">
        <v>1331</v>
      </c>
      <c r="D1635" s="4">
        <v>1983</v>
      </c>
      <c r="E1635" s="9" t="s">
        <v>28</v>
      </c>
      <c r="F1635" s="4" t="s">
        <v>31</v>
      </c>
      <c r="G1635" s="10">
        <v>5</v>
      </c>
      <c r="H1635" s="10">
        <v>5</v>
      </c>
      <c r="I1635" s="26">
        <v>3418.3</v>
      </c>
      <c r="J1635" s="11">
        <v>3418.3</v>
      </c>
      <c r="K1635" s="26">
        <v>3418.3</v>
      </c>
      <c r="L1635" s="27">
        <v>180</v>
      </c>
      <c r="M1635" s="26">
        <f t="shared" si="306"/>
        <v>1717691.4</v>
      </c>
      <c r="N1635" s="11"/>
      <c r="O1635" s="6"/>
      <c r="P1635" s="11"/>
      <c r="Q1635" s="11">
        <f t="shared" si="305"/>
        <v>1717691.4</v>
      </c>
      <c r="R1635" s="11"/>
      <c r="S1635" s="35"/>
      <c r="T1635" s="11"/>
      <c r="U1635" s="11">
        <v>930</v>
      </c>
      <c r="V1635" s="11">
        <f>U1635*1846.98</f>
        <v>1717691.4</v>
      </c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75"/>
      <c r="AG1635" s="29" t="s">
        <v>217</v>
      </c>
      <c r="AH1635" s="176"/>
      <c r="AI1635" s="168"/>
      <c r="AJ1635" s="176"/>
      <c r="AK1635" s="176"/>
      <c r="AL1635" s="71">
        <f>MAX(AL$24:AL1634)+1</f>
        <v>1526</v>
      </c>
      <c r="AM1635" s="71" t="s">
        <v>157</v>
      </c>
      <c r="AN1635" s="71" t="str">
        <f t="shared" si="303"/>
        <v>1526.</v>
      </c>
      <c r="AP1635" s="71"/>
      <c r="AS1635" s="114"/>
    </row>
    <row r="1636" spans="1:45" ht="22.5" customHeight="1" x14ac:dyDescent="0.25">
      <c r="A1636" s="94" t="str">
        <f t="shared" si="302"/>
        <v>1527.</v>
      </c>
      <c r="B1636" s="94">
        <v>4208</v>
      </c>
      <c r="C1636" s="218" t="s">
        <v>1175</v>
      </c>
      <c r="D1636" s="4">
        <v>1983</v>
      </c>
      <c r="E1636" s="9" t="s">
        <v>28</v>
      </c>
      <c r="F1636" s="4" t="s">
        <v>31</v>
      </c>
      <c r="G1636" s="10">
        <v>5</v>
      </c>
      <c r="H1636" s="10">
        <v>2</v>
      </c>
      <c r="I1636" s="26">
        <v>3303.1</v>
      </c>
      <c r="J1636" s="11">
        <v>3303.1</v>
      </c>
      <c r="K1636" s="26">
        <v>3303.1</v>
      </c>
      <c r="L1636" s="27">
        <v>168</v>
      </c>
      <c r="M1636" s="26">
        <f t="shared" si="306"/>
        <v>1186854.76</v>
      </c>
      <c r="N1636" s="6"/>
      <c r="O1636" s="6"/>
      <c r="P1636" s="6"/>
      <c r="Q1636" s="11">
        <f t="shared" si="305"/>
        <v>1186854.76</v>
      </c>
      <c r="R1636" s="11">
        <v>1186854.76</v>
      </c>
      <c r="S1636" s="35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75"/>
      <c r="AG1636" s="29" t="s">
        <v>217</v>
      </c>
      <c r="AH1636" s="176" t="s">
        <v>1781</v>
      </c>
      <c r="AI1636" s="168"/>
      <c r="AJ1636" s="176"/>
      <c r="AK1636" s="176"/>
      <c r="AL1636" s="71">
        <f>MAX(AL$24:AL1635)+1</f>
        <v>1527</v>
      </c>
      <c r="AM1636" s="71" t="s">
        <v>157</v>
      </c>
      <c r="AN1636" s="71" t="str">
        <f t="shared" si="303"/>
        <v>1527.</v>
      </c>
      <c r="AP1636" s="71"/>
      <c r="AS1636" s="114"/>
    </row>
    <row r="1637" spans="1:45" ht="22.5" customHeight="1" x14ac:dyDescent="0.25">
      <c r="A1637" s="94" t="str">
        <f t="shared" si="302"/>
        <v>1528.</v>
      </c>
      <c r="B1637" s="94">
        <v>5257</v>
      </c>
      <c r="C1637" s="213" t="s">
        <v>1465</v>
      </c>
      <c r="D1637" s="4">
        <v>1984</v>
      </c>
      <c r="E1637" s="9" t="s">
        <v>28</v>
      </c>
      <c r="F1637" s="4" t="s">
        <v>29</v>
      </c>
      <c r="G1637" s="10">
        <v>5</v>
      </c>
      <c r="H1637" s="10">
        <v>2</v>
      </c>
      <c r="I1637" s="26">
        <v>1385.9</v>
      </c>
      <c r="J1637" s="11">
        <v>834.6</v>
      </c>
      <c r="K1637" s="26">
        <v>834.6</v>
      </c>
      <c r="L1637" s="27">
        <v>68</v>
      </c>
      <c r="M1637" s="26">
        <f t="shared" si="306"/>
        <v>350724.79</v>
      </c>
      <c r="N1637" s="11"/>
      <c r="O1637" s="6"/>
      <c r="P1637" s="11"/>
      <c r="Q1637" s="11">
        <f t="shared" si="305"/>
        <v>350724.79</v>
      </c>
      <c r="R1637" s="11">
        <v>350724.79</v>
      </c>
      <c r="S1637" s="35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75"/>
      <c r="AG1637" s="29" t="s">
        <v>217</v>
      </c>
      <c r="AH1637" s="176" t="s">
        <v>1778</v>
      </c>
      <c r="AI1637" s="168"/>
      <c r="AJ1637" s="176"/>
      <c r="AK1637" s="176"/>
      <c r="AL1637" s="71">
        <f>MAX(AL$24:AL1636)+1</f>
        <v>1528</v>
      </c>
      <c r="AM1637" s="71" t="s">
        <v>157</v>
      </c>
      <c r="AN1637" s="71" t="str">
        <f t="shared" si="303"/>
        <v>1528.</v>
      </c>
      <c r="AS1637" s="114"/>
    </row>
    <row r="1638" spans="1:45" ht="22.5" customHeight="1" x14ac:dyDescent="0.25">
      <c r="A1638" s="94" t="str">
        <f t="shared" si="302"/>
        <v>1529.</v>
      </c>
      <c r="B1638" s="94">
        <v>4892</v>
      </c>
      <c r="C1638" s="211" t="s">
        <v>992</v>
      </c>
      <c r="D1638" s="4">
        <v>1985</v>
      </c>
      <c r="E1638" s="9" t="s">
        <v>28</v>
      </c>
      <c r="F1638" s="4" t="s">
        <v>29</v>
      </c>
      <c r="G1638" s="10">
        <v>5</v>
      </c>
      <c r="H1638" s="10">
        <v>6</v>
      </c>
      <c r="I1638" s="11">
        <v>4805.3</v>
      </c>
      <c r="J1638" s="11">
        <v>2743.4</v>
      </c>
      <c r="K1638" s="11">
        <v>2743.4</v>
      </c>
      <c r="L1638" s="35">
        <v>222</v>
      </c>
      <c r="M1638" s="11">
        <f t="shared" si="306"/>
        <v>2253765.9700000002</v>
      </c>
      <c r="N1638" s="11"/>
      <c r="O1638" s="6"/>
      <c r="P1638" s="11"/>
      <c r="Q1638" s="11">
        <f t="shared" si="305"/>
        <v>2253765.9700000002</v>
      </c>
      <c r="R1638" s="11">
        <f>1216026.58+1037739.39</f>
        <v>2253765.9700000002</v>
      </c>
      <c r="S1638" s="35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75"/>
      <c r="AG1638" s="29" t="s">
        <v>217</v>
      </c>
      <c r="AH1638" s="176" t="s">
        <v>1784</v>
      </c>
      <c r="AI1638" s="168"/>
      <c r="AJ1638" s="176"/>
      <c r="AK1638" s="176"/>
      <c r="AL1638" s="71">
        <f>MAX(AL$24:AL1637)+1</f>
        <v>1529</v>
      </c>
      <c r="AM1638" s="71" t="s">
        <v>157</v>
      </c>
      <c r="AN1638" s="71" t="str">
        <f t="shared" si="303"/>
        <v>1529.</v>
      </c>
      <c r="AS1638" s="114"/>
    </row>
    <row r="1639" spans="1:45" ht="22.5" customHeight="1" x14ac:dyDescent="0.25">
      <c r="A1639" s="94" t="str">
        <f t="shared" si="302"/>
        <v>1530.</v>
      </c>
      <c r="B1639" s="94">
        <v>4422</v>
      </c>
      <c r="C1639" s="218" t="s">
        <v>1211</v>
      </c>
      <c r="D1639" s="4">
        <v>1987</v>
      </c>
      <c r="E1639" s="9" t="s">
        <v>28</v>
      </c>
      <c r="F1639" s="4" t="s">
        <v>29</v>
      </c>
      <c r="G1639" s="10">
        <v>9</v>
      </c>
      <c r="H1639" s="10">
        <v>2</v>
      </c>
      <c r="I1639" s="26">
        <v>3890.81</v>
      </c>
      <c r="J1639" s="11">
        <v>2444.8000000000002</v>
      </c>
      <c r="K1639" s="26">
        <v>2444.8000000000002</v>
      </c>
      <c r="L1639" s="27">
        <v>164</v>
      </c>
      <c r="M1639" s="26">
        <f t="shared" si="306"/>
        <v>1214293.6399999999</v>
      </c>
      <c r="N1639" s="11"/>
      <c r="O1639" s="6"/>
      <c r="P1639" s="11"/>
      <c r="Q1639" s="11">
        <f t="shared" si="305"/>
        <v>1214293.6399999999</v>
      </c>
      <c r="R1639" s="11">
        <v>1214293.6399999999</v>
      </c>
      <c r="S1639" s="35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75"/>
      <c r="AG1639" s="29" t="s">
        <v>217</v>
      </c>
      <c r="AH1639" s="176" t="s">
        <v>1781</v>
      </c>
      <c r="AI1639" s="168"/>
      <c r="AJ1639" s="176"/>
      <c r="AK1639" s="176"/>
      <c r="AL1639" s="71">
        <f>MAX(AL$24:AL1638)+1</f>
        <v>1530</v>
      </c>
      <c r="AM1639" s="71" t="s">
        <v>157</v>
      </c>
      <c r="AN1639" s="71" t="str">
        <f t="shared" si="303"/>
        <v>1530.</v>
      </c>
      <c r="AS1639" s="114"/>
    </row>
    <row r="1640" spans="1:45" ht="22.5" customHeight="1" x14ac:dyDescent="0.25">
      <c r="A1640" s="94" t="str">
        <f t="shared" ref="A1640:A1703" si="307">AN1640</f>
        <v>1531.</v>
      </c>
      <c r="B1640" s="94">
        <v>4720</v>
      </c>
      <c r="C1640" s="211" t="s">
        <v>975</v>
      </c>
      <c r="D1640" s="4">
        <v>1987</v>
      </c>
      <c r="E1640" s="9" t="s">
        <v>28</v>
      </c>
      <c r="F1640" s="4" t="s">
        <v>31</v>
      </c>
      <c r="G1640" s="10">
        <v>10</v>
      </c>
      <c r="H1640" s="10">
        <v>4</v>
      </c>
      <c r="I1640" s="11">
        <v>8584</v>
      </c>
      <c r="J1640" s="11">
        <v>8584</v>
      </c>
      <c r="K1640" s="11">
        <v>8584</v>
      </c>
      <c r="L1640" s="35">
        <v>451</v>
      </c>
      <c r="M1640" s="11">
        <f t="shared" si="306"/>
        <v>10497068.960000001</v>
      </c>
      <c r="N1640" s="11"/>
      <c r="O1640" s="6"/>
      <c r="P1640" s="11"/>
      <c r="Q1640" s="11">
        <f t="shared" si="305"/>
        <v>10497068.960000001</v>
      </c>
      <c r="R1640" s="11">
        <v>1831548.8</v>
      </c>
      <c r="S1640" s="35">
        <v>4</v>
      </c>
      <c r="T1640" s="11">
        <f>S1640*2166380.04</f>
        <v>8665520.1600000001</v>
      </c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75"/>
      <c r="AG1640" s="29" t="s">
        <v>217</v>
      </c>
      <c r="AH1640" s="176" t="s">
        <v>1778</v>
      </c>
      <c r="AI1640" s="168"/>
      <c r="AJ1640" s="176"/>
      <c r="AK1640" s="176"/>
      <c r="AL1640" s="71">
        <f>MAX(AL$24:AL1639)+1</f>
        <v>1531</v>
      </c>
      <c r="AM1640" s="71" t="s">
        <v>157</v>
      </c>
      <c r="AN1640" s="71" t="str">
        <f t="shared" ref="AN1640:AN1703" si="308">CONCATENATE(AL1640,AM1640)</f>
        <v>1531.</v>
      </c>
      <c r="AS1640" s="114"/>
    </row>
    <row r="1641" spans="1:45" ht="22.5" customHeight="1" x14ac:dyDescent="0.25">
      <c r="A1641" s="94" t="str">
        <f t="shared" si="307"/>
        <v>1532.</v>
      </c>
      <c r="B1641" s="94">
        <v>4750</v>
      </c>
      <c r="C1641" s="213" t="s">
        <v>1401</v>
      </c>
      <c r="D1641" s="4">
        <v>1987</v>
      </c>
      <c r="E1641" s="9" t="s">
        <v>28</v>
      </c>
      <c r="F1641" s="4" t="s">
        <v>31</v>
      </c>
      <c r="G1641" s="10">
        <v>5</v>
      </c>
      <c r="H1641" s="10">
        <v>2</v>
      </c>
      <c r="I1641" s="26">
        <v>2119.6</v>
      </c>
      <c r="J1641" s="11">
        <v>2119.6</v>
      </c>
      <c r="K1641" s="26">
        <v>2119.6</v>
      </c>
      <c r="L1641" s="27">
        <v>105</v>
      </c>
      <c r="M1641" s="26">
        <f t="shared" si="306"/>
        <v>408465.75</v>
      </c>
      <c r="N1641" s="11"/>
      <c r="O1641" s="6"/>
      <c r="P1641" s="11"/>
      <c r="Q1641" s="11">
        <f t="shared" si="305"/>
        <v>408465.75</v>
      </c>
      <c r="R1641" s="11"/>
      <c r="S1641" s="35"/>
      <c r="T1641" s="11"/>
      <c r="U1641" s="11"/>
      <c r="V1641" s="11"/>
      <c r="W1641" s="11"/>
      <c r="X1641" s="11"/>
      <c r="Y1641" s="11">
        <v>525</v>
      </c>
      <c r="Z1641" s="11">
        <f>Y1641*778.03</f>
        <v>408465.75</v>
      </c>
      <c r="AA1641" s="11"/>
      <c r="AB1641" s="11"/>
      <c r="AC1641" s="11"/>
      <c r="AD1641" s="11"/>
      <c r="AE1641" s="11"/>
      <c r="AF1641" s="75"/>
      <c r="AG1641" s="29" t="s">
        <v>217</v>
      </c>
      <c r="AH1641" s="176"/>
      <c r="AI1641" s="168"/>
      <c r="AJ1641" s="176"/>
      <c r="AK1641" s="176"/>
      <c r="AL1641" s="71">
        <f>MAX(AL$24:AL1640)+1</f>
        <v>1532</v>
      </c>
      <c r="AM1641" s="71" t="s">
        <v>157</v>
      </c>
      <c r="AN1641" s="71" t="str">
        <f t="shared" si="308"/>
        <v>1532.</v>
      </c>
      <c r="AS1641" s="114"/>
    </row>
    <row r="1642" spans="1:45" ht="22.5" customHeight="1" x14ac:dyDescent="0.25">
      <c r="A1642" s="94" t="str">
        <f t="shared" si="307"/>
        <v>1533.</v>
      </c>
      <c r="B1642" s="94">
        <v>5193</v>
      </c>
      <c r="C1642" s="213" t="s">
        <v>1450</v>
      </c>
      <c r="D1642" s="4">
        <v>1987</v>
      </c>
      <c r="E1642" s="9" t="s">
        <v>28</v>
      </c>
      <c r="F1642" s="4" t="s">
        <v>29</v>
      </c>
      <c r="G1642" s="10">
        <v>5</v>
      </c>
      <c r="H1642" s="10">
        <v>4</v>
      </c>
      <c r="I1642" s="26">
        <v>3664.3</v>
      </c>
      <c r="J1642" s="11">
        <v>3360.3</v>
      </c>
      <c r="K1642" s="26">
        <v>3027.3</v>
      </c>
      <c r="L1642" s="27">
        <v>139</v>
      </c>
      <c r="M1642" s="26">
        <f t="shared" si="306"/>
        <v>1745396.1</v>
      </c>
      <c r="N1642" s="11"/>
      <c r="O1642" s="6"/>
      <c r="P1642" s="11"/>
      <c r="Q1642" s="11">
        <f t="shared" si="305"/>
        <v>1745396.1</v>
      </c>
      <c r="R1642" s="11"/>
      <c r="S1642" s="35"/>
      <c r="T1642" s="11"/>
      <c r="U1642" s="11">
        <v>945</v>
      </c>
      <c r="V1642" s="11">
        <f>U1642*1846.98</f>
        <v>1745396.1</v>
      </c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75"/>
      <c r="AG1642" s="29" t="s">
        <v>217</v>
      </c>
      <c r="AH1642" s="176"/>
      <c r="AI1642" s="168"/>
      <c r="AJ1642" s="176"/>
      <c r="AK1642" s="176"/>
      <c r="AL1642" s="71">
        <f>MAX(AL$24:AL1641)+1</f>
        <v>1533</v>
      </c>
      <c r="AM1642" s="71" t="s">
        <v>157</v>
      </c>
      <c r="AN1642" s="71" t="str">
        <f t="shared" si="308"/>
        <v>1533.</v>
      </c>
      <c r="AS1642" s="114"/>
    </row>
    <row r="1643" spans="1:45" ht="22.5" customHeight="1" x14ac:dyDescent="0.25">
      <c r="A1643" s="94" t="str">
        <f t="shared" si="307"/>
        <v>1534.</v>
      </c>
      <c r="B1643" s="94">
        <v>4885</v>
      </c>
      <c r="C1643" s="213" t="s">
        <v>1411</v>
      </c>
      <c r="D1643" s="4">
        <v>1988</v>
      </c>
      <c r="E1643" s="9" t="s">
        <v>28</v>
      </c>
      <c r="F1643" s="4" t="s">
        <v>73</v>
      </c>
      <c r="G1643" s="10">
        <v>5</v>
      </c>
      <c r="H1643" s="10">
        <v>9</v>
      </c>
      <c r="I1643" s="26">
        <v>6111.8</v>
      </c>
      <c r="J1643" s="11">
        <v>3641.7</v>
      </c>
      <c r="K1643" s="26">
        <v>3641.7</v>
      </c>
      <c r="L1643" s="27">
        <v>300</v>
      </c>
      <c r="M1643" s="26">
        <f t="shared" si="306"/>
        <v>2524451.3600000003</v>
      </c>
      <c r="N1643" s="11"/>
      <c r="O1643" s="6"/>
      <c r="P1643" s="11"/>
      <c r="Q1643" s="11">
        <f t="shared" si="305"/>
        <v>2524451.3600000003</v>
      </c>
      <c r="R1643" s="11">
        <v>1724451.36</v>
      </c>
      <c r="S1643" s="35"/>
      <c r="T1643" s="11"/>
      <c r="U1643" s="11"/>
      <c r="V1643" s="11"/>
      <c r="W1643" s="11"/>
      <c r="X1643" s="11"/>
      <c r="Y1643" s="11"/>
      <c r="Z1643" s="11"/>
      <c r="AA1643" s="11">
        <v>346</v>
      </c>
      <c r="AB1643" s="11">
        <v>800000</v>
      </c>
      <c r="AC1643" s="11"/>
      <c r="AD1643" s="11"/>
      <c r="AE1643" s="11"/>
      <c r="AF1643" s="75"/>
      <c r="AG1643" s="29" t="s">
        <v>217</v>
      </c>
      <c r="AH1643" s="176" t="s">
        <v>1788</v>
      </c>
      <c r="AI1643" s="168"/>
      <c r="AJ1643" s="176"/>
      <c r="AK1643" s="176"/>
      <c r="AL1643" s="71">
        <f>MAX(AL$24:AL1642)+1</f>
        <v>1534</v>
      </c>
      <c r="AM1643" s="71" t="s">
        <v>157</v>
      </c>
      <c r="AN1643" s="71" t="str">
        <f t="shared" si="308"/>
        <v>1534.</v>
      </c>
      <c r="AP1643" s="71"/>
      <c r="AS1643" s="114"/>
    </row>
    <row r="1644" spans="1:45" ht="22.5" customHeight="1" x14ac:dyDescent="0.25">
      <c r="A1644" s="94" t="str">
        <f t="shared" si="307"/>
        <v>1535.</v>
      </c>
      <c r="B1644" s="94">
        <v>4911</v>
      </c>
      <c r="C1644" s="213" t="s">
        <v>1416</v>
      </c>
      <c r="D1644" s="4">
        <v>1988</v>
      </c>
      <c r="E1644" s="9" t="s">
        <v>28</v>
      </c>
      <c r="F1644" s="4" t="s">
        <v>29</v>
      </c>
      <c r="G1644" s="10">
        <v>9</v>
      </c>
      <c r="H1644" s="10">
        <v>1</v>
      </c>
      <c r="I1644" s="26">
        <v>5816.4</v>
      </c>
      <c r="J1644" s="11">
        <v>4802.6000000000004</v>
      </c>
      <c r="K1644" s="26">
        <v>4802.6000000000004</v>
      </c>
      <c r="L1644" s="27">
        <v>215</v>
      </c>
      <c r="M1644" s="26">
        <f t="shared" si="306"/>
        <v>2840595</v>
      </c>
      <c r="N1644" s="11"/>
      <c r="O1644" s="6"/>
      <c r="P1644" s="11"/>
      <c r="Q1644" s="11">
        <f t="shared" si="305"/>
        <v>2840595</v>
      </c>
      <c r="R1644" s="11"/>
      <c r="S1644" s="35">
        <v>1</v>
      </c>
      <c r="T1644" s="11">
        <v>2365000</v>
      </c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>
        <v>395595</v>
      </c>
      <c r="AF1644" s="75">
        <v>80000</v>
      </c>
      <c r="AG1644" s="29" t="s">
        <v>217</v>
      </c>
      <c r="AH1644" s="176"/>
      <c r="AI1644" s="168"/>
      <c r="AJ1644" s="176"/>
      <c r="AK1644" s="176"/>
      <c r="AL1644" s="71">
        <f>MAX(AL$24:AL1643)+1</f>
        <v>1535</v>
      </c>
      <c r="AM1644" s="71" t="s">
        <v>157</v>
      </c>
      <c r="AN1644" s="71" t="str">
        <f t="shared" si="308"/>
        <v>1535.</v>
      </c>
      <c r="AP1644" s="71"/>
      <c r="AS1644" s="114"/>
    </row>
    <row r="1645" spans="1:45" ht="22.5" customHeight="1" x14ac:dyDescent="0.25">
      <c r="A1645" s="94" t="str">
        <f t="shared" si="307"/>
        <v>1536.</v>
      </c>
      <c r="B1645" s="94">
        <v>4675</v>
      </c>
      <c r="C1645" s="213" t="s">
        <v>1389</v>
      </c>
      <c r="D1645" s="4">
        <v>1988</v>
      </c>
      <c r="E1645" s="9" t="s">
        <v>28</v>
      </c>
      <c r="F1645" s="4" t="s">
        <v>31</v>
      </c>
      <c r="G1645" s="10">
        <v>5</v>
      </c>
      <c r="H1645" s="10">
        <v>3</v>
      </c>
      <c r="I1645" s="26">
        <v>3397.4</v>
      </c>
      <c r="J1645" s="11">
        <v>3271.4</v>
      </c>
      <c r="K1645" s="26">
        <v>3204.5</v>
      </c>
      <c r="L1645" s="27">
        <v>157</v>
      </c>
      <c r="M1645" s="26">
        <f t="shared" si="306"/>
        <v>959299.9</v>
      </c>
      <c r="N1645" s="11"/>
      <c r="O1645" s="6"/>
      <c r="P1645" s="11"/>
      <c r="Q1645" s="11">
        <f t="shared" si="305"/>
        <v>959299.9</v>
      </c>
      <c r="R1645" s="11">
        <v>959299.9</v>
      </c>
      <c r="S1645" s="35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75"/>
      <c r="AG1645" s="29" t="s">
        <v>217</v>
      </c>
      <c r="AH1645" s="176" t="s">
        <v>1781</v>
      </c>
      <c r="AI1645" s="168"/>
      <c r="AJ1645" s="176"/>
      <c r="AK1645" s="176"/>
      <c r="AL1645" s="71">
        <f>MAX(AL$24:AL1644)+1</f>
        <v>1536</v>
      </c>
      <c r="AM1645" s="71" t="s">
        <v>157</v>
      </c>
      <c r="AN1645" s="71" t="str">
        <f t="shared" si="308"/>
        <v>1536.</v>
      </c>
      <c r="AP1645" s="71"/>
      <c r="AS1645" s="114"/>
    </row>
    <row r="1646" spans="1:45" ht="22.5" customHeight="1" x14ac:dyDescent="0.25">
      <c r="A1646" s="94" t="str">
        <f t="shared" si="307"/>
        <v>1537.</v>
      </c>
      <c r="B1646" s="94">
        <v>4476</v>
      </c>
      <c r="C1646" s="213" t="s">
        <v>1368</v>
      </c>
      <c r="D1646" s="4">
        <v>1989</v>
      </c>
      <c r="E1646" s="9" t="s">
        <v>28</v>
      </c>
      <c r="F1646" s="4" t="s">
        <v>31</v>
      </c>
      <c r="G1646" s="10">
        <v>5</v>
      </c>
      <c r="H1646" s="10">
        <v>6</v>
      </c>
      <c r="I1646" s="26">
        <v>6763.7</v>
      </c>
      <c r="J1646" s="11">
        <v>6488.2</v>
      </c>
      <c r="K1646" s="26">
        <v>6488.2</v>
      </c>
      <c r="L1646" s="27">
        <v>321</v>
      </c>
      <c r="M1646" s="26">
        <f t="shared" si="306"/>
        <v>806362.5</v>
      </c>
      <c r="N1646" s="11"/>
      <c r="O1646" s="6"/>
      <c r="P1646" s="11"/>
      <c r="Q1646" s="11">
        <f t="shared" si="305"/>
        <v>806362.5</v>
      </c>
      <c r="R1646" s="11">
        <v>806362.5</v>
      </c>
      <c r="S1646" s="35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75"/>
      <c r="AG1646" s="29" t="s">
        <v>217</v>
      </c>
      <c r="AH1646" s="176" t="s">
        <v>1774</v>
      </c>
      <c r="AI1646" s="168"/>
      <c r="AJ1646" s="176"/>
      <c r="AK1646" s="176"/>
      <c r="AL1646" s="71">
        <f>MAX(AL$24:AL1645)+1</f>
        <v>1537</v>
      </c>
      <c r="AM1646" s="71" t="s">
        <v>157</v>
      </c>
      <c r="AN1646" s="71" t="str">
        <f t="shared" si="308"/>
        <v>1537.</v>
      </c>
      <c r="AP1646" s="71"/>
      <c r="AS1646" s="114"/>
    </row>
    <row r="1647" spans="1:45" ht="22.5" customHeight="1" x14ac:dyDescent="0.25">
      <c r="A1647" s="94" t="str">
        <f t="shared" si="307"/>
        <v>1538.</v>
      </c>
      <c r="B1647" s="94">
        <v>4406</v>
      </c>
      <c r="C1647" s="211" t="s">
        <v>955</v>
      </c>
      <c r="D1647" s="4">
        <v>1989</v>
      </c>
      <c r="E1647" s="9" t="s">
        <v>28</v>
      </c>
      <c r="F1647" s="4" t="s">
        <v>29</v>
      </c>
      <c r="G1647" s="10">
        <v>9</v>
      </c>
      <c r="H1647" s="10">
        <v>3</v>
      </c>
      <c r="I1647" s="11">
        <v>6452.8</v>
      </c>
      <c r="J1647" s="11">
        <v>3956.3</v>
      </c>
      <c r="K1647" s="11">
        <v>3956.3</v>
      </c>
      <c r="L1647" s="35">
        <v>309</v>
      </c>
      <c r="M1647" s="11">
        <f t="shared" si="306"/>
        <v>6499140.1200000001</v>
      </c>
      <c r="N1647" s="11"/>
      <c r="O1647" s="6"/>
      <c r="P1647" s="11"/>
      <c r="Q1647" s="11">
        <f t="shared" si="305"/>
        <v>6499140.1200000001</v>
      </c>
      <c r="R1647" s="11"/>
      <c r="S1647" s="35">
        <v>3</v>
      </c>
      <c r="T1647" s="11">
        <f>S1647*2166380.04</f>
        <v>6499140.1200000001</v>
      </c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75"/>
      <c r="AG1647" s="29" t="s">
        <v>217</v>
      </c>
      <c r="AH1647" s="176"/>
      <c r="AI1647" s="168"/>
      <c r="AJ1647" s="176"/>
      <c r="AK1647" s="176"/>
      <c r="AL1647" s="71">
        <f>MAX(AL$24:AL1646)+1</f>
        <v>1538</v>
      </c>
      <c r="AM1647" s="71" t="s">
        <v>157</v>
      </c>
      <c r="AN1647" s="71" t="str">
        <f t="shared" si="308"/>
        <v>1538.</v>
      </c>
      <c r="AP1647" s="71"/>
      <c r="AS1647" s="114"/>
    </row>
    <row r="1648" spans="1:45" ht="22.5" customHeight="1" x14ac:dyDescent="0.25">
      <c r="A1648" s="94" t="str">
        <f t="shared" si="307"/>
        <v>1539.</v>
      </c>
      <c r="B1648" s="94">
        <v>4909</v>
      </c>
      <c r="C1648" s="213" t="s">
        <v>1414</v>
      </c>
      <c r="D1648" s="4">
        <v>1989</v>
      </c>
      <c r="E1648" s="9" t="s">
        <v>28</v>
      </c>
      <c r="F1648" s="4" t="s">
        <v>29</v>
      </c>
      <c r="G1648" s="10">
        <v>9</v>
      </c>
      <c r="H1648" s="10">
        <v>1</v>
      </c>
      <c r="I1648" s="26">
        <v>5978.5</v>
      </c>
      <c r="J1648" s="11">
        <v>4965.5</v>
      </c>
      <c r="K1648" s="26">
        <v>4965.5</v>
      </c>
      <c r="L1648" s="27">
        <v>251</v>
      </c>
      <c r="M1648" s="26">
        <f t="shared" si="306"/>
        <v>1861925.47</v>
      </c>
      <c r="N1648" s="11"/>
      <c r="O1648" s="6"/>
      <c r="P1648" s="11"/>
      <c r="Q1648" s="11">
        <f t="shared" si="305"/>
        <v>1861925.47</v>
      </c>
      <c r="R1648" s="11"/>
      <c r="S1648" s="35">
        <v>1</v>
      </c>
      <c r="T1648" s="11">
        <v>1812175.47</v>
      </c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75">
        <v>49750</v>
      </c>
      <c r="AG1648" s="29" t="s">
        <v>217</v>
      </c>
      <c r="AH1648" s="176"/>
      <c r="AI1648" s="168"/>
      <c r="AJ1648" s="176"/>
      <c r="AK1648" s="176"/>
      <c r="AL1648" s="71">
        <f>MAX(AL$24:AL1647)+1</f>
        <v>1539</v>
      </c>
      <c r="AM1648" s="71" t="s">
        <v>157</v>
      </c>
      <c r="AN1648" s="71" t="str">
        <f t="shared" si="308"/>
        <v>1539.</v>
      </c>
      <c r="AP1648" s="71"/>
      <c r="AS1648" s="114"/>
    </row>
    <row r="1649" spans="1:45" ht="22.5" customHeight="1" x14ac:dyDescent="0.25">
      <c r="A1649" s="94" t="str">
        <f t="shared" si="307"/>
        <v>1540.</v>
      </c>
      <c r="B1649" s="94">
        <v>4225</v>
      </c>
      <c r="C1649" s="213" t="s">
        <v>933</v>
      </c>
      <c r="D1649" s="4">
        <v>1989</v>
      </c>
      <c r="E1649" s="9" t="s">
        <v>28</v>
      </c>
      <c r="F1649" s="4" t="s">
        <v>31</v>
      </c>
      <c r="G1649" s="10">
        <v>9</v>
      </c>
      <c r="H1649" s="10">
        <v>2</v>
      </c>
      <c r="I1649" s="26">
        <v>3879.5</v>
      </c>
      <c r="J1649" s="11">
        <v>3879.5</v>
      </c>
      <c r="K1649" s="26">
        <v>3879.5</v>
      </c>
      <c r="L1649" s="27">
        <v>178</v>
      </c>
      <c r="M1649" s="26">
        <f t="shared" si="306"/>
        <v>5323293</v>
      </c>
      <c r="N1649" s="11"/>
      <c r="O1649" s="6"/>
      <c r="P1649" s="11"/>
      <c r="Q1649" s="11">
        <f t="shared" si="305"/>
        <v>5323293</v>
      </c>
      <c r="R1649" s="11">
        <v>990532.92</v>
      </c>
      <c r="S1649" s="35">
        <v>2</v>
      </c>
      <c r="T1649" s="11">
        <f>S1649*2166380.04</f>
        <v>4332760.08</v>
      </c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75"/>
      <c r="AG1649" s="29" t="s">
        <v>217</v>
      </c>
      <c r="AH1649" s="176" t="s">
        <v>1781</v>
      </c>
      <c r="AI1649" s="168"/>
      <c r="AJ1649" s="176"/>
      <c r="AK1649" s="176"/>
      <c r="AL1649" s="71">
        <f>MAX(AL$24:AL1648)+1</f>
        <v>1540</v>
      </c>
      <c r="AM1649" s="71" t="s">
        <v>157</v>
      </c>
      <c r="AN1649" s="71" t="str">
        <f t="shared" si="308"/>
        <v>1540.</v>
      </c>
      <c r="AP1649" s="71"/>
      <c r="AS1649" s="114"/>
    </row>
    <row r="1650" spans="1:45" ht="22.5" customHeight="1" x14ac:dyDescent="0.25">
      <c r="A1650" s="94" t="str">
        <f t="shared" si="307"/>
        <v>1541.</v>
      </c>
      <c r="B1650" s="94">
        <v>4411</v>
      </c>
      <c r="C1650" s="213" t="s">
        <v>1358</v>
      </c>
      <c r="D1650" s="4">
        <v>1990</v>
      </c>
      <c r="E1650" s="9" t="s">
        <v>28</v>
      </c>
      <c r="F1650" s="4" t="s">
        <v>29</v>
      </c>
      <c r="G1650" s="10">
        <v>9</v>
      </c>
      <c r="H1650" s="10">
        <v>1</v>
      </c>
      <c r="I1650" s="26">
        <v>5879.2</v>
      </c>
      <c r="J1650" s="11">
        <v>4911.6000000000004</v>
      </c>
      <c r="K1650" s="26">
        <v>4911.6000000000004</v>
      </c>
      <c r="L1650" s="27">
        <v>219</v>
      </c>
      <c r="M1650" s="26">
        <f t="shared" si="306"/>
        <v>1861755.84</v>
      </c>
      <c r="N1650" s="11"/>
      <c r="O1650" s="6"/>
      <c r="P1650" s="11"/>
      <c r="Q1650" s="11">
        <f t="shared" si="305"/>
        <v>1861755.84</v>
      </c>
      <c r="R1650" s="11"/>
      <c r="S1650" s="35"/>
      <c r="T1650" s="11"/>
      <c r="U1650" s="11">
        <v>1008</v>
      </c>
      <c r="V1650" s="11">
        <f>U1650*1846.98</f>
        <v>1861755.84</v>
      </c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75"/>
      <c r="AG1650" s="29" t="s">
        <v>217</v>
      </c>
      <c r="AH1650" s="176"/>
      <c r="AI1650" s="168"/>
      <c r="AJ1650" s="176"/>
      <c r="AK1650" s="176"/>
      <c r="AL1650" s="71">
        <f>MAX(AL$24:AL1649)+1</f>
        <v>1541</v>
      </c>
      <c r="AM1650" s="71" t="s">
        <v>157</v>
      </c>
      <c r="AN1650" s="71" t="str">
        <f t="shared" si="308"/>
        <v>1541.</v>
      </c>
      <c r="AP1650" s="71"/>
      <c r="AS1650" s="114"/>
    </row>
    <row r="1651" spans="1:45" ht="22.5" customHeight="1" x14ac:dyDescent="0.25">
      <c r="A1651" s="94" t="str">
        <f t="shared" si="307"/>
        <v>1542.</v>
      </c>
      <c r="B1651" s="94">
        <v>4713</v>
      </c>
      <c r="C1651" s="213" t="s">
        <v>1397</v>
      </c>
      <c r="D1651" s="4">
        <v>1990</v>
      </c>
      <c r="E1651" s="9" t="s">
        <v>28</v>
      </c>
      <c r="F1651" s="4" t="s">
        <v>31</v>
      </c>
      <c r="G1651" s="10">
        <v>9</v>
      </c>
      <c r="H1651" s="10">
        <v>2</v>
      </c>
      <c r="I1651" s="26">
        <v>4392.6000000000004</v>
      </c>
      <c r="J1651" s="11">
        <v>3923.1</v>
      </c>
      <c r="K1651" s="26">
        <v>3923.1</v>
      </c>
      <c r="L1651" s="27">
        <v>181</v>
      </c>
      <c r="M1651" s="26">
        <f t="shared" si="306"/>
        <v>1140140.754</v>
      </c>
      <c r="N1651" s="11"/>
      <c r="O1651" s="6"/>
      <c r="P1651" s="11"/>
      <c r="Q1651" s="11">
        <f t="shared" si="305"/>
        <v>1140140.754</v>
      </c>
      <c r="R1651" s="11"/>
      <c r="S1651" s="35"/>
      <c r="T1651" s="11"/>
      <c r="U1651" s="11">
        <v>617.29999999999995</v>
      </c>
      <c r="V1651" s="11">
        <f>U1651*1846.98</f>
        <v>1140140.754</v>
      </c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75"/>
      <c r="AG1651" s="29" t="s">
        <v>217</v>
      </c>
      <c r="AH1651" s="176"/>
      <c r="AI1651" s="168"/>
      <c r="AJ1651" s="176"/>
      <c r="AK1651" s="176"/>
      <c r="AL1651" s="71">
        <f>MAX(AL$24:AL1650)+1</f>
        <v>1542</v>
      </c>
      <c r="AM1651" s="71" t="s">
        <v>157</v>
      </c>
      <c r="AN1651" s="71" t="str">
        <f t="shared" si="308"/>
        <v>1542.</v>
      </c>
      <c r="AP1651" s="71"/>
      <c r="AS1651" s="114"/>
    </row>
    <row r="1652" spans="1:45" ht="22.5" customHeight="1" x14ac:dyDescent="0.25">
      <c r="A1652" s="94" t="str">
        <f t="shared" si="307"/>
        <v>1543.</v>
      </c>
      <c r="B1652" s="94">
        <v>4910</v>
      </c>
      <c r="C1652" s="213" t="s">
        <v>1415</v>
      </c>
      <c r="D1652" s="4">
        <v>1991</v>
      </c>
      <c r="E1652" s="9" t="s">
        <v>28</v>
      </c>
      <c r="F1652" s="4" t="s">
        <v>29</v>
      </c>
      <c r="G1652" s="10">
        <v>9</v>
      </c>
      <c r="H1652" s="10">
        <v>1</v>
      </c>
      <c r="I1652" s="26">
        <v>6011.7</v>
      </c>
      <c r="J1652" s="11">
        <v>4995.3</v>
      </c>
      <c r="K1652" s="26">
        <v>4995.3</v>
      </c>
      <c r="L1652" s="27">
        <v>238</v>
      </c>
      <c r="M1652" s="26">
        <f t="shared" si="306"/>
        <v>1861925.47</v>
      </c>
      <c r="N1652" s="11"/>
      <c r="O1652" s="6"/>
      <c r="P1652" s="11"/>
      <c r="Q1652" s="11">
        <f t="shared" si="305"/>
        <v>1861925.47</v>
      </c>
      <c r="R1652" s="11"/>
      <c r="S1652" s="35">
        <v>1</v>
      </c>
      <c r="T1652" s="11">
        <v>1812175.47</v>
      </c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75">
        <v>49750</v>
      </c>
      <c r="AG1652" s="29" t="s">
        <v>217</v>
      </c>
      <c r="AH1652" s="176"/>
      <c r="AI1652" s="168"/>
      <c r="AJ1652" s="176"/>
      <c r="AK1652" s="176"/>
      <c r="AL1652" s="71">
        <f>MAX(AL$24:AL1651)+1</f>
        <v>1543</v>
      </c>
      <c r="AM1652" s="71" t="s">
        <v>157</v>
      </c>
      <c r="AN1652" s="71" t="str">
        <f t="shared" si="308"/>
        <v>1543.</v>
      </c>
      <c r="AP1652" s="71"/>
      <c r="AS1652" s="114"/>
    </row>
    <row r="1653" spans="1:45" ht="22.5" customHeight="1" x14ac:dyDescent="0.25">
      <c r="A1653" s="94" t="str">
        <f t="shared" si="307"/>
        <v>1544.</v>
      </c>
      <c r="B1653" s="94">
        <v>4947</v>
      </c>
      <c r="C1653" s="213" t="s">
        <v>1419</v>
      </c>
      <c r="D1653" s="4">
        <v>1991</v>
      </c>
      <c r="E1653" s="9" t="s">
        <v>28</v>
      </c>
      <c r="F1653" s="4" t="s">
        <v>29</v>
      </c>
      <c r="G1653" s="10">
        <v>7</v>
      </c>
      <c r="H1653" s="10">
        <v>2</v>
      </c>
      <c r="I1653" s="26">
        <v>3441.7</v>
      </c>
      <c r="J1653" s="11">
        <v>3013.9</v>
      </c>
      <c r="K1653" s="26">
        <v>2157.8000000000002</v>
      </c>
      <c r="L1653" s="27">
        <v>118</v>
      </c>
      <c r="M1653" s="26">
        <f t="shared" si="306"/>
        <v>2955265.58</v>
      </c>
      <c r="N1653" s="11"/>
      <c r="O1653" s="6"/>
      <c r="P1653" s="11"/>
      <c r="Q1653" s="11">
        <f t="shared" si="305"/>
        <v>2955265.58</v>
      </c>
      <c r="R1653" s="11">
        <v>2955265.58</v>
      </c>
      <c r="S1653" s="35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75"/>
      <c r="AG1653" s="29" t="s">
        <v>217</v>
      </c>
      <c r="AH1653" s="176" t="s">
        <v>1777</v>
      </c>
      <c r="AI1653" s="168"/>
      <c r="AJ1653" s="176"/>
      <c r="AK1653" s="176"/>
      <c r="AL1653" s="71">
        <f>MAX(AL$24:AL1652)+1</f>
        <v>1544</v>
      </c>
      <c r="AM1653" s="71" t="s">
        <v>157</v>
      </c>
      <c r="AN1653" s="71" t="str">
        <f t="shared" si="308"/>
        <v>1544.</v>
      </c>
      <c r="AP1653" s="71"/>
      <c r="AS1653" s="114"/>
    </row>
    <row r="1654" spans="1:45" ht="22.5" customHeight="1" x14ac:dyDescent="0.25">
      <c r="A1654" s="94" t="str">
        <f t="shared" si="307"/>
        <v>1545.</v>
      </c>
      <c r="B1654" s="94">
        <v>5031</v>
      </c>
      <c r="C1654" s="213" t="s">
        <v>1426</v>
      </c>
      <c r="D1654" s="4">
        <v>1991</v>
      </c>
      <c r="E1654" s="9" t="s">
        <v>28</v>
      </c>
      <c r="F1654" s="4" t="s">
        <v>31</v>
      </c>
      <c r="G1654" s="10">
        <v>5</v>
      </c>
      <c r="H1654" s="10">
        <v>4</v>
      </c>
      <c r="I1654" s="26">
        <v>4418.1000000000004</v>
      </c>
      <c r="J1654" s="11">
        <v>4009</v>
      </c>
      <c r="K1654" s="26">
        <v>4009</v>
      </c>
      <c r="L1654" s="27">
        <v>182</v>
      </c>
      <c r="M1654" s="26">
        <f t="shared" si="306"/>
        <v>735140</v>
      </c>
      <c r="N1654" s="11"/>
      <c r="O1654" s="6"/>
      <c r="P1654" s="11"/>
      <c r="Q1654" s="11">
        <f t="shared" si="305"/>
        <v>735140</v>
      </c>
      <c r="R1654" s="11">
        <v>735140</v>
      </c>
      <c r="S1654" s="35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75"/>
      <c r="AG1654" s="29" t="s">
        <v>217</v>
      </c>
      <c r="AH1654" s="176" t="s">
        <v>1778</v>
      </c>
      <c r="AI1654" s="168"/>
      <c r="AJ1654" s="176"/>
      <c r="AK1654" s="176"/>
      <c r="AL1654" s="71">
        <f>MAX(AL$24:AL1653)+1</f>
        <v>1545</v>
      </c>
      <c r="AM1654" s="71" t="s">
        <v>157</v>
      </c>
      <c r="AN1654" s="71" t="str">
        <f t="shared" si="308"/>
        <v>1545.</v>
      </c>
      <c r="AP1654" s="71"/>
      <c r="AS1654" s="114"/>
    </row>
    <row r="1655" spans="1:45" ht="22.5" customHeight="1" x14ac:dyDescent="0.25">
      <c r="A1655" s="94" t="str">
        <f t="shared" si="307"/>
        <v>1546.</v>
      </c>
      <c r="B1655" s="94">
        <v>5049</v>
      </c>
      <c r="C1655" s="213" t="s">
        <v>1432</v>
      </c>
      <c r="D1655" s="4">
        <v>1991</v>
      </c>
      <c r="E1655" s="9" t="s">
        <v>28</v>
      </c>
      <c r="F1655" s="4" t="s">
        <v>29</v>
      </c>
      <c r="G1655" s="10">
        <v>5</v>
      </c>
      <c r="H1655" s="10">
        <v>5</v>
      </c>
      <c r="I1655" s="26">
        <v>2956.7</v>
      </c>
      <c r="J1655" s="11">
        <v>2956.7</v>
      </c>
      <c r="K1655" s="26">
        <v>2956.7</v>
      </c>
      <c r="L1655" s="27">
        <v>140</v>
      </c>
      <c r="M1655" s="26">
        <f t="shared" si="306"/>
        <v>1153119.6000000001</v>
      </c>
      <c r="N1655" s="11"/>
      <c r="O1655" s="6"/>
      <c r="P1655" s="11"/>
      <c r="Q1655" s="11">
        <f t="shared" si="305"/>
        <v>1153119.6000000001</v>
      </c>
      <c r="R1655" s="11">
        <v>1153119.6000000001</v>
      </c>
      <c r="S1655" s="35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75"/>
      <c r="AG1655" s="29" t="s">
        <v>217</v>
      </c>
      <c r="AH1655" s="176" t="s">
        <v>1778</v>
      </c>
      <c r="AI1655" s="168"/>
      <c r="AJ1655" s="176"/>
      <c r="AK1655" s="176"/>
      <c r="AL1655" s="71">
        <f>MAX(AL$24:AL1654)+1</f>
        <v>1546</v>
      </c>
      <c r="AM1655" s="71" t="s">
        <v>157</v>
      </c>
      <c r="AN1655" s="71" t="str">
        <f t="shared" si="308"/>
        <v>1546.</v>
      </c>
      <c r="AP1655" s="71"/>
      <c r="AS1655" s="114"/>
    </row>
    <row r="1656" spans="1:45" ht="22.5" customHeight="1" x14ac:dyDescent="0.25">
      <c r="A1656" s="94" t="str">
        <f t="shared" si="307"/>
        <v>1547.</v>
      </c>
      <c r="B1656" s="94">
        <v>4409</v>
      </c>
      <c r="C1656" s="218" t="s">
        <v>1208</v>
      </c>
      <c r="D1656" s="4">
        <v>1992</v>
      </c>
      <c r="E1656" s="9" t="s">
        <v>28</v>
      </c>
      <c r="F1656" s="4" t="s">
        <v>31</v>
      </c>
      <c r="G1656" s="10">
        <v>9</v>
      </c>
      <c r="H1656" s="10">
        <v>1</v>
      </c>
      <c r="I1656" s="26">
        <v>5088.2</v>
      </c>
      <c r="J1656" s="11">
        <v>5088.2</v>
      </c>
      <c r="K1656" s="26">
        <v>5088.2</v>
      </c>
      <c r="L1656" s="27">
        <v>240</v>
      </c>
      <c r="M1656" s="26">
        <f t="shared" si="306"/>
        <v>1861925.48</v>
      </c>
      <c r="N1656" s="11"/>
      <c r="O1656" s="6"/>
      <c r="P1656" s="11"/>
      <c r="Q1656" s="11">
        <f t="shared" si="305"/>
        <v>1861925.48</v>
      </c>
      <c r="R1656" s="11"/>
      <c r="S1656" s="35">
        <v>1</v>
      </c>
      <c r="T1656" s="11">
        <v>1812175.48</v>
      </c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75">
        <v>49750</v>
      </c>
      <c r="AG1656" s="29" t="s">
        <v>217</v>
      </c>
      <c r="AH1656" s="181"/>
      <c r="AI1656" s="168"/>
      <c r="AJ1656" s="181"/>
      <c r="AK1656" s="181"/>
      <c r="AL1656" s="71">
        <f>MAX(AL$24:AL1655)+1</f>
        <v>1547</v>
      </c>
      <c r="AM1656" s="71" t="s">
        <v>157</v>
      </c>
      <c r="AN1656" s="71" t="str">
        <f t="shared" si="308"/>
        <v>1547.</v>
      </c>
      <c r="AP1656" s="71"/>
      <c r="AS1656" s="114"/>
    </row>
    <row r="1657" spans="1:45" ht="22.5" customHeight="1" x14ac:dyDescent="0.25">
      <c r="A1657" s="94" t="str">
        <f t="shared" si="307"/>
        <v>1548.</v>
      </c>
      <c r="B1657" s="94">
        <v>4207</v>
      </c>
      <c r="C1657" s="213" t="s">
        <v>1339</v>
      </c>
      <c r="D1657" s="4">
        <v>1993</v>
      </c>
      <c r="E1657" s="9" t="s">
        <v>28</v>
      </c>
      <c r="F1657" s="4" t="s">
        <v>73</v>
      </c>
      <c r="G1657" s="10">
        <v>5</v>
      </c>
      <c r="H1657" s="10">
        <v>9</v>
      </c>
      <c r="I1657" s="26">
        <v>5909.4</v>
      </c>
      <c r="J1657" s="11">
        <v>5909.4</v>
      </c>
      <c r="K1657" s="26">
        <v>5909.4</v>
      </c>
      <c r="L1657" s="27">
        <v>318</v>
      </c>
      <c r="M1657" s="26">
        <f t="shared" si="306"/>
        <v>1758034.8</v>
      </c>
      <c r="N1657" s="11"/>
      <c r="O1657" s="6"/>
      <c r="P1657" s="11"/>
      <c r="Q1657" s="11">
        <f t="shared" si="305"/>
        <v>1758034.8</v>
      </c>
      <c r="R1657" s="11">
        <v>1758034.8</v>
      </c>
      <c r="S1657" s="35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75"/>
      <c r="AG1657" s="29" t="s">
        <v>217</v>
      </c>
      <c r="AH1657" s="176" t="s">
        <v>1778</v>
      </c>
      <c r="AI1657" s="168"/>
      <c r="AJ1657" s="176"/>
      <c r="AK1657" s="176"/>
      <c r="AL1657" s="71">
        <f>MAX(AL$24:AL1656)+1</f>
        <v>1548</v>
      </c>
      <c r="AM1657" s="71" t="s">
        <v>157</v>
      </c>
      <c r="AN1657" s="71" t="str">
        <f t="shared" si="308"/>
        <v>1548.</v>
      </c>
      <c r="AP1657" s="71"/>
      <c r="AS1657" s="114"/>
    </row>
    <row r="1658" spans="1:45" ht="22.5" customHeight="1" x14ac:dyDescent="0.25">
      <c r="A1658" s="94" t="str">
        <f t="shared" si="307"/>
        <v>1549.</v>
      </c>
      <c r="B1658" s="94">
        <v>4255</v>
      </c>
      <c r="C1658" s="213" t="s">
        <v>1345</v>
      </c>
      <c r="D1658" s="4">
        <v>1993</v>
      </c>
      <c r="E1658" s="9" t="s">
        <v>28</v>
      </c>
      <c r="F1658" s="4" t="s">
        <v>29</v>
      </c>
      <c r="G1658" s="10">
        <v>12</v>
      </c>
      <c r="H1658" s="10">
        <v>1</v>
      </c>
      <c r="I1658" s="26">
        <v>7286.8</v>
      </c>
      <c r="J1658" s="11">
        <v>5078.3</v>
      </c>
      <c r="K1658" s="26">
        <v>3644</v>
      </c>
      <c r="L1658" s="27">
        <v>149</v>
      </c>
      <c r="M1658" s="26">
        <f t="shared" si="306"/>
        <v>964123.56</v>
      </c>
      <c r="N1658" s="11"/>
      <c r="O1658" s="6"/>
      <c r="P1658" s="11"/>
      <c r="Q1658" s="11">
        <f t="shared" si="305"/>
        <v>964123.56</v>
      </c>
      <c r="R1658" s="11"/>
      <c r="S1658" s="35"/>
      <c r="T1658" s="11"/>
      <c r="U1658" s="11">
        <v>522</v>
      </c>
      <c r="V1658" s="11">
        <f>U1658*1846.98</f>
        <v>964123.56</v>
      </c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75"/>
      <c r="AG1658" s="29" t="s">
        <v>217</v>
      </c>
      <c r="AH1658" s="176"/>
      <c r="AI1658" s="168"/>
      <c r="AJ1658" s="176"/>
      <c r="AK1658" s="176"/>
      <c r="AL1658" s="71">
        <f>MAX(AL$24:AL1657)+1</f>
        <v>1549</v>
      </c>
      <c r="AM1658" s="71" t="s">
        <v>157</v>
      </c>
      <c r="AN1658" s="71" t="str">
        <f t="shared" si="308"/>
        <v>1549.</v>
      </c>
      <c r="AP1658" s="71"/>
      <c r="AS1658" s="114"/>
    </row>
    <row r="1659" spans="1:45" ht="22.5" customHeight="1" x14ac:dyDescent="0.25">
      <c r="A1659" s="94" t="str">
        <f t="shared" si="307"/>
        <v>1550.</v>
      </c>
      <c r="B1659" s="94">
        <v>5054</v>
      </c>
      <c r="C1659" s="213" t="s">
        <v>1602</v>
      </c>
      <c r="D1659" s="4">
        <v>2004</v>
      </c>
      <c r="E1659" s="4" t="s">
        <v>28</v>
      </c>
      <c r="F1659" s="4" t="s">
        <v>29</v>
      </c>
      <c r="G1659" s="4">
        <v>4</v>
      </c>
      <c r="H1659" s="4">
        <v>4</v>
      </c>
      <c r="I1659" s="18">
        <v>3937.6</v>
      </c>
      <c r="J1659" s="18">
        <v>2121.1</v>
      </c>
      <c r="K1659" s="18">
        <v>2121.1</v>
      </c>
      <c r="L1659" s="4">
        <v>84</v>
      </c>
      <c r="M1659" s="11">
        <f t="shared" si="306"/>
        <v>996450.77</v>
      </c>
      <c r="N1659" s="6"/>
      <c r="O1659" s="6"/>
      <c r="P1659" s="6"/>
      <c r="Q1659" s="11">
        <f t="shared" si="305"/>
        <v>996450.77</v>
      </c>
      <c r="R1659" s="11">
        <v>996450.77</v>
      </c>
      <c r="S1659" s="123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5"/>
      <c r="AD1659" s="125"/>
      <c r="AE1659" s="124"/>
      <c r="AF1659" s="208"/>
      <c r="AG1659" s="29" t="s">
        <v>217</v>
      </c>
      <c r="AH1659" s="90" t="s">
        <v>1778</v>
      </c>
      <c r="AI1659" s="168"/>
      <c r="AJ1659" s="90"/>
      <c r="AK1659" s="90"/>
      <c r="AL1659" s="71">
        <f>MAX(AL$24:AL1658)+1</f>
        <v>1550</v>
      </c>
      <c r="AM1659" s="71" t="s">
        <v>157</v>
      </c>
      <c r="AN1659" s="71" t="str">
        <f t="shared" si="308"/>
        <v>1550.</v>
      </c>
      <c r="AP1659" s="71"/>
      <c r="AS1659" s="114"/>
    </row>
    <row r="1660" spans="1:45" ht="22.5" customHeight="1" x14ac:dyDescent="0.25">
      <c r="A1660" s="94" t="str">
        <f t="shared" si="307"/>
        <v>1551.</v>
      </c>
      <c r="B1660" s="94">
        <v>4952</v>
      </c>
      <c r="C1660" s="213" t="s">
        <v>1420</v>
      </c>
      <c r="D1660" s="4">
        <v>1975</v>
      </c>
      <c r="E1660" s="9" t="s">
        <v>28</v>
      </c>
      <c r="F1660" s="4" t="s">
        <v>29</v>
      </c>
      <c r="G1660" s="10">
        <v>5</v>
      </c>
      <c r="H1660" s="10">
        <v>11</v>
      </c>
      <c r="I1660" s="26">
        <v>10324.200000000001</v>
      </c>
      <c r="J1660" s="11">
        <v>9660.5</v>
      </c>
      <c r="K1660" s="26">
        <v>7885.9</v>
      </c>
      <c r="L1660" s="27">
        <v>306</v>
      </c>
      <c r="M1660" s="26">
        <f t="shared" si="306"/>
        <v>1855664.2656</v>
      </c>
      <c r="N1660" s="11"/>
      <c r="O1660" s="6"/>
      <c r="P1660" s="11"/>
      <c r="Q1660" s="11">
        <f t="shared" si="305"/>
        <v>1855664.2656</v>
      </c>
      <c r="R1660" s="11"/>
      <c r="S1660" s="35"/>
      <c r="T1660" s="11"/>
      <c r="U1660" s="11"/>
      <c r="V1660" s="11"/>
      <c r="W1660" s="11"/>
      <c r="X1660" s="11"/>
      <c r="Y1660" s="11">
        <v>1566.12</v>
      </c>
      <c r="Z1660" s="11">
        <f>Y1660*1184.88</f>
        <v>1855664.2656</v>
      </c>
      <c r="AA1660" s="11"/>
      <c r="AB1660" s="11"/>
      <c r="AC1660" s="11"/>
      <c r="AD1660" s="11"/>
      <c r="AE1660" s="11"/>
      <c r="AF1660" s="75"/>
      <c r="AG1660" s="29" t="s">
        <v>217</v>
      </c>
      <c r="AH1660" s="176"/>
      <c r="AI1660" s="168"/>
      <c r="AJ1660" s="176"/>
      <c r="AK1660" s="176"/>
      <c r="AL1660" s="71">
        <f>MAX(AL$24:AL1659)+1</f>
        <v>1551</v>
      </c>
      <c r="AM1660" s="71" t="s">
        <v>157</v>
      </c>
      <c r="AN1660" s="71" t="str">
        <f t="shared" si="308"/>
        <v>1551.</v>
      </c>
      <c r="AP1660" s="71"/>
      <c r="AS1660" s="114"/>
    </row>
    <row r="1661" spans="1:45" ht="22.5" customHeight="1" x14ac:dyDescent="0.25">
      <c r="A1661" s="94" t="str">
        <f t="shared" si="307"/>
        <v>1552.</v>
      </c>
      <c r="B1661" s="94">
        <v>4281</v>
      </c>
      <c r="C1661" s="213" t="s">
        <v>1673</v>
      </c>
      <c r="D1661" s="4">
        <v>1975</v>
      </c>
      <c r="E1661" s="9" t="s">
        <v>28</v>
      </c>
      <c r="F1661" s="4" t="s">
        <v>31</v>
      </c>
      <c r="G1661" s="10">
        <v>5</v>
      </c>
      <c r="H1661" s="10">
        <v>4</v>
      </c>
      <c r="I1661" s="26">
        <v>3668.3</v>
      </c>
      <c r="J1661" s="26">
        <v>3368.3</v>
      </c>
      <c r="K1661" s="26">
        <v>3368.3</v>
      </c>
      <c r="L1661" s="27">
        <v>196</v>
      </c>
      <c r="M1661" s="11">
        <f t="shared" si="306"/>
        <v>1917614.3199999998</v>
      </c>
      <c r="N1661" s="6"/>
      <c r="O1661" s="6"/>
      <c r="P1661" s="6"/>
      <c r="Q1661" s="11">
        <f t="shared" si="305"/>
        <v>1917614.3199999998</v>
      </c>
      <c r="R1661" s="11">
        <v>550614.31999999995</v>
      </c>
      <c r="S1661" s="11"/>
      <c r="T1661" s="11"/>
      <c r="U1661" s="11"/>
      <c r="V1661" s="11"/>
      <c r="W1661" s="11"/>
      <c r="X1661" s="11"/>
      <c r="Y1661" s="18">
        <v>1380</v>
      </c>
      <c r="Z1661" s="18">
        <v>987000</v>
      </c>
      <c r="AA1661" s="11"/>
      <c r="AB1661" s="11"/>
      <c r="AC1661" s="125"/>
      <c r="AD1661" s="125"/>
      <c r="AE1661" s="11">
        <v>380000</v>
      </c>
      <c r="AF1661" s="75"/>
      <c r="AG1661" s="29" t="s">
        <v>217</v>
      </c>
      <c r="AH1661" s="90" t="s">
        <v>1788</v>
      </c>
      <c r="AI1661" s="168"/>
      <c r="AJ1661" s="90"/>
      <c r="AK1661" s="90"/>
      <c r="AL1661" s="71">
        <f>MAX(AL$24:AL1660)+1</f>
        <v>1552</v>
      </c>
      <c r="AM1661" s="71" t="s">
        <v>157</v>
      </c>
      <c r="AN1661" s="71" t="str">
        <f t="shared" si="308"/>
        <v>1552.</v>
      </c>
      <c r="AP1661" s="71"/>
      <c r="AS1661" s="114"/>
    </row>
    <row r="1662" spans="1:45" ht="22.5" customHeight="1" x14ac:dyDescent="0.25">
      <c r="A1662" s="94" t="str">
        <f t="shared" si="307"/>
        <v>1553.</v>
      </c>
      <c r="B1662" s="94">
        <v>4282</v>
      </c>
      <c r="C1662" s="242" t="s">
        <v>1684</v>
      </c>
      <c r="D1662" s="94">
        <v>1977</v>
      </c>
      <c r="E1662" s="132" t="s">
        <v>28</v>
      </c>
      <c r="F1662" s="94" t="s">
        <v>31</v>
      </c>
      <c r="G1662" s="151">
        <v>5</v>
      </c>
      <c r="H1662" s="151">
        <v>4</v>
      </c>
      <c r="I1662" s="227">
        <v>3363.3</v>
      </c>
      <c r="J1662" s="227">
        <v>3363.3</v>
      </c>
      <c r="K1662" s="227">
        <v>3363.3</v>
      </c>
      <c r="L1662" s="33">
        <v>172</v>
      </c>
      <c r="M1662" s="11">
        <f t="shared" si="306"/>
        <v>1868388.12</v>
      </c>
      <c r="N1662" s="6"/>
      <c r="O1662" s="6"/>
      <c r="P1662" s="6"/>
      <c r="Q1662" s="11">
        <f t="shared" si="305"/>
        <v>1868388.12</v>
      </c>
      <c r="R1662" s="11"/>
      <c r="S1662" s="123"/>
      <c r="T1662" s="124"/>
      <c r="U1662" s="11"/>
      <c r="V1662" s="11"/>
      <c r="W1662" s="11">
        <v>844</v>
      </c>
      <c r="X1662" s="11">
        <v>1868388.12</v>
      </c>
      <c r="Y1662" s="18"/>
      <c r="Z1662" s="18"/>
      <c r="AA1662" s="124"/>
      <c r="AB1662" s="124"/>
      <c r="AC1662" s="125"/>
      <c r="AD1662" s="125"/>
      <c r="AE1662" s="11"/>
      <c r="AF1662" s="75"/>
      <c r="AG1662" s="29" t="s">
        <v>217</v>
      </c>
      <c r="AH1662" s="90"/>
      <c r="AI1662" s="168"/>
      <c r="AJ1662" s="90"/>
      <c r="AK1662" s="90"/>
      <c r="AL1662" s="71">
        <f>MAX(AL$24:AL1661)+1</f>
        <v>1553</v>
      </c>
      <c r="AM1662" s="71" t="s">
        <v>157</v>
      </c>
      <c r="AN1662" s="71" t="str">
        <f t="shared" si="308"/>
        <v>1553.</v>
      </c>
      <c r="AP1662" s="71"/>
      <c r="AS1662" s="114"/>
    </row>
    <row r="1663" spans="1:45" ht="22.5" customHeight="1" x14ac:dyDescent="0.25">
      <c r="A1663" s="94" t="str">
        <f t="shared" si="307"/>
        <v>1554.</v>
      </c>
      <c r="B1663" s="94">
        <v>4719</v>
      </c>
      <c r="C1663" s="218" t="s">
        <v>974</v>
      </c>
      <c r="D1663" s="4">
        <v>1981</v>
      </c>
      <c r="E1663" s="9" t="s">
        <v>28</v>
      </c>
      <c r="F1663" s="4" t="s">
        <v>31</v>
      </c>
      <c r="G1663" s="10">
        <v>9</v>
      </c>
      <c r="H1663" s="10">
        <v>7</v>
      </c>
      <c r="I1663" s="26">
        <v>13442.21</v>
      </c>
      <c r="J1663" s="26">
        <v>13442.21</v>
      </c>
      <c r="K1663" s="26">
        <v>13442.21</v>
      </c>
      <c r="L1663" s="27">
        <v>643</v>
      </c>
      <c r="M1663" s="26">
        <f t="shared" si="306"/>
        <v>3514353.56</v>
      </c>
      <c r="N1663" s="11"/>
      <c r="O1663" s="6"/>
      <c r="P1663" s="11"/>
      <c r="Q1663" s="11">
        <f t="shared" si="305"/>
        <v>3514353.56</v>
      </c>
      <c r="R1663" s="11">
        <v>3514353.56</v>
      </c>
      <c r="S1663" s="35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75"/>
      <c r="AG1663" s="29" t="s">
        <v>217</v>
      </c>
      <c r="AH1663" s="176" t="s">
        <v>1774</v>
      </c>
      <c r="AI1663" s="168"/>
      <c r="AJ1663" s="176"/>
      <c r="AK1663" s="176"/>
      <c r="AL1663" s="71">
        <f>MAX(AL$24:AL1662)+1</f>
        <v>1554</v>
      </c>
      <c r="AM1663" s="71" t="s">
        <v>157</v>
      </c>
      <c r="AN1663" s="71" t="str">
        <f t="shared" si="308"/>
        <v>1554.</v>
      </c>
      <c r="AP1663" s="71"/>
      <c r="AS1663" s="114"/>
    </row>
    <row r="1664" spans="1:45" ht="22.5" customHeight="1" x14ac:dyDescent="0.25">
      <c r="A1664" s="94" t="str">
        <f t="shared" si="307"/>
        <v>1555.</v>
      </c>
      <c r="B1664" s="94">
        <v>5047</v>
      </c>
      <c r="C1664" s="218" t="s">
        <v>1286</v>
      </c>
      <c r="D1664" s="4">
        <v>1994</v>
      </c>
      <c r="E1664" s="9" t="s">
        <v>28</v>
      </c>
      <c r="F1664" s="4" t="s">
        <v>29</v>
      </c>
      <c r="G1664" s="10">
        <v>5</v>
      </c>
      <c r="H1664" s="10">
        <v>4</v>
      </c>
      <c r="I1664" s="11">
        <v>2402.9</v>
      </c>
      <c r="J1664" s="11">
        <v>1458.7</v>
      </c>
      <c r="K1664" s="11">
        <v>1458.7</v>
      </c>
      <c r="L1664" s="35">
        <v>138</v>
      </c>
      <c r="M1664" s="11">
        <f t="shared" ref="M1664:M1694" si="309">R1664+T1664+V1664+X1664+Z1664+AB1664+AE1664+AF1664</f>
        <v>517575.76</v>
      </c>
      <c r="N1664" s="11"/>
      <c r="O1664" s="6"/>
      <c r="P1664" s="11"/>
      <c r="Q1664" s="11">
        <f t="shared" si="305"/>
        <v>517575.76</v>
      </c>
      <c r="R1664" s="11">
        <v>517575.76</v>
      </c>
      <c r="S1664" s="35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75"/>
      <c r="AG1664" s="29" t="s">
        <v>217</v>
      </c>
      <c r="AH1664" s="176" t="s">
        <v>1781</v>
      </c>
      <c r="AI1664" s="168"/>
      <c r="AJ1664" s="176"/>
      <c r="AK1664" s="176"/>
      <c r="AL1664" s="71">
        <f>MAX(AL$24:AL1663)+1</f>
        <v>1555</v>
      </c>
      <c r="AM1664" s="71" t="s">
        <v>157</v>
      </c>
      <c r="AN1664" s="71" t="str">
        <f t="shared" si="308"/>
        <v>1555.</v>
      </c>
      <c r="AP1664" s="71"/>
      <c r="AS1664" s="114"/>
    </row>
    <row r="1665" spans="1:45" ht="22.5" customHeight="1" x14ac:dyDescent="0.25">
      <c r="A1665" s="94" t="str">
        <f t="shared" si="307"/>
        <v>1556.</v>
      </c>
      <c r="B1665" s="94">
        <v>5035</v>
      </c>
      <c r="C1665" s="213" t="s">
        <v>1429</v>
      </c>
      <c r="D1665" s="4">
        <v>1997</v>
      </c>
      <c r="E1665" s="9" t="s">
        <v>28</v>
      </c>
      <c r="F1665" s="4" t="s">
        <v>29</v>
      </c>
      <c r="G1665" s="10">
        <v>5</v>
      </c>
      <c r="H1665" s="10">
        <v>4</v>
      </c>
      <c r="I1665" s="26">
        <v>3891.3</v>
      </c>
      <c r="J1665" s="11">
        <v>3322.3</v>
      </c>
      <c r="K1665" s="26">
        <v>3322.3</v>
      </c>
      <c r="L1665" s="27">
        <v>122</v>
      </c>
      <c r="M1665" s="26">
        <f t="shared" si="309"/>
        <v>3452400</v>
      </c>
      <c r="N1665" s="11"/>
      <c r="O1665" s="6"/>
      <c r="P1665" s="11"/>
      <c r="Q1665" s="11">
        <f t="shared" si="305"/>
        <v>3452400</v>
      </c>
      <c r="R1665" s="11"/>
      <c r="S1665" s="35"/>
      <c r="T1665" s="11"/>
      <c r="U1665" s="11">
        <v>1096</v>
      </c>
      <c r="V1665" s="11">
        <f>U1665*3150</f>
        <v>3452400</v>
      </c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75"/>
      <c r="AG1665" s="29" t="s">
        <v>217</v>
      </c>
      <c r="AH1665" s="176"/>
      <c r="AI1665" s="168"/>
      <c r="AJ1665" s="176"/>
      <c r="AK1665" s="176"/>
      <c r="AL1665" s="71">
        <f>MAX(AL$24:AL1664)+1</f>
        <v>1556</v>
      </c>
      <c r="AM1665" s="71" t="s">
        <v>157</v>
      </c>
      <c r="AN1665" s="71" t="str">
        <f t="shared" si="308"/>
        <v>1556.</v>
      </c>
      <c r="AP1665" s="71"/>
      <c r="AS1665" s="114"/>
    </row>
    <row r="1666" spans="1:45" ht="22.5" customHeight="1" x14ac:dyDescent="0.25">
      <c r="A1666" s="94" t="str">
        <f t="shared" si="307"/>
        <v>1557.</v>
      </c>
      <c r="B1666" s="94">
        <v>5551</v>
      </c>
      <c r="C1666" s="211" t="s">
        <v>1094</v>
      </c>
      <c r="D1666" s="4">
        <v>2006</v>
      </c>
      <c r="E1666" s="9" t="s">
        <v>28</v>
      </c>
      <c r="F1666" s="4" t="s">
        <v>29</v>
      </c>
      <c r="G1666" s="10">
        <v>3</v>
      </c>
      <c r="H1666" s="10">
        <v>3</v>
      </c>
      <c r="I1666" s="11">
        <v>1498.5</v>
      </c>
      <c r="J1666" s="11">
        <v>1498.5</v>
      </c>
      <c r="K1666" s="11">
        <v>1498.5</v>
      </c>
      <c r="L1666" s="35">
        <v>28</v>
      </c>
      <c r="M1666" s="11">
        <f t="shared" si="309"/>
        <v>1072857.21</v>
      </c>
      <c r="N1666" s="11"/>
      <c r="O1666" s="11"/>
      <c r="P1666" s="11"/>
      <c r="Q1666" s="11">
        <f t="shared" si="305"/>
        <v>1072857.21</v>
      </c>
      <c r="R1666" s="11"/>
      <c r="S1666" s="35"/>
      <c r="T1666" s="11"/>
      <c r="U1666" s="11"/>
      <c r="V1666" s="11"/>
      <c r="W1666" s="11"/>
      <c r="X1666" s="11"/>
      <c r="Y1666" s="11">
        <v>839</v>
      </c>
      <c r="Z1666" s="11">
        <f>Y1666*1184.88</f>
        <v>994114.32000000007</v>
      </c>
      <c r="AA1666" s="11">
        <v>64.5</v>
      </c>
      <c r="AB1666" s="11">
        <f>AA1666*1220.82</f>
        <v>78742.89</v>
      </c>
      <c r="AC1666" s="11"/>
      <c r="AD1666" s="11"/>
      <c r="AE1666" s="11"/>
      <c r="AF1666" s="75"/>
      <c r="AG1666" s="29" t="s">
        <v>217</v>
      </c>
      <c r="AH1666" s="176"/>
      <c r="AI1666" s="168"/>
      <c r="AJ1666" s="176"/>
      <c r="AK1666" s="176"/>
      <c r="AL1666" s="71">
        <f>MAX(AL$24:AL1665)+1</f>
        <v>1557</v>
      </c>
      <c r="AM1666" s="71" t="s">
        <v>157</v>
      </c>
      <c r="AN1666" s="71" t="str">
        <f t="shared" si="308"/>
        <v>1557.</v>
      </c>
      <c r="AP1666" s="71"/>
      <c r="AS1666" s="114"/>
    </row>
    <row r="1667" spans="1:45" ht="22.5" customHeight="1" x14ac:dyDescent="0.25">
      <c r="A1667" s="94" t="str">
        <f t="shared" si="307"/>
        <v>1558.</v>
      </c>
      <c r="B1667" s="94">
        <v>4358</v>
      </c>
      <c r="C1667" s="218" t="s">
        <v>1199</v>
      </c>
      <c r="D1667" s="4">
        <v>1856</v>
      </c>
      <c r="E1667" s="9" t="s">
        <v>28</v>
      </c>
      <c r="F1667" s="4" t="s">
        <v>29</v>
      </c>
      <c r="G1667" s="10">
        <v>3</v>
      </c>
      <c r="H1667" s="10">
        <v>3</v>
      </c>
      <c r="I1667" s="26">
        <v>1748.7</v>
      </c>
      <c r="J1667" s="26">
        <v>1262.3</v>
      </c>
      <c r="K1667" s="26">
        <v>1262.3</v>
      </c>
      <c r="L1667" s="27">
        <v>58</v>
      </c>
      <c r="M1667" s="26">
        <f t="shared" si="309"/>
        <v>442533.27</v>
      </c>
      <c r="N1667" s="11"/>
      <c r="O1667" s="6"/>
      <c r="P1667" s="11"/>
      <c r="Q1667" s="11">
        <f t="shared" si="305"/>
        <v>442533.27</v>
      </c>
      <c r="R1667" s="11">
        <v>442533.27</v>
      </c>
      <c r="S1667" s="35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75"/>
      <c r="AG1667" s="29" t="s">
        <v>217</v>
      </c>
      <c r="AH1667" s="176" t="s">
        <v>1778</v>
      </c>
      <c r="AI1667" s="168"/>
      <c r="AJ1667" s="176"/>
      <c r="AK1667" s="176"/>
      <c r="AL1667" s="71">
        <f>MAX(AL$24:AL1666)+1</f>
        <v>1558</v>
      </c>
      <c r="AM1667" s="71" t="s">
        <v>157</v>
      </c>
      <c r="AN1667" s="71" t="str">
        <f t="shared" si="308"/>
        <v>1558.</v>
      </c>
      <c r="AP1667" s="71"/>
      <c r="AS1667" s="114"/>
    </row>
    <row r="1668" spans="1:45" ht="22.5" customHeight="1" x14ac:dyDescent="0.25">
      <c r="A1668" s="94" t="str">
        <f t="shared" si="307"/>
        <v>1559.</v>
      </c>
      <c r="B1668" s="94">
        <v>4354</v>
      </c>
      <c r="C1668" s="218" t="s">
        <v>1197</v>
      </c>
      <c r="D1668" s="4">
        <v>1951</v>
      </c>
      <c r="E1668" s="9" t="s">
        <v>28</v>
      </c>
      <c r="F1668" s="4" t="s">
        <v>29</v>
      </c>
      <c r="G1668" s="10">
        <v>4</v>
      </c>
      <c r="H1668" s="10">
        <v>3</v>
      </c>
      <c r="I1668" s="26">
        <v>2071.1999999999998</v>
      </c>
      <c r="J1668" s="26">
        <v>2006.3</v>
      </c>
      <c r="K1668" s="26">
        <v>2006.3</v>
      </c>
      <c r="L1668" s="27">
        <v>68</v>
      </c>
      <c r="M1668" s="26">
        <f t="shared" si="309"/>
        <v>3276036</v>
      </c>
      <c r="N1668" s="11"/>
      <c r="O1668" s="6"/>
      <c r="P1668" s="11"/>
      <c r="Q1668" s="11">
        <f t="shared" si="305"/>
        <v>3276036</v>
      </c>
      <c r="R1668" s="11">
        <v>3276036</v>
      </c>
      <c r="S1668" s="35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75"/>
      <c r="AG1668" s="29" t="s">
        <v>217</v>
      </c>
      <c r="AH1668" s="176" t="s">
        <v>1777</v>
      </c>
      <c r="AI1668" s="168"/>
      <c r="AJ1668" s="176"/>
      <c r="AK1668" s="176"/>
      <c r="AL1668" s="71">
        <f>MAX(AL$24:AL1667)+1</f>
        <v>1559</v>
      </c>
      <c r="AM1668" s="71" t="s">
        <v>157</v>
      </c>
      <c r="AN1668" s="71" t="str">
        <f t="shared" si="308"/>
        <v>1559.</v>
      </c>
      <c r="AP1668" s="71"/>
      <c r="AS1668" s="114"/>
    </row>
    <row r="1669" spans="1:45" ht="22.5" customHeight="1" x14ac:dyDescent="0.25">
      <c r="A1669" s="94" t="str">
        <f t="shared" si="307"/>
        <v>1560.</v>
      </c>
      <c r="B1669" s="94">
        <v>4423</v>
      </c>
      <c r="C1669" s="218" t="s">
        <v>1212</v>
      </c>
      <c r="D1669" s="4">
        <v>1951</v>
      </c>
      <c r="E1669" s="9" t="s">
        <v>28</v>
      </c>
      <c r="F1669" s="4" t="s">
        <v>29</v>
      </c>
      <c r="G1669" s="10">
        <v>4</v>
      </c>
      <c r="H1669" s="10">
        <v>5</v>
      </c>
      <c r="I1669" s="26">
        <v>3649.4</v>
      </c>
      <c r="J1669" s="11">
        <v>2711.8</v>
      </c>
      <c r="K1669" s="26">
        <v>2711.8</v>
      </c>
      <c r="L1669" s="27">
        <v>86</v>
      </c>
      <c r="M1669" s="26">
        <f t="shared" si="309"/>
        <v>2687863.2</v>
      </c>
      <c r="N1669" s="11"/>
      <c r="O1669" s="6"/>
      <c r="P1669" s="11"/>
      <c r="Q1669" s="11">
        <f t="shared" si="305"/>
        <v>2687863.2</v>
      </c>
      <c r="R1669" s="11">
        <v>2687863.2</v>
      </c>
      <c r="S1669" s="35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75"/>
      <c r="AG1669" s="29" t="s">
        <v>217</v>
      </c>
      <c r="AH1669" s="176" t="s">
        <v>1777</v>
      </c>
      <c r="AI1669" s="168"/>
      <c r="AJ1669" s="176"/>
      <c r="AK1669" s="176"/>
      <c r="AL1669" s="71">
        <f>MAX(AL$24:AL1668)+1</f>
        <v>1560</v>
      </c>
      <c r="AM1669" s="71" t="s">
        <v>157</v>
      </c>
      <c r="AN1669" s="71" t="str">
        <f t="shared" si="308"/>
        <v>1560.</v>
      </c>
      <c r="AP1669" s="71"/>
      <c r="AS1669" s="114"/>
    </row>
    <row r="1670" spans="1:45" ht="22.5" customHeight="1" x14ac:dyDescent="0.25">
      <c r="A1670" s="94" t="str">
        <f t="shared" si="307"/>
        <v>1561.</v>
      </c>
      <c r="B1670" s="94">
        <v>4360</v>
      </c>
      <c r="C1670" s="213" t="s">
        <v>1354</v>
      </c>
      <c r="D1670" s="4">
        <v>1953</v>
      </c>
      <c r="E1670" s="9" t="s">
        <v>28</v>
      </c>
      <c r="F1670" s="4" t="s">
        <v>29</v>
      </c>
      <c r="G1670" s="10">
        <v>3</v>
      </c>
      <c r="H1670" s="10">
        <v>2</v>
      </c>
      <c r="I1670" s="26">
        <v>1837</v>
      </c>
      <c r="J1670" s="26">
        <v>1516.6</v>
      </c>
      <c r="K1670" s="26">
        <v>1073.5</v>
      </c>
      <c r="L1670" s="27">
        <v>51</v>
      </c>
      <c r="M1670" s="26">
        <f t="shared" si="309"/>
        <v>1577881.65</v>
      </c>
      <c r="N1670" s="11"/>
      <c r="O1670" s="6"/>
      <c r="P1670" s="11"/>
      <c r="Q1670" s="11">
        <f t="shared" si="305"/>
        <v>1577881.65</v>
      </c>
      <c r="R1670" s="11">
        <v>1577881.65</v>
      </c>
      <c r="S1670" s="35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75"/>
      <c r="AG1670" s="29" t="s">
        <v>217</v>
      </c>
      <c r="AH1670" s="176" t="s">
        <v>1777</v>
      </c>
      <c r="AI1670" s="168"/>
      <c r="AJ1670" s="176"/>
      <c r="AK1670" s="176"/>
      <c r="AL1670" s="71">
        <f>MAX(AL$24:AL1669)+1</f>
        <v>1561</v>
      </c>
      <c r="AM1670" s="71" t="s">
        <v>157</v>
      </c>
      <c r="AN1670" s="71" t="str">
        <f t="shared" si="308"/>
        <v>1561.</v>
      </c>
      <c r="AP1670" s="71"/>
      <c r="AS1670" s="114"/>
    </row>
    <row r="1671" spans="1:45" ht="22.5" customHeight="1" x14ac:dyDescent="0.25">
      <c r="A1671" s="94" t="str">
        <f t="shared" si="307"/>
        <v>1562.</v>
      </c>
      <c r="B1671" s="94">
        <v>4405</v>
      </c>
      <c r="C1671" s="218" t="s">
        <v>1207</v>
      </c>
      <c r="D1671" s="4">
        <v>1956</v>
      </c>
      <c r="E1671" s="9" t="s">
        <v>28</v>
      </c>
      <c r="F1671" s="4" t="s">
        <v>29</v>
      </c>
      <c r="G1671" s="10">
        <v>4</v>
      </c>
      <c r="H1671" s="10">
        <v>4</v>
      </c>
      <c r="I1671" s="26">
        <v>3340.4</v>
      </c>
      <c r="J1671" s="26">
        <v>2520.6999999999998</v>
      </c>
      <c r="K1671" s="26">
        <v>2520.6999999999998</v>
      </c>
      <c r="L1671" s="27">
        <v>89</v>
      </c>
      <c r="M1671" s="26">
        <f t="shared" si="309"/>
        <v>760584</v>
      </c>
      <c r="N1671" s="11"/>
      <c r="O1671" s="6"/>
      <c r="P1671" s="11"/>
      <c r="Q1671" s="11">
        <f t="shared" si="305"/>
        <v>760584</v>
      </c>
      <c r="R1671" s="11">
        <v>760584</v>
      </c>
      <c r="S1671" s="35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75"/>
      <c r="AG1671" s="29" t="s">
        <v>217</v>
      </c>
      <c r="AH1671" s="176" t="s">
        <v>1788</v>
      </c>
      <c r="AI1671" s="168"/>
      <c r="AJ1671" s="176"/>
      <c r="AK1671" s="176"/>
      <c r="AL1671" s="71">
        <f>MAX(AL$24:AL1670)+1</f>
        <v>1562</v>
      </c>
      <c r="AM1671" s="71" t="s">
        <v>157</v>
      </c>
      <c r="AN1671" s="71" t="str">
        <f t="shared" si="308"/>
        <v>1562.</v>
      </c>
      <c r="AP1671" s="71"/>
      <c r="AS1671" s="114"/>
    </row>
    <row r="1672" spans="1:45" ht="22.5" customHeight="1" x14ac:dyDescent="0.25">
      <c r="A1672" s="94" t="str">
        <f t="shared" si="307"/>
        <v>1563.</v>
      </c>
      <c r="B1672" s="94">
        <v>4964</v>
      </c>
      <c r="C1672" s="218" t="s">
        <v>1273</v>
      </c>
      <c r="D1672" s="4">
        <v>1956</v>
      </c>
      <c r="E1672" s="9" t="s">
        <v>28</v>
      </c>
      <c r="F1672" s="4" t="s">
        <v>29</v>
      </c>
      <c r="G1672" s="10">
        <v>3</v>
      </c>
      <c r="H1672" s="10">
        <v>4</v>
      </c>
      <c r="I1672" s="11">
        <v>2723.21</v>
      </c>
      <c r="J1672" s="11">
        <v>2074.3000000000002</v>
      </c>
      <c r="K1672" s="11">
        <v>2074.3000000000002</v>
      </c>
      <c r="L1672" s="35">
        <v>77</v>
      </c>
      <c r="M1672" s="11">
        <f t="shared" si="309"/>
        <v>2594880</v>
      </c>
      <c r="N1672" s="11"/>
      <c r="O1672" s="6"/>
      <c r="P1672" s="11"/>
      <c r="Q1672" s="11">
        <f t="shared" si="305"/>
        <v>2594880</v>
      </c>
      <c r="R1672" s="11">
        <v>2594880</v>
      </c>
      <c r="S1672" s="35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75"/>
      <c r="AG1672" s="29" t="s">
        <v>217</v>
      </c>
      <c r="AH1672" s="176" t="s">
        <v>1777</v>
      </c>
      <c r="AI1672" s="168"/>
      <c r="AJ1672" s="176"/>
      <c r="AK1672" s="176"/>
      <c r="AL1672" s="71">
        <f>MAX(AL$24:AL1671)+1</f>
        <v>1563</v>
      </c>
      <c r="AM1672" s="71" t="s">
        <v>157</v>
      </c>
      <c r="AN1672" s="71" t="str">
        <f t="shared" si="308"/>
        <v>1563.</v>
      </c>
      <c r="AP1672" s="71"/>
      <c r="AS1672" s="114"/>
    </row>
    <row r="1673" spans="1:45" ht="22.5" customHeight="1" x14ac:dyDescent="0.25">
      <c r="A1673" s="94" t="str">
        <f t="shared" si="307"/>
        <v>1564.</v>
      </c>
      <c r="B1673" s="94">
        <v>4378</v>
      </c>
      <c r="C1673" s="218" t="s">
        <v>1204</v>
      </c>
      <c r="D1673" s="4">
        <v>1957</v>
      </c>
      <c r="E1673" s="9" t="s">
        <v>28</v>
      </c>
      <c r="F1673" s="4" t="s">
        <v>29</v>
      </c>
      <c r="G1673" s="10">
        <v>3</v>
      </c>
      <c r="H1673" s="10">
        <v>4</v>
      </c>
      <c r="I1673" s="26">
        <v>1942.3</v>
      </c>
      <c r="J1673" s="26">
        <v>1766.9</v>
      </c>
      <c r="K1673" s="26">
        <v>1401.6</v>
      </c>
      <c r="L1673" s="27">
        <v>59</v>
      </c>
      <c r="M1673" s="26">
        <f t="shared" si="309"/>
        <v>2811402.2399999998</v>
      </c>
      <c r="N1673" s="11"/>
      <c r="O1673" s="6"/>
      <c r="P1673" s="11"/>
      <c r="Q1673" s="11">
        <f t="shared" si="305"/>
        <v>2811402.2399999998</v>
      </c>
      <c r="R1673" s="11">
        <f>2274844.8+536557.44</f>
        <v>2811402.2399999998</v>
      </c>
      <c r="S1673" s="35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75"/>
      <c r="AG1673" s="29" t="s">
        <v>217</v>
      </c>
      <c r="AH1673" s="176" t="s">
        <v>1783</v>
      </c>
      <c r="AI1673" s="168"/>
      <c r="AJ1673" s="176"/>
      <c r="AK1673" s="176"/>
      <c r="AL1673" s="71">
        <f>MAX(AL$24:AL1672)+1</f>
        <v>1564</v>
      </c>
      <c r="AM1673" s="71" t="s">
        <v>157</v>
      </c>
      <c r="AN1673" s="71" t="str">
        <f t="shared" si="308"/>
        <v>1564.</v>
      </c>
      <c r="AP1673" s="71"/>
      <c r="AS1673" s="114"/>
    </row>
    <row r="1674" spans="1:45" ht="22.5" customHeight="1" x14ac:dyDescent="0.25">
      <c r="A1674" s="94" t="str">
        <f t="shared" si="307"/>
        <v>1565.</v>
      </c>
      <c r="B1674" s="94">
        <v>5389</v>
      </c>
      <c r="C1674" s="213" t="s">
        <v>1328</v>
      </c>
      <c r="D1674" s="4">
        <v>1958</v>
      </c>
      <c r="E1674" s="9" t="s">
        <v>28</v>
      </c>
      <c r="F1674" s="4" t="s">
        <v>29</v>
      </c>
      <c r="G1674" s="10">
        <v>4</v>
      </c>
      <c r="H1674" s="10">
        <v>2</v>
      </c>
      <c r="I1674" s="11">
        <v>2146</v>
      </c>
      <c r="J1674" s="11">
        <v>1694.2</v>
      </c>
      <c r="K1674" s="11">
        <v>1694.2</v>
      </c>
      <c r="L1674" s="35">
        <v>56</v>
      </c>
      <c r="M1674" s="11">
        <f t="shared" si="309"/>
        <v>2445624.84</v>
      </c>
      <c r="N1674" s="11"/>
      <c r="O1674" s="6"/>
      <c r="P1674" s="11"/>
      <c r="Q1674" s="11">
        <f t="shared" ref="Q1674:Q1733" si="310">M1674</f>
        <v>2445624.84</v>
      </c>
      <c r="R1674" s="11">
        <f>1842689.16+602935.68</f>
        <v>2445624.84</v>
      </c>
      <c r="S1674" s="35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75"/>
      <c r="AG1674" s="29" t="s">
        <v>217</v>
      </c>
      <c r="AH1674" s="176" t="s">
        <v>1783</v>
      </c>
      <c r="AI1674" s="168"/>
      <c r="AJ1674" s="176"/>
      <c r="AK1674" s="176"/>
      <c r="AL1674" s="71">
        <f>MAX(AL$24:AL1673)+1</f>
        <v>1565</v>
      </c>
      <c r="AM1674" s="71" t="s">
        <v>157</v>
      </c>
      <c r="AN1674" s="71" t="str">
        <f t="shared" si="308"/>
        <v>1565.</v>
      </c>
      <c r="AP1674" s="71"/>
      <c r="AS1674" s="114"/>
    </row>
    <row r="1675" spans="1:45" ht="22.5" customHeight="1" x14ac:dyDescent="0.25">
      <c r="A1675" s="94" t="str">
        <f t="shared" si="307"/>
        <v>1566.</v>
      </c>
      <c r="B1675" s="94">
        <v>4424</v>
      </c>
      <c r="C1675" s="213" t="s">
        <v>1361</v>
      </c>
      <c r="D1675" s="4">
        <v>1959</v>
      </c>
      <c r="E1675" s="9" t="s">
        <v>28</v>
      </c>
      <c r="F1675" s="4" t="s">
        <v>29</v>
      </c>
      <c r="G1675" s="10">
        <v>4</v>
      </c>
      <c r="H1675" s="10">
        <v>4</v>
      </c>
      <c r="I1675" s="26">
        <v>3584.7</v>
      </c>
      <c r="J1675" s="26">
        <v>3363.7</v>
      </c>
      <c r="K1675" s="26">
        <v>3363.7</v>
      </c>
      <c r="L1675" s="27">
        <v>109</v>
      </c>
      <c r="M1675" s="26">
        <f t="shared" si="309"/>
        <v>1552305.04</v>
      </c>
      <c r="N1675" s="11"/>
      <c r="O1675" s="6"/>
      <c r="P1675" s="11"/>
      <c r="Q1675" s="11">
        <f t="shared" si="310"/>
        <v>1552305.04</v>
      </c>
      <c r="R1675" s="11">
        <f>472590+1079715.04</f>
        <v>1552305.04</v>
      </c>
      <c r="S1675" s="35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75"/>
      <c r="AG1675" s="29" t="s">
        <v>217</v>
      </c>
      <c r="AH1675" s="176" t="s">
        <v>1776</v>
      </c>
      <c r="AI1675" s="168"/>
      <c r="AJ1675" s="176"/>
      <c r="AK1675" s="176"/>
      <c r="AL1675" s="71">
        <f>MAX(AL$24:AL1674)+1</f>
        <v>1566</v>
      </c>
      <c r="AM1675" s="71" t="s">
        <v>157</v>
      </c>
      <c r="AN1675" s="71" t="str">
        <f t="shared" si="308"/>
        <v>1566.</v>
      </c>
      <c r="AP1675" s="71"/>
      <c r="AS1675" s="114"/>
    </row>
    <row r="1676" spans="1:45" ht="22.5" customHeight="1" x14ac:dyDescent="0.25">
      <c r="A1676" s="94" t="str">
        <f t="shared" si="307"/>
        <v>1567.</v>
      </c>
      <c r="B1676" s="94">
        <v>4873</v>
      </c>
      <c r="C1676" s="213" t="s">
        <v>1407</v>
      </c>
      <c r="D1676" s="4">
        <v>1959</v>
      </c>
      <c r="E1676" s="9" t="s">
        <v>28</v>
      </c>
      <c r="F1676" s="4" t="s">
        <v>29</v>
      </c>
      <c r="G1676" s="10">
        <v>3</v>
      </c>
      <c r="H1676" s="10">
        <v>4</v>
      </c>
      <c r="I1676" s="26">
        <v>1849.2</v>
      </c>
      <c r="J1676" s="26">
        <v>1228.7</v>
      </c>
      <c r="K1676" s="26">
        <v>1228.7</v>
      </c>
      <c r="L1676" s="27">
        <v>97</v>
      </c>
      <c r="M1676" s="26">
        <f t="shared" si="309"/>
        <v>467948.11</v>
      </c>
      <c r="N1676" s="11"/>
      <c r="O1676" s="6"/>
      <c r="P1676" s="11"/>
      <c r="Q1676" s="11">
        <f t="shared" si="310"/>
        <v>467948.11</v>
      </c>
      <c r="R1676" s="11">
        <v>467948.11</v>
      </c>
      <c r="S1676" s="35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75"/>
      <c r="AG1676" s="29" t="s">
        <v>217</v>
      </c>
      <c r="AH1676" s="176" t="s">
        <v>1778</v>
      </c>
      <c r="AI1676" s="168"/>
      <c r="AJ1676" s="176"/>
      <c r="AK1676" s="176"/>
      <c r="AL1676" s="71">
        <f>MAX(AL$24:AL1675)+1</f>
        <v>1567</v>
      </c>
      <c r="AM1676" s="71" t="s">
        <v>157</v>
      </c>
      <c r="AN1676" s="71" t="str">
        <f t="shared" si="308"/>
        <v>1567.</v>
      </c>
      <c r="AP1676" s="71"/>
      <c r="AS1676" s="114"/>
    </row>
    <row r="1677" spans="1:45" ht="22.5" customHeight="1" x14ac:dyDescent="0.25">
      <c r="A1677" s="94" t="str">
        <f t="shared" si="307"/>
        <v>1568.</v>
      </c>
      <c r="B1677" s="94">
        <v>5364</v>
      </c>
      <c r="C1677" s="212" t="s">
        <v>1144</v>
      </c>
      <c r="D1677" s="4">
        <v>1963</v>
      </c>
      <c r="E1677" s="9" t="s">
        <v>28</v>
      </c>
      <c r="F1677" s="4" t="s">
        <v>29</v>
      </c>
      <c r="G1677" s="10">
        <v>5</v>
      </c>
      <c r="H1677" s="10">
        <v>4</v>
      </c>
      <c r="I1677" s="11">
        <v>2503.9</v>
      </c>
      <c r="J1677" s="11">
        <v>1652.8</v>
      </c>
      <c r="K1677" s="11">
        <v>1652.8</v>
      </c>
      <c r="L1677" s="35">
        <v>132</v>
      </c>
      <c r="M1677" s="11">
        <f t="shared" si="309"/>
        <v>1289893.8924</v>
      </c>
      <c r="N1677" s="11"/>
      <c r="O1677" s="6"/>
      <c r="P1677" s="11"/>
      <c r="Q1677" s="11">
        <f t="shared" si="310"/>
        <v>1289893.8924</v>
      </c>
      <c r="R1677" s="11"/>
      <c r="S1677" s="35"/>
      <c r="T1677" s="11"/>
      <c r="U1677" s="11">
        <v>698.38</v>
      </c>
      <c r="V1677" s="11">
        <f>U1677*1846.98</f>
        <v>1289893.8924</v>
      </c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75"/>
      <c r="AG1677" s="29" t="s">
        <v>217</v>
      </c>
      <c r="AH1677" s="176"/>
      <c r="AI1677" s="168"/>
      <c r="AJ1677" s="176"/>
      <c r="AK1677" s="176"/>
      <c r="AL1677" s="71">
        <f>MAX(AL$24:AL1676)+1</f>
        <v>1568</v>
      </c>
      <c r="AM1677" s="71" t="s">
        <v>157</v>
      </c>
      <c r="AN1677" s="71" t="str">
        <f t="shared" si="308"/>
        <v>1568.</v>
      </c>
      <c r="AP1677" s="71"/>
      <c r="AS1677" s="114"/>
    </row>
    <row r="1678" spans="1:45" ht="22.5" customHeight="1" x14ac:dyDescent="0.25">
      <c r="A1678" s="94" t="str">
        <f t="shared" si="307"/>
        <v>1569.</v>
      </c>
      <c r="B1678" s="94">
        <v>4385</v>
      </c>
      <c r="C1678" s="211" t="s">
        <v>952</v>
      </c>
      <c r="D1678" s="4">
        <v>1964</v>
      </c>
      <c r="E1678" s="9" t="s">
        <v>28</v>
      </c>
      <c r="F1678" s="4" t="s">
        <v>29</v>
      </c>
      <c r="G1678" s="10">
        <v>5</v>
      </c>
      <c r="H1678" s="10">
        <v>3</v>
      </c>
      <c r="I1678" s="11">
        <v>2433.6</v>
      </c>
      <c r="J1678" s="11">
        <v>1577.3</v>
      </c>
      <c r="K1678" s="11">
        <v>1577.3</v>
      </c>
      <c r="L1678" s="35">
        <v>89</v>
      </c>
      <c r="M1678" s="11">
        <f t="shared" si="309"/>
        <v>1141399.76</v>
      </c>
      <c r="N1678" s="11"/>
      <c r="O1678" s="6"/>
      <c r="P1678" s="11"/>
      <c r="Q1678" s="11">
        <f t="shared" si="310"/>
        <v>1141399.76</v>
      </c>
      <c r="R1678" s="11">
        <f>615837.28+525562.48</f>
        <v>1141399.76</v>
      </c>
      <c r="S1678" s="35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75"/>
      <c r="AG1678" s="29" t="s">
        <v>217</v>
      </c>
      <c r="AH1678" s="176" t="s">
        <v>1784</v>
      </c>
      <c r="AI1678" s="168"/>
      <c r="AJ1678" s="176"/>
      <c r="AK1678" s="176"/>
      <c r="AL1678" s="71">
        <f>MAX(AL$24:AL1677)+1</f>
        <v>1569</v>
      </c>
      <c r="AM1678" s="71" t="s">
        <v>157</v>
      </c>
      <c r="AN1678" s="71" t="str">
        <f t="shared" si="308"/>
        <v>1569.</v>
      </c>
      <c r="AP1678" s="71"/>
      <c r="AS1678" s="114"/>
    </row>
    <row r="1679" spans="1:45" ht="22.5" customHeight="1" x14ac:dyDescent="0.25">
      <c r="A1679" s="94" t="str">
        <f t="shared" si="307"/>
        <v>1570.</v>
      </c>
      <c r="B1679" s="94">
        <v>4157</v>
      </c>
      <c r="C1679" s="218" t="s">
        <v>1166</v>
      </c>
      <c r="D1679" s="4">
        <v>1964</v>
      </c>
      <c r="E1679" s="9" t="s">
        <v>28</v>
      </c>
      <c r="F1679" s="4" t="s">
        <v>29</v>
      </c>
      <c r="G1679" s="10">
        <v>5</v>
      </c>
      <c r="H1679" s="10">
        <v>6</v>
      </c>
      <c r="I1679" s="26">
        <v>4805.5</v>
      </c>
      <c r="J1679" s="26">
        <v>4655.3</v>
      </c>
      <c r="K1679" s="26">
        <v>3014.7</v>
      </c>
      <c r="L1679" s="27">
        <v>194</v>
      </c>
      <c r="M1679" s="26">
        <f t="shared" si="309"/>
        <v>5342360.2700000005</v>
      </c>
      <c r="N1679" s="11"/>
      <c r="O1679" s="6"/>
      <c r="P1679" s="11"/>
      <c r="Q1679" s="11">
        <f t="shared" si="310"/>
        <v>5342360.2700000005</v>
      </c>
      <c r="R1679" s="11">
        <f>1216068.59+4126291.68</f>
        <v>5342360.2700000005</v>
      </c>
      <c r="S1679" s="35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75"/>
      <c r="AG1679" s="29" t="s">
        <v>217</v>
      </c>
      <c r="AH1679" s="176" t="s">
        <v>1787</v>
      </c>
      <c r="AI1679" s="168"/>
      <c r="AJ1679" s="176"/>
      <c r="AK1679" s="176"/>
      <c r="AL1679" s="71">
        <f>MAX(AL$24:AL1678)+1</f>
        <v>1570</v>
      </c>
      <c r="AM1679" s="71" t="s">
        <v>157</v>
      </c>
      <c r="AN1679" s="71" t="str">
        <f t="shared" si="308"/>
        <v>1570.</v>
      </c>
      <c r="AP1679" s="71"/>
      <c r="AS1679" s="114"/>
    </row>
    <row r="1680" spans="1:45" ht="22.5" customHeight="1" x14ac:dyDescent="0.25">
      <c r="A1680" s="94" t="str">
        <f t="shared" si="307"/>
        <v>1571.</v>
      </c>
      <c r="B1680" s="94">
        <v>5333</v>
      </c>
      <c r="C1680" s="213" t="s">
        <v>1469</v>
      </c>
      <c r="D1680" s="4">
        <v>1964</v>
      </c>
      <c r="E1680" s="9" t="s">
        <v>28</v>
      </c>
      <c r="F1680" s="4" t="s">
        <v>29</v>
      </c>
      <c r="G1680" s="10">
        <v>5</v>
      </c>
      <c r="H1680" s="10">
        <v>11</v>
      </c>
      <c r="I1680" s="26">
        <v>3259.2</v>
      </c>
      <c r="J1680" s="26">
        <v>2556</v>
      </c>
      <c r="K1680" s="26">
        <v>2556</v>
      </c>
      <c r="L1680" s="27">
        <v>391</v>
      </c>
      <c r="M1680" s="26">
        <f t="shared" si="309"/>
        <v>525100</v>
      </c>
      <c r="N1680" s="11"/>
      <c r="O1680" s="6"/>
      <c r="P1680" s="11"/>
      <c r="Q1680" s="11">
        <f t="shared" si="310"/>
        <v>525100</v>
      </c>
      <c r="R1680" s="11">
        <v>525100</v>
      </c>
      <c r="S1680" s="35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75"/>
      <c r="AG1680" s="29" t="s">
        <v>217</v>
      </c>
      <c r="AH1680" s="176" t="s">
        <v>1778</v>
      </c>
      <c r="AI1680" s="168"/>
      <c r="AJ1680" s="176"/>
      <c r="AK1680" s="176"/>
      <c r="AL1680" s="71">
        <f>MAX(AL$24:AL1679)+1</f>
        <v>1571</v>
      </c>
      <c r="AM1680" s="71" t="s">
        <v>157</v>
      </c>
      <c r="AN1680" s="71" t="str">
        <f t="shared" si="308"/>
        <v>1571.</v>
      </c>
      <c r="AP1680" s="71"/>
      <c r="AS1680" s="114"/>
    </row>
    <row r="1681" spans="1:45" ht="22.5" customHeight="1" x14ac:dyDescent="0.25">
      <c r="A1681" s="94" t="str">
        <f t="shared" si="307"/>
        <v>1572.</v>
      </c>
      <c r="B1681" s="94">
        <v>4556</v>
      </c>
      <c r="C1681" s="213" t="s">
        <v>1375</v>
      </c>
      <c r="D1681" s="4">
        <v>1965</v>
      </c>
      <c r="E1681" s="9" t="s">
        <v>28</v>
      </c>
      <c r="F1681" s="4" t="s">
        <v>29</v>
      </c>
      <c r="G1681" s="10">
        <v>4</v>
      </c>
      <c r="H1681" s="10">
        <v>4</v>
      </c>
      <c r="I1681" s="26">
        <v>3008.4</v>
      </c>
      <c r="J1681" s="26">
        <v>2588.8000000000002</v>
      </c>
      <c r="K1681" s="26">
        <v>2588.8000000000002</v>
      </c>
      <c r="L1681" s="27">
        <v>108</v>
      </c>
      <c r="M1681" s="26">
        <f t="shared" si="309"/>
        <v>940358.4</v>
      </c>
      <c r="N1681" s="11"/>
      <c r="O1681" s="6"/>
      <c r="P1681" s="11"/>
      <c r="Q1681" s="11">
        <f t="shared" si="310"/>
        <v>940358.4</v>
      </c>
      <c r="R1681" s="11">
        <v>940358.4</v>
      </c>
      <c r="S1681" s="35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75"/>
      <c r="AG1681" s="29" t="s">
        <v>217</v>
      </c>
      <c r="AH1681" s="176" t="s">
        <v>1788</v>
      </c>
      <c r="AI1681" s="168"/>
      <c r="AJ1681" s="176"/>
      <c r="AK1681" s="176"/>
      <c r="AL1681" s="71">
        <f>MAX(AL$24:AL1680)+1</f>
        <v>1572</v>
      </c>
      <c r="AM1681" s="71" t="s">
        <v>157</v>
      </c>
      <c r="AN1681" s="71" t="str">
        <f t="shared" si="308"/>
        <v>1572.</v>
      </c>
      <c r="AP1681" s="71"/>
      <c r="AS1681" s="114"/>
    </row>
    <row r="1682" spans="1:45" ht="22.5" customHeight="1" x14ac:dyDescent="0.25">
      <c r="A1682" s="94" t="str">
        <f t="shared" si="307"/>
        <v>1573.</v>
      </c>
      <c r="B1682" s="94">
        <v>5281</v>
      </c>
      <c r="C1682" s="218" t="s">
        <v>1655</v>
      </c>
      <c r="D1682" s="4">
        <v>1965</v>
      </c>
      <c r="E1682" s="9" t="s">
        <v>28</v>
      </c>
      <c r="F1682" s="4" t="s">
        <v>29</v>
      </c>
      <c r="G1682" s="10">
        <v>5</v>
      </c>
      <c r="H1682" s="10">
        <v>3</v>
      </c>
      <c r="I1682" s="11">
        <v>2801.68</v>
      </c>
      <c r="J1682" s="11">
        <v>2629.3</v>
      </c>
      <c r="K1682" s="11">
        <v>2629.3</v>
      </c>
      <c r="L1682" s="35">
        <v>95</v>
      </c>
      <c r="M1682" s="11">
        <f t="shared" si="309"/>
        <v>1919858.1540000003</v>
      </c>
      <c r="N1682" s="11"/>
      <c r="O1682" s="6"/>
      <c r="P1682" s="11"/>
      <c r="Q1682" s="11">
        <f t="shared" si="310"/>
        <v>1919858.1540000003</v>
      </c>
      <c r="R1682" s="11"/>
      <c r="S1682" s="35"/>
      <c r="T1682" s="11"/>
      <c r="U1682" s="11"/>
      <c r="V1682" s="11"/>
      <c r="W1682" s="11"/>
      <c r="X1682" s="11"/>
      <c r="Y1682" s="11">
        <v>1600</v>
      </c>
      <c r="Z1682" s="11">
        <f>Y1682*1184.88</f>
        <v>1895808.0000000002</v>
      </c>
      <c r="AA1682" s="11">
        <v>19.7</v>
      </c>
      <c r="AB1682" s="11">
        <f>AA1682*1220.82</f>
        <v>24050.153999999999</v>
      </c>
      <c r="AC1682" s="11"/>
      <c r="AD1682" s="11"/>
      <c r="AE1682" s="11"/>
      <c r="AF1682" s="75"/>
      <c r="AG1682" s="29" t="s">
        <v>217</v>
      </c>
      <c r="AH1682" s="176"/>
      <c r="AI1682" s="168"/>
      <c r="AJ1682" s="176"/>
      <c r="AK1682" s="176"/>
      <c r="AL1682" s="71">
        <f>MAX(AL$24:AL1681)+1</f>
        <v>1573</v>
      </c>
      <c r="AM1682" s="71" t="s">
        <v>157</v>
      </c>
      <c r="AN1682" s="71" t="str">
        <f t="shared" si="308"/>
        <v>1573.</v>
      </c>
      <c r="AP1682" s="71"/>
      <c r="AS1682" s="114"/>
    </row>
    <row r="1683" spans="1:45" ht="22.5" customHeight="1" x14ac:dyDescent="0.25">
      <c r="A1683" s="94" t="str">
        <f t="shared" si="307"/>
        <v>1574.</v>
      </c>
      <c r="B1683" s="94">
        <v>5287</v>
      </c>
      <c r="C1683" s="213" t="s">
        <v>1656</v>
      </c>
      <c r="D1683" s="4">
        <v>1965</v>
      </c>
      <c r="E1683" s="9" t="s">
        <v>28</v>
      </c>
      <c r="F1683" s="4" t="s">
        <v>29</v>
      </c>
      <c r="G1683" s="10">
        <v>5</v>
      </c>
      <c r="H1683" s="10">
        <v>3</v>
      </c>
      <c r="I1683" s="11">
        <v>2682.28</v>
      </c>
      <c r="J1683" s="11">
        <v>2460.58</v>
      </c>
      <c r="K1683" s="11">
        <v>2460.58</v>
      </c>
      <c r="L1683" s="35">
        <v>99</v>
      </c>
      <c r="M1683" s="11">
        <f t="shared" si="309"/>
        <v>860120</v>
      </c>
      <c r="N1683" s="11"/>
      <c r="O1683" s="6"/>
      <c r="P1683" s="11"/>
      <c r="Q1683" s="11">
        <f t="shared" si="310"/>
        <v>860120</v>
      </c>
      <c r="R1683" s="11">
        <v>860120</v>
      </c>
      <c r="S1683" s="35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75"/>
      <c r="AG1683" s="29" t="s">
        <v>217</v>
      </c>
      <c r="AH1683" s="176" t="s">
        <v>1774</v>
      </c>
      <c r="AI1683" s="168"/>
      <c r="AJ1683" s="176"/>
      <c r="AK1683" s="176"/>
      <c r="AL1683" s="71">
        <f>MAX(AL$24:AL1682)+1</f>
        <v>1574</v>
      </c>
      <c r="AM1683" s="71" t="s">
        <v>157</v>
      </c>
      <c r="AN1683" s="71" t="str">
        <f t="shared" si="308"/>
        <v>1574.</v>
      </c>
      <c r="AP1683" s="71"/>
      <c r="AS1683" s="114"/>
    </row>
    <row r="1684" spans="1:45" ht="22.5" customHeight="1" x14ac:dyDescent="0.25">
      <c r="A1684" s="94" t="str">
        <f t="shared" si="307"/>
        <v>1575.</v>
      </c>
      <c r="B1684" s="94">
        <v>4848</v>
      </c>
      <c r="C1684" s="218" t="s">
        <v>1267</v>
      </c>
      <c r="D1684" s="4">
        <v>1965</v>
      </c>
      <c r="E1684" s="9" t="s">
        <v>28</v>
      </c>
      <c r="F1684" s="4" t="s">
        <v>29</v>
      </c>
      <c r="G1684" s="10">
        <v>5</v>
      </c>
      <c r="H1684" s="10">
        <v>4</v>
      </c>
      <c r="I1684" s="26">
        <v>3139.9</v>
      </c>
      <c r="J1684" s="26">
        <v>1733.4</v>
      </c>
      <c r="K1684" s="26">
        <v>1733.4</v>
      </c>
      <c r="L1684" s="27">
        <v>134</v>
      </c>
      <c r="M1684" s="11">
        <f t="shared" si="309"/>
        <v>1478868.82</v>
      </c>
      <c r="N1684" s="11"/>
      <c r="O1684" s="11"/>
      <c r="P1684" s="11"/>
      <c r="Q1684" s="11">
        <f t="shared" si="310"/>
        <v>1478868.82</v>
      </c>
      <c r="R1684" s="11">
        <v>1478868.82</v>
      </c>
      <c r="S1684" s="35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75"/>
      <c r="AG1684" s="29" t="s">
        <v>217</v>
      </c>
      <c r="AH1684" s="176" t="s">
        <v>1774</v>
      </c>
      <c r="AI1684" s="168"/>
      <c r="AJ1684" s="176"/>
      <c r="AK1684" s="176"/>
      <c r="AL1684" s="71">
        <f>MAX(AL$24:AL1683)+1</f>
        <v>1575</v>
      </c>
      <c r="AM1684" s="71" t="s">
        <v>157</v>
      </c>
      <c r="AN1684" s="71" t="str">
        <f t="shared" si="308"/>
        <v>1575.</v>
      </c>
      <c r="AP1684" s="71"/>
      <c r="AS1684" s="114"/>
    </row>
    <row r="1685" spans="1:45" ht="22.5" customHeight="1" x14ac:dyDescent="0.25">
      <c r="A1685" s="94" t="str">
        <f t="shared" si="307"/>
        <v>1576.</v>
      </c>
      <c r="B1685" s="94">
        <v>4432</v>
      </c>
      <c r="C1685" s="213" t="s">
        <v>1363</v>
      </c>
      <c r="D1685" s="4">
        <v>1966</v>
      </c>
      <c r="E1685" s="9" t="s">
        <v>28</v>
      </c>
      <c r="F1685" s="4" t="s">
        <v>29</v>
      </c>
      <c r="G1685" s="10">
        <v>5</v>
      </c>
      <c r="H1685" s="10">
        <v>4</v>
      </c>
      <c r="I1685" s="26">
        <v>3489.6</v>
      </c>
      <c r="J1685" s="26">
        <v>3240.5</v>
      </c>
      <c r="K1685" s="26">
        <v>3240.5</v>
      </c>
      <c r="L1685" s="27">
        <v>139</v>
      </c>
      <c r="M1685" s="26">
        <f t="shared" si="309"/>
        <v>1958995</v>
      </c>
      <c r="N1685" s="11"/>
      <c r="O1685" s="6"/>
      <c r="P1685" s="11"/>
      <c r="Q1685" s="11">
        <f t="shared" si="310"/>
        <v>1958995</v>
      </c>
      <c r="R1685" s="11">
        <v>1199328.3999999999</v>
      </c>
      <c r="S1685" s="35"/>
      <c r="T1685" s="11"/>
      <c r="U1685" s="11"/>
      <c r="V1685" s="11"/>
      <c r="W1685" s="11">
        <v>891</v>
      </c>
      <c r="X1685" s="11">
        <f>W1685*852.6</f>
        <v>759666.6</v>
      </c>
      <c r="Y1685" s="11"/>
      <c r="Z1685" s="11"/>
      <c r="AA1685" s="11"/>
      <c r="AB1685" s="11"/>
      <c r="AC1685" s="11"/>
      <c r="AD1685" s="11"/>
      <c r="AE1685" s="11"/>
      <c r="AF1685" s="75"/>
      <c r="AG1685" s="29" t="s">
        <v>217</v>
      </c>
      <c r="AH1685" s="176" t="s">
        <v>1778</v>
      </c>
      <c r="AI1685" s="168"/>
      <c r="AJ1685" s="176"/>
      <c r="AK1685" s="176"/>
      <c r="AL1685" s="71">
        <f>MAX(AL$24:AL1684)+1</f>
        <v>1576</v>
      </c>
      <c r="AM1685" s="71" t="s">
        <v>157</v>
      </c>
      <c r="AN1685" s="71" t="str">
        <f t="shared" si="308"/>
        <v>1576.</v>
      </c>
      <c r="AP1685" s="71"/>
      <c r="AS1685" s="114"/>
    </row>
    <row r="1686" spans="1:45" ht="22.5" customHeight="1" x14ac:dyDescent="0.25">
      <c r="A1686" s="94" t="str">
        <f t="shared" si="307"/>
        <v>1577.</v>
      </c>
      <c r="B1686" s="94">
        <v>5222</v>
      </c>
      <c r="C1686" s="213" t="s">
        <v>1607</v>
      </c>
      <c r="D1686" s="4">
        <v>1965</v>
      </c>
      <c r="E1686" s="4" t="s">
        <v>28</v>
      </c>
      <c r="F1686" s="4" t="s">
        <v>29</v>
      </c>
      <c r="G1686" s="4">
        <v>4</v>
      </c>
      <c r="H1686" s="4">
        <v>5</v>
      </c>
      <c r="I1686" s="18">
        <v>4604.6400000000003</v>
      </c>
      <c r="J1686" s="18">
        <v>4388.6400000000003</v>
      </c>
      <c r="K1686" s="18">
        <v>2284.7399999999998</v>
      </c>
      <c r="L1686" s="4">
        <v>119</v>
      </c>
      <c r="M1686" s="11">
        <f t="shared" si="309"/>
        <v>3622500</v>
      </c>
      <c r="N1686" s="6"/>
      <c r="O1686" s="6"/>
      <c r="P1686" s="6"/>
      <c r="Q1686" s="11">
        <f t="shared" si="310"/>
        <v>3622500</v>
      </c>
      <c r="R1686" s="11"/>
      <c r="S1686" s="123"/>
      <c r="T1686" s="124"/>
      <c r="U1686" s="11">
        <v>1150</v>
      </c>
      <c r="V1686" s="11">
        <v>3622500</v>
      </c>
      <c r="W1686" s="124"/>
      <c r="X1686" s="124"/>
      <c r="Y1686" s="124"/>
      <c r="Z1686" s="124"/>
      <c r="AA1686" s="124"/>
      <c r="AB1686" s="124"/>
      <c r="AC1686" s="125"/>
      <c r="AD1686" s="125"/>
      <c r="AE1686" s="11"/>
      <c r="AF1686" s="208"/>
      <c r="AG1686" s="29" t="s">
        <v>217</v>
      </c>
      <c r="AH1686" s="90"/>
      <c r="AI1686" s="168"/>
      <c r="AJ1686" s="90"/>
      <c r="AK1686" s="90"/>
      <c r="AL1686" s="71">
        <f>MAX(AL$24:AL1685)+1</f>
        <v>1577</v>
      </c>
      <c r="AM1686" s="71" t="s">
        <v>157</v>
      </c>
      <c r="AN1686" s="71" t="str">
        <f t="shared" si="308"/>
        <v>1577.</v>
      </c>
      <c r="AP1686" s="71"/>
      <c r="AS1686" s="114"/>
    </row>
    <row r="1687" spans="1:45" ht="22.5" customHeight="1" x14ac:dyDescent="0.25">
      <c r="A1687" s="94" t="str">
        <f t="shared" si="307"/>
        <v>1578.</v>
      </c>
      <c r="B1687" s="94">
        <v>4645</v>
      </c>
      <c r="C1687" s="213" t="s">
        <v>1516</v>
      </c>
      <c r="D1687" s="4">
        <v>1966</v>
      </c>
      <c r="E1687" s="9" t="s">
        <v>28</v>
      </c>
      <c r="F1687" s="4" t="s">
        <v>29</v>
      </c>
      <c r="G1687" s="10">
        <v>5</v>
      </c>
      <c r="H1687" s="10">
        <v>3</v>
      </c>
      <c r="I1687" s="26">
        <v>2538.4</v>
      </c>
      <c r="J1687" s="26">
        <v>2538.4</v>
      </c>
      <c r="K1687" s="26">
        <v>2538.4</v>
      </c>
      <c r="L1687" s="27">
        <v>116</v>
      </c>
      <c r="M1687" s="26">
        <f t="shared" si="309"/>
        <v>590851.80000000005</v>
      </c>
      <c r="N1687" s="11"/>
      <c r="O1687" s="6"/>
      <c r="P1687" s="11"/>
      <c r="Q1687" s="11">
        <f t="shared" si="310"/>
        <v>590851.80000000005</v>
      </c>
      <c r="R1687" s="11"/>
      <c r="S1687" s="35"/>
      <c r="T1687" s="11"/>
      <c r="U1687" s="11"/>
      <c r="V1687" s="11"/>
      <c r="W1687" s="11">
        <v>693</v>
      </c>
      <c r="X1687" s="11">
        <f>W1687*852.6</f>
        <v>590851.80000000005</v>
      </c>
      <c r="Y1687" s="11"/>
      <c r="Z1687" s="11"/>
      <c r="AA1687" s="11"/>
      <c r="AB1687" s="11"/>
      <c r="AC1687" s="11"/>
      <c r="AD1687" s="11"/>
      <c r="AE1687" s="11"/>
      <c r="AF1687" s="75"/>
      <c r="AG1687" s="29" t="s">
        <v>217</v>
      </c>
      <c r="AH1687" s="176"/>
      <c r="AI1687" s="168"/>
      <c r="AJ1687" s="176"/>
      <c r="AK1687" s="176"/>
      <c r="AL1687" s="71">
        <f>MAX(AL$24:AL1686)+1</f>
        <v>1578</v>
      </c>
      <c r="AM1687" s="71" t="s">
        <v>157</v>
      </c>
      <c r="AN1687" s="71" t="str">
        <f t="shared" si="308"/>
        <v>1578.</v>
      </c>
      <c r="AP1687" s="71"/>
      <c r="AS1687" s="114"/>
    </row>
    <row r="1688" spans="1:45" ht="22.5" customHeight="1" x14ac:dyDescent="0.25">
      <c r="A1688" s="94" t="str">
        <f t="shared" si="307"/>
        <v>1579.</v>
      </c>
      <c r="B1688" s="94">
        <v>5348</v>
      </c>
      <c r="C1688" s="213" t="s">
        <v>1471</v>
      </c>
      <c r="D1688" s="4">
        <v>1967</v>
      </c>
      <c r="E1688" s="9" t="s">
        <v>28</v>
      </c>
      <c r="F1688" s="4" t="s">
        <v>31</v>
      </c>
      <c r="G1688" s="10">
        <v>5</v>
      </c>
      <c r="H1688" s="10">
        <v>5</v>
      </c>
      <c r="I1688" s="26">
        <v>6824.3</v>
      </c>
      <c r="J1688" s="26">
        <v>3491.6</v>
      </c>
      <c r="K1688" s="26">
        <v>3491.6</v>
      </c>
      <c r="L1688" s="27">
        <v>163</v>
      </c>
      <c r="M1688" s="26">
        <f t="shared" si="309"/>
        <v>3612692.88</v>
      </c>
      <c r="N1688" s="11"/>
      <c r="O1688" s="6"/>
      <c r="P1688" s="11"/>
      <c r="Q1688" s="11">
        <f t="shared" si="310"/>
        <v>3612692.88</v>
      </c>
      <c r="R1688" s="11"/>
      <c r="S1688" s="35"/>
      <c r="T1688" s="11"/>
      <c r="U1688" s="11">
        <v>1956</v>
      </c>
      <c r="V1688" s="11">
        <f>U1688*1846.98</f>
        <v>3612692.88</v>
      </c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75"/>
      <c r="AG1688" s="29" t="s">
        <v>217</v>
      </c>
      <c r="AH1688" s="176"/>
      <c r="AI1688" s="168"/>
      <c r="AJ1688" s="176"/>
      <c r="AK1688" s="176"/>
      <c r="AL1688" s="71">
        <f>MAX(AL$24:AL1687)+1</f>
        <v>1579</v>
      </c>
      <c r="AM1688" s="71" t="s">
        <v>157</v>
      </c>
      <c r="AN1688" s="71" t="str">
        <f t="shared" si="308"/>
        <v>1579.</v>
      </c>
      <c r="AP1688" s="71"/>
      <c r="AS1688" s="114"/>
    </row>
    <row r="1689" spans="1:45" ht="22.5" customHeight="1" x14ac:dyDescent="0.25">
      <c r="A1689" s="94" t="str">
        <f t="shared" si="307"/>
        <v>1580.</v>
      </c>
      <c r="B1689" s="94">
        <v>4102</v>
      </c>
      <c r="C1689" s="211" t="s">
        <v>1657</v>
      </c>
      <c r="D1689" s="4">
        <v>1967</v>
      </c>
      <c r="E1689" s="9" t="s">
        <v>28</v>
      </c>
      <c r="F1689" s="4" t="s">
        <v>29</v>
      </c>
      <c r="G1689" s="10">
        <v>5</v>
      </c>
      <c r="H1689" s="10">
        <v>4</v>
      </c>
      <c r="I1689" s="11">
        <v>3508.2</v>
      </c>
      <c r="J1689" s="11">
        <v>3209.4</v>
      </c>
      <c r="K1689" s="11">
        <v>2535.3000000000002</v>
      </c>
      <c r="L1689" s="35">
        <v>119</v>
      </c>
      <c r="M1689" s="11">
        <f t="shared" si="309"/>
        <v>3805824</v>
      </c>
      <c r="N1689" s="11"/>
      <c r="O1689" s="6"/>
      <c r="P1689" s="11"/>
      <c r="Q1689" s="11">
        <f t="shared" si="310"/>
        <v>3805824</v>
      </c>
      <c r="R1689" s="11">
        <v>3805824</v>
      </c>
      <c r="S1689" s="35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75"/>
      <c r="AG1689" s="29" t="s">
        <v>217</v>
      </c>
      <c r="AH1689" s="176" t="s">
        <v>1777</v>
      </c>
      <c r="AI1689" s="168"/>
      <c r="AJ1689" s="176"/>
      <c r="AK1689" s="176"/>
      <c r="AL1689" s="71">
        <f>MAX(AL$24:AL1688)+1</f>
        <v>1580</v>
      </c>
      <c r="AM1689" s="71" t="s">
        <v>157</v>
      </c>
      <c r="AN1689" s="71" t="str">
        <f t="shared" si="308"/>
        <v>1580.</v>
      </c>
      <c r="AP1689" s="71"/>
      <c r="AS1689" s="114"/>
    </row>
    <row r="1690" spans="1:45" ht="22.5" customHeight="1" x14ac:dyDescent="0.25">
      <c r="A1690" s="94" t="str">
        <f t="shared" si="307"/>
        <v>1581.</v>
      </c>
      <c r="B1690" s="94">
        <v>4284</v>
      </c>
      <c r="C1690" s="211" t="s">
        <v>940</v>
      </c>
      <c r="D1690" s="4">
        <v>1967</v>
      </c>
      <c r="E1690" s="9" t="s">
        <v>28</v>
      </c>
      <c r="F1690" s="4" t="s">
        <v>29</v>
      </c>
      <c r="G1690" s="10">
        <v>5</v>
      </c>
      <c r="H1690" s="10">
        <v>3</v>
      </c>
      <c r="I1690" s="11">
        <v>3644.4</v>
      </c>
      <c r="J1690" s="11">
        <v>3185.8</v>
      </c>
      <c r="K1690" s="11">
        <v>2948.9</v>
      </c>
      <c r="L1690" s="35">
        <v>201</v>
      </c>
      <c r="M1690" s="11">
        <f t="shared" si="309"/>
        <v>2823340.38</v>
      </c>
      <c r="N1690" s="11"/>
      <c r="O1690" s="6"/>
      <c r="P1690" s="11"/>
      <c r="Q1690" s="11">
        <f t="shared" si="310"/>
        <v>2823340.38</v>
      </c>
      <c r="R1690" s="11">
        <v>948655.68</v>
      </c>
      <c r="S1690" s="35"/>
      <c r="T1690" s="11"/>
      <c r="U1690" s="11">
        <v>1015</v>
      </c>
      <c r="V1690" s="11">
        <v>1874684.7</v>
      </c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75"/>
      <c r="AG1690" s="29" t="s">
        <v>217</v>
      </c>
      <c r="AH1690" s="176" t="s">
        <v>1788</v>
      </c>
      <c r="AI1690" s="168"/>
      <c r="AJ1690" s="176"/>
      <c r="AK1690" s="176"/>
      <c r="AL1690" s="71">
        <f>MAX(AL$24:AL1689)+1</f>
        <v>1581</v>
      </c>
      <c r="AM1690" s="71" t="s">
        <v>157</v>
      </c>
      <c r="AN1690" s="71" t="str">
        <f t="shared" si="308"/>
        <v>1581.</v>
      </c>
      <c r="AP1690" s="71"/>
      <c r="AS1690" s="114"/>
    </row>
    <row r="1691" spans="1:45" ht="22.5" customHeight="1" x14ac:dyDescent="0.25">
      <c r="A1691" s="94" t="str">
        <f t="shared" si="307"/>
        <v>1582.</v>
      </c>
      <c r="B1691" s="94">
        <v>5219</v>
      </c>
      <c r="C1691" s="213" t="s">
        <v>1452</v>
      </c>
      <c r="D1691" s="4">
        <v>1967</v>
      </c>
      <c r="E1691" s="9" t="s">
        <v>28</v>
      </c>
      <c r="F1691" s="4" t="s">
        <v>29</v>
      </c>
      <c r="G1691" s="10">
        <v>5</v>
      </c>
      <c r="H1691" s="10">
        <v>4</v>
      </c>
      <c r="I1691" s="26">
        <v>2637.4</v>
      </c>
      <c r="J1691" s="26">
        <v>2637.4</v>
      </c>
      <c r="K1691" s="26">
        <v>2637.4</v>
      </c>
      <c r="L1691" s="27">
        <v>110</v>
      </c>
      <c r="M1691" s="26">
        <f t="shared" si="309"/>
        <v>1053647</v>
      </c>
      <c r="N1691" s="11"/>
      <c r="O1691" s="6"/>
      <c r="P1691" s="11"/>
      <c r="Q1691" s="11">
        <f t="shared" si="310"/>
        <v>1053647</v>
      </c>
      <c r="R1691" s="11">
        <v>1053647</v>
      </c>
      <c r="S1691" s="35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75"/>
      <c r="AG1691" s="29" t="s">
        <v>217</v>
      </c>
      <c r="AH1691" s="176" t="s">
        <v>1774</v>
      </c>
      <c r="AI1691" s="168"/>
      <c r="AJ1691" s="176"/>
      <c r="AK1691" s="176"/>
      <c r="AL1691" s="71">
        <f>MAX(AL$24:AL1690)+1</f>
        <v>1582</v>
      </c>
      <c r="AM1691" s="71" t="s">
        <v>157</v>
      </c>
      <c r="AN1691" s="71" t="str">
        <f t="shared" si="308"/>
        <v>1582.</v>
      </c>
      <c r="AP1691" s="71"/>
      <c r="AS1691" s="114"/>
    </row>
    <row r="1692" spans="1:45" ht="22.5" customHeight="1" x14ac:dyDescent="0.25">
      <c r="A1692" s="94" t="str">
        <f t="shared" si="307"/>
        <v>1583.</v>
      </c>
      <c r="B1692" s="94">
        <v>5337</v>
      </c>
      <c r="C1692" s="213" t="s">
        <v>1470</v>
      </c>
      <c r="D1692" s="4">
        <v>1967</v>
      </c>
      <c r="E1692" s="9" t="s">
        <v>28</v>
      </c>
      <c r="F1692" s="4" t="s">
        <v>31</v>
      </c>
      <c r="G1692" s="10">
        <v>5</v>
      </c>
      <c r="H1692" s="10">
        <v>7</v>
      </c>
      <c r="I1692" s="26">
        <v>5173.8999999999996</v>
      </c>
      <c r="J1692" s="26">
        <v>5173.8999999999996</v>
      </c>
      <c r="K1692" s="26">
        <v>5173.8999999999996</v>
      </c>
      <c r="L1692" s="27">
        <v>234</v>
      </c>
      <c r="M1692" s="26">
        <f t="shared" si="309"/>
        <v>1595522.6</v>
      </c>
      <c r="N1692" s="11"/>
      <c r="O1692" s="6"/>
      <c r="P1692" s="11"/>
      <c r="Q1692" s="11">
        <f t="shared" si="310"/>
        <v>1595522.6</v>
      </c>
      <c r="R1692" s="11">
        <v>1595522.6</v>
      </c>
      <c r="S1692" s="35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75"/>
      <c r="AG1692" s="29" t="s">
        <v>217</v>
      </c>
      <c r="AH1692" s="176" t="s">
        <v>1774</v>
      </c>
      <c r="AI1692" s="168"/>
      <c r="AJ1692" s="176"/>
      <c r="AK1692" s="176"/>
      <c r="AL1692" s="71">
        <f>MAX(AL$24:AL1691)+1</f>
        <v>1583</v>
      </c>
      <c r="AM1692" s="71" t="s">
        <v>157</v>
      </c>
      <c r="AN1692" s="71" t="str">
        <f t="shared" si="308"/>
        <v>1583.</v>
      </c>
      <c r="AP1692" s="71"/>
      <c r="AS1692" s="114"/>
    </row>
    <row r="1693" spans="1:45" ht="22.5" customHeight="1" x14ac:dyDescent="0.25">
      <c r="A1693" s="94" t="str">
        <f t="shared" si="307"/>
        <v>1584.</v>
      </c>
      <c r="B1693" s="94">
        <v>4184</v>
      </c>
      <c r="C1693" s="218" t="s">
        <v>1733</v>
      </c>
      <c r="D1693" s="4">
        <v>1968</v>
      </c>
      <c r="E1693" s="9" t="s">
        <v>28</v>
      </c>
      <c r="F1693" s="4" t="s">
        <v>31</v>
      </c>
      <c r="G1693" s="10">
        <v>5</v>
      </c>
      <c r="H1693" s="10">
        <v>5</v>
      </c>
      <c r="I1693" s="26">
        <v>3423</v>
      </c>
      <c r="J1693" s="26">
        <v>1170.3</v>
      </c>
      <c r="K1693" s="26">
        <v>1170.3</v>
      </c>
      <c r="L1693" s="27">
        <v>176</v>
      </c>
      <c r="M1693" s="26">
        <f t="shared" si="309"/>
        <v>894911.86</v>
      </c>
      <c r="N1693" s="11"/>
      <c r="O1693" s="6"/>
      <c r="P1693" s="11"/>
      <c r="Q1693" s="11">
        <f t="shared" si="310"/>
        <v>894911.86</v>
      </c>
      <c r="R1693" s="11">
        <v>894911.86</v>
      </c>
      <c r="S1693" s="35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75"/>
      <c r="AG1693" s="29" t="s">
        <v>217</v>
      </c>
      <c r="AH1693" s="176" t="s">
        <v>1774</v>
      </c>
      <c r="AI1693" s="168"/>
      <c r="AJ1693" s="176"/>
      <c r="AK1693" s="176"/>
      <c r="AL1693" s="71">
        <f>MAX(AL$24:AL1692)+1</f>
        <v>1584</v>
      </c>
      <c r="AM1693" s="71" t="s">
        <v>157</v>
      </c>
      <c r="AN1693" s="71" t="str">
        <f t="shared" si="308"/>
        <v>1584.</v>
      </c>
      <c r="AP1693" s="71"/>
      <c r="AS1693" s="114"/>
    </row>
    <row r="1694" spans="1:45" ht="22.5" customHeight="1" x14ac:dyDescent="0.25">
      <c r="A1694" s="94" t="str">
        <f t="shared" si="307"/>
        <v>1585.</v>
      </c>
      <c r="B1694" s="94">
        <v>4613</v>
      </c>
      <c r="C1694" s="213" t="s">
        <v>1382</v>
      </c>
      <c r="D1694" s="4">
        <v>1968</v>
      </c>
      <c r="E1694" s="9" t="s">
        <v>28</v>
      </c>
      <c r="F1694" s="4" t="s">
        <v>31</v>
      </c>
      <c r="G1694" s="10">
        <v>5</v>
      </c>
      <c r="H1694" s="10">
        <v>5</v>
      </c>
      <c r="I1694" s="26">
        <v>4837</v>
      </c>
      <c r="J1694" s="26">
        <v>3164.6</v>
      </c>
      <c r="K1694" s="26">
        <v>3164.6</v>
      </c>
      <c r="L1694" s="27">
        <v>269</v>
      </c>
      <c r="M1694" s="26">
        <f t="shared" si="309"/>
        <v>930004.75</v>
      </c>
      <c r="N1694" s="11"/>
      <c r="O1694" s="6"/>
      <c r="P1694" s="11"/>
      <c r="Q1694" s="11">
        <f t="shared" si="310"/>
        <v>930004.75</v>
      </c>
      <c r="R1694" s="11">
        <v>930004.75</v>
      </c>
      <c r="S1694" s="35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75"/>
      <c r="AG1694" s="29" t="s">
        <v>217</v>
      </c>
      <c r="AH1694" s="176" t="s">
        <v>1801</v>
      </c>
      <c r="AI1694" s="168"/>
      <c r="AJ1694" s="176"/>
      <c r="AK1694" s="176"/>
      <c r="AL1694" s="71">
        <f>MAX(AL$24:AL1693)+1</f>
        <v>1585</v>
      </c>
      <c r="AM1694" s="71" t="s">
        <v>157</v>
      </c>
      <c r="AN1694" s="71" t="str">
        <f t="shared" si="308"/>
        <v>1585.</v>
      </c>
      <c r="AP1694" s="71"/>
      <c r="AS1694" s="114"/>
    </row>
    <row r="1695" spans="1:45" ht="22.5" customHeight="1" x14ac:dyDescent="0.25">
      <c r="A1695" s="94" t="str">
        <f t="shared" si="307"/>
        <v>1586.</v>
      </c>
      <c r="B1695" s="94">
        <v>4814</v>
      </c>
      <c r="C1695" s="218" t="s">
        <v>1263</v>
      </c>
      <c r="D1695" s="4">
        <v>1968</v>
      </c>
      <c r="E1695" s="9" t="s">
        <v>28</v>
      </c>
      <c r="F1695" s="4" t="s">
        <v>29</v>
      </c>
      <c r="G1695" s="10">
        <v>5</v>
      </c>
      <c r="H1695" s="10">
        <v>4</v>
      </c>
      <c r="I1695" s="26">
        <v>3344</v>
      </c>
      <c r="J1695" s="26">
        <v>3069</v>
      </c>
      <c r="K1695" s="26">
        <v>3069</v>
      </c>
      <c r="L1695" s="27">
        <v>141</v>
      </c>
      <c r="M1695" s="26">
        <f t="shared" ref="M1695:M1733" si="311">R1695+T1695+V1695+X1695+Z1695+AB1695+AE1695+AF1695</f>
        <v>4109152.75</v>
      </c>
      <c r="N1695" s="11"/>
      <c r="O1695" s="6"/>
      <c r="P1695" s="11"/>
      <c r="Q1695" s="11">
        <f t="shared" si="310"/>
        <v>4109152.75</v>
      </c>
      <c r="R1695" s="11">
        <f>286954.8+3822197.95</f>
        <v>4109152.75</v>
      </c>
      <c r="S1695" s="35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75"/>
      <c r="AG1695" s="29" t="s">
        <v>217</v>
      </c>
      <c r="AH1695" s="176" t="s">
        <v>1799</v>
      </c>
      <c r="AI1695" s="168"/>
      <c r="AJ1695" s="176"/>
      <c r="AK1695" s="176"/>
      <c r="AL1695" s="71">
        <f>MAX(AL$24:AL1694)+1</f>
        <v>1586</v>
      </c>
      <c r="AM1695" s="71" t="s">
        <v>157</v>
      </c>
      <c r="AN1695" s="71" t="str">
        <f t="shared" si="308"/>
        <v>1586.</v>
      </c>
      <c r="AP1695" s="71"/>
      <c r="AS1695" s="114"/>
    </row>
    <row r="1696" spans="1:45" ht="23.25" customHeight="1" x14ac:dyDescent="0.25">
      <c r="A1696" s="94" t="str">
        <f t="shared" si="307"/>
        <v>1587.</v>
      </c>
      <c r="B1696" s="94">
        <v>5312</v>
      </c>
      <c r="C1696" s="213" t="s">
        <v>1468</v>
      </c>
      <c r="D1696" s="4">
        <v>1968</v>
      </c>
      <c r="E1696" s="9" t="s">
        <v>28</v>
      </c>
      <c r="F1696" s="4" t="s">
        <v>29</v>
      </c>
      <c r="G1696" s="10">
        <v>5</v>
      </c>
      <c r="H1696" s="10">
        <v>6</v>
      </c>
      <c r="I1696" s="26">
        <v>4982.8999999999996</v>
      </c>
      <c r="J1696" s="26">
        <v>4550</v>
      </c>
      <c r="K1696" s="26">
        <v>4550</v>
      </c>
      <c r="L1696" s="27">
        <v>196</v>
      </c>
      <c r="M1696" s="26">
        <f t="shared" si="311"/>
        <v>602814.80000000005</v>
      </c>
      <c r="N1696" s="11"/>
      <c r="O1696" s="6"/>
      <c r="P1696" s="11"/>
      <c r="Q1696" s="11">
        <f t="shared" si="310"/>
        <v>602814.80000000005</v>
      </c>
      <c r="R1696" s="11">
        <v>602814.80000000005</v>
      </c>
      <c r="S1696" s="35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75"/>
      <c r="AG1696" s="29" t="s">
        <v>217</v>
      </c>
      <c r="AH1696" s="176" t="s">
        <v>1778</v>
      </c>
      <c r="AI1696" s="168"/>
      <c r="AJ1696" s="176"/>
      <c r="AK1696" s="176"/>
      <c r="AL1696" s="71">
        <f>MAX(AL$24:AL1695)+1</f>
        <v>1587</v>
      </c>
      <c r="AM1696" s="71" t="s">
        <v>157</v>
      </c>
      <c r="AN1696" s="71" t="str">
        <f t="shared" si="308"/>
        <v>1587.</v>
      </c>
      <c r="AP1696" s="71"/>
      <c r="AS1696" s="114"/>
    </row>
    <row r="1697" spans="1:45" ht="22.5" customHeight="1" x14ac:dyDescent="0.25">
      <c r="A1697" s="94" t="str">
        <f t="shared" si="307"/>
        <v>1588.</v>
      </c>
      <c r="B1697" s="94">
        <v>4451</v>
      </c>
      <c r="C1697" s="211" t="s">
        <v>1501</v>
      </c>
      <c r="D1697" s="4">
        <v>1969</v>
      </c>
      <c r="E1697" s="9" t="s">
        <v>28</v>
      </c>
      <c r="F1697" s="4" t="s">
        <v>29</v>
      </c>
      <c r="G1697" s="10">
        <v>5</v>
      </c>
      <c r="H1697" s="10">
        <v>4</v>
      </c>
      <c r="I1697" s="11">
        <v>3178.2</v>
      </c>
      <c r="J1697" s="11">
        <v>2468</v>
      </c>
      <c r="K1697" s="11">
        <v>2468</v>
      </c>
      <c r="L1697" s="35">
        <v>136</v>
      </c>
      <c r="M1697" s="11">
        <f t="shared" si="311"/>
        <v>3652755.89</v>
      </c>
      <c r="N1697" s="11"/>
      <c r="O1697" s="6"/>
      <c r="P1697" s="11"/>
      <c r="Q1697" s="11">
        <f t="shared" si="310"/>
        <v>3652755.89</v>
      </c>
      <c r="R1697" s="11">
        <f>3377984.89+274771</f>
        <v>3652755.89</v>
      </c>
      <c r="S1697" s="35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75"/>
      <c r="AG1697" s="29" t="s">
        <v>217</v>
      </c>
      <c r="AH1697" s="176" t="s">
        <v>1783</v>
      </c>
      <c r="AI1697" s="168"/>
      <c r="AJ1697" s="176"/>
      <c r="AK1697" s="176"/>
      <c r="AL1697" s="71">
        <f>MAX(AL$24:AL1696)+1</f>
        <v>1588</v>
      </c>
      <c r="AM1697" s="71" t="s">
        <v>157</v>
      </c>
      <c r="AN1697" s="71" t="str">
        <f t="shared" si="308"/>
        <v>1588.</v>
      </c>
      <c r="AP1697" s="71"/>
      <c r="AS1697" s="114"/>
    </row>
    <row r="1698" spans="1:45" ht="22.5" customHeight="1" x14ac:dyDescent="0.25">
      <c r="A1698" s="94" t="str">
        <f t="shared" si="307"/>
        <v>1589.</v>
      </c>
      <c r="B1698" s="94">
        <v>5100</v>
      </c>
      <c r="C1698" s="211" t="s">
        <v>1113</v>
      </c>
      <c r="D1698" s="4">
        <v>1969</v>
      </c>
      <c r="E1698" s="9" t="s">
        <v>28</v>
      </c>
      <c r="F1698" s="4" t="s">
        <v>29</v>
      </c>
      <c r="G1698" s="10">
        <v>5</v>
      </c>
      <c r="H1698" s="10">
        <v>4</v>
      </c>
      <c r="I1698" s="11">
        <v>3324</v>
      </c>
      <c r="J1698" s="11">
        <v>3324</v>
      </c>
      <c r="K1698" s="11">
        <v>3324</v>
      </c>
      <c r="L1698" s="35">
        <v>159</v>
      </c>
      <c r="M1698" s="11">
        <f t="shared" si="311"/>
        <v>1008367.5</v>
      </c>
      <c r="N1698" s="11"/>
      <c r="O1698" s="6"/>
      <c r="P1698" s="11"/>
      <c r="Q1698" s="11">
        <f t="shared" si="310"/>
        <v>1008367.5</v>
      </c>
      <c r="R1698" s="11">
        <v>843556.8</v>
      </c>
      <c r="S1698" s="35"/>
      <c r="T1698" s="11"/>
      <c r="U1698" s="11"/>
      <c r="V1698" s="11"/>
      <c r="W1698" s="11"/>
      <c r="X1698" s="11"/>
      <c r="Y1698" s="11"/>
      <c r="Z1698" s="11"/>
      <c r="AA1698" s="11">
        <v>135</v>
      </c>
      <c r="AB1698" s="11">
        <v>164810.69999999998</v>
      </c>
      <c r="AC1698" s="11"/>
      <c r="AD1698" s="11"/>
      <c r="AE1698" s="11"/>
      <c r="AF1698" s="75"/>
      <c r="AG1698" s="29" t="s">
        <v>217</v>
      </c>
      <c r="AH1698" s="176" t="s">
        <v>1788</v>
      </c>
      <c r="AI1698" s="168"/>
      <c r="AJ1698" s="176"/>
      <c r="AK1698" s="176"/>
      <c r="AL1698" s="71">
        <f>MAX(AL$24:AL1697)+1</f>
        <v>1589</v>
      </c>
      <c r="AM1698" s="71" t="s">
        <v>157</v>
      </c>
      <c r="AN1698" s="71" t="str">
        <f t="shared" si="308"/>
        <v>1589.</v>
      </c>
      <c r="AP1698" s="71"/>
      <c r="AS1698" s="114"/>
    </row>
    <row r="1699" spans="1:45" ht="22.5" customHeight="1" x14ac:dyDescent="0.25">
      <c r="A1699" s="94" t="str">
        <f t="shared" si="307"/>
        <v>1590.</v>
      </c>
      <c r="B1699" s="94">
        <v>4204</v>
      </c>
      <c r="C1699" s="213" t="s">
        <v>1338</v>
      </c>
      <c r="D1699" s="4">
        <v>1969</v>
      </c>
      <c r="E1699" s="9" t="s">
        <v>28</v>
      </c>
      <c r="F1699" s="4" t="s">
        <v>31</v>
      </c>
      <c r="G1699" s="10">
        <v>5</v>
      </c>
      <c r="H1699" s="10">
        <v>5</v>
      </c>
      <c r="I1699" s="26">
        <v>3410.6</v>
      </c>
      <c r="J1699" s="26">
        <v>2177.6999999999998</v>
      </c>
      <c r="K1699" s="26">
        <v>2177.6999999999998</v>
      </c>
      <c r="L1699" s="27">
        <v>154</v>
      </c>
      <c r="M1699" s="26">
        <f t="shared" si="311"/>
        <v>1227997.44</v>
      </c>
      <c r="N1699" s="11"/>
      <c r="O1699" s="6"/>
      <c r="P1699" s="11"/>
      <c r="Q1699" s="11">
        <f t="shared" si="310"/>
        <v>1227997.44</v>
      </c>
      <c r="R1699" s="11">
        <v>1227997.44</v>
      </c>
      <c r="S1699" s="35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75"/>
      <c r="AG1699" s="29" t="s">
        <v>217</v>
      </c>
      <c r="AH1699" s="176" t="s">
        <v>1788</v>
      </c>
      <c r="AI1699" s="168"/>
      <c r="AJ1699" s="176"/>
      <c r="AK1699" s="176"/>
      <c r="AL1699" s="71">
        <f>MAX(AL$24:AL1698)+1</f>
        <v>1590</v>
      </c>
      <c r="AM1699" s="71" t="s">
        <v>157</v>
      </c>
      <c r="AN1699" s="71" t="str">
        <f t="shared" si="308"/>
        <v>1590.</v>
      </c>
      <c r="AP1699" s="71"/>
      <c r="AS1699" s="114"/>
    </row>
    <row r="1700" spans="1:45" ht="22.5" customHeight="1" x14ac:dyDescent="0.25">
      <c r="A1700" s="94" t="str">
        <f t="shared" si="307"/>
        <v>1591.</v>
      </c>
      <c r="B1700" s="94">
        <v>4214</v>
      </c>
      <c r="C1700" s="213" t="s">
        <v>1341</v>
      </c>
      <c r="D1700" s="4">
        <v>1969</v>
      </c>
      <c r="E1700" s="9" t="s">
        <v>28</v>
      </c>
      <c r="F1700" s="4" t="s">
        <v>31</v>
      </c>
      <c r="G1700" s="10">
        <v>5</v>
      </c>
      <c r="H1700" s="10">
        <v>5</v>
      </c>
      <c r="I1700" s="26">
        <v>4792.3</v>
      </c>
      <c r="J1700" s="26">
        <v>4792.3</v>
      </c>
      <c r="K1700" s="26">
        <v>4792.3</v>
      </c>
      <c r="L1700" s="27">
        <v>284</v>
      </c>
      <c r="M1700" s="26">
        <f t="shared" si="311"/>
        <v>255885.7</v>
      </c>
      <c r="N1700" s="11"/>
      <c r="O1700" s="6"/>
      <c r="P1700" s="11"/>
      <c r="Q1700" s="11">
        <f t="shared" si="310"/>
        <v>255885.7</v>
      </c>
      <c r="R1700" s="11">
        <v>255885.7</v>
      </c>
      <c r="S1700" s="35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75"/>
      <c r="AG1700" s="29" t="s">
        <v>217</v>
      </c>
      <c r="AH1700" s="176" t="s">
        <v>1774</v>
      </c>
      <c r="AI1700" s="168"/>
      <c r="AJ1700" s="176"/>
      <c r="AK1700" s="176"/>
      <c r="AL1700" s="71">
        <f>MAX(AL$24:AL1699)+1</f>
        <v>1591</v>
      </c>
      <c r="AM1700" s="71" t="s">
        <v>157</v>
      </c>
      <c r="AN1700" s="71" t="str">
        <f t="shared" si="308"/>
        <v>1591.</v>
      </c>
      <c r="AP1700" s="71"/>
      <c r="AS1700" s="114"/>
    </row>
    <row r="1701" spans="1:45" ht="22.5" customHeight="1" x14ac:dyDescent="0.25">
      <c r="A1701" s="94" t="str">
        <f t="shared" si="307"/>
        <v>1592.</v>
      </c>
      <c r="B1701" s="94">
        <v>5371</v>
      </c>
      <c r="C1701" s="213" t="s">
        <v>1477</v>
      </c>
      <c r="D1701" s="4">
        <v>1969</v>
      </c>
      <c r="E1701" s="9" t="s">
        <v>28</v>
      </c>
      <c r="F1701" s="4" t="s">
        <v>31</v>
      </c>
      <c r="G1701" s="10">
        <v>5</v>
      </c>
      <c r="H1701" s="10">
        <v>5</v>
      </c>
      <c r="I1701" s="26">
        <v>3748.6</v>
      </c>
      <c r="J1701" s="26">
        <v>3439.3</v>
      </c>
      <c r="K1701" s="26">
        <v>3439.3</v>
      </c>
      <c r="L1701" s="27">
        <v>146</v>
      </c>
      <c r="M1701" s="26">
        <f t="shared" si="311"/>
        <v>1355222.4</v>
      </c>
      <c r="N1701" s="11"/>
      <c r="O1701" s="6"/>
      <c r="P1701" s="11"/>
      <c r="Q1701" s="11">
        <f t="shared" si="310"/>
        <v>1355222.4</v>
      </c>
      <c r="R1701" s="11">
        <v>1355222.4</v>
      </c>
      <c r="S1701" s="35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75"/>
      <c r="AG1701" s="29" t="s">
        <v>217</v>
      </c>
      <c r="AH1701" s="176" t="s">
        <v>1788</v>
      </c>
      <c r="AI1701" s="168"/>
      <c r="AJ1701" s="176"/>
      <c r="AK1701" s="176"/>
      <c r="AL1701" s="71">
        <f>MAX(AL$24:AL1700)+1</f>
        <v>1592</v>
      </c>
      <c r="AM1701" s="71" t="s">
        <v>157</v>
      </c>
      <c r="AN1701" s="71" t="str">
        <f t="shared" si="308"/>
        <v>1592.</v>
      </c>
      <c r="AP1701" s="71"/>
      <c r="AS1701" s="114"/>
    </row>
    <row r="1702" spans="1:45" ht="22.5" customHeight="1" x14ac:dyDescent="0.25">
      <c r="A1702" s="94" t="str">
        <f t="shared" si="307"/>
        <v>1593.</v>
      </c>
      <c r="B1702" s="94">
        <v>4203</v>
      </c>
      <c r="C1702" s="213" t="s">
        <v>1337</v>
      </c>
      <c r="D1702" s="4">
        <v>1970</v>
      </c>
      <c r="E1702" s="9" t="s">
        <v>28</v>
      </c>
      <c r="F1702" s="4" t="s">
        <v>31</v>
      </c>
      <c r="G1702" s="10">
        <v>50</v>
      </c>
      <c r="H1702" s="10">
        <v>10</v>
      </c>
      <c r="I1702" s="26">
        <v>6887.3</v>
      </c>
      <c r="J1702" s="26">
        <v>4482.7</v>
      </c>
      <c r="K1702" s="26">
        <v>4482.7</v>
      </c>
      <c r="L1702" s="27">
        <v>349</v>
      </c>
      <c r="M1702" s="26">
        <f t="shared" si="311"/>
        <v>4360719.78</v>
      </c>
      <c r="N1702" s="11"/>
      <c r="O1702" s="6"/>
      <c r="P1702" s="11"/>
      <c r="Q1702" s="11">
        <f t="shared" si="310"/>
        <v>4360719.78</v>
      </c>
      <c r="R1702" s="11"/>
      <c r="S1702" s="35"/>
      <c r="T1702" s="11"/>
      <c r="U1702" s="11">
        <v>2361</v>
      </c>
      <c r="V1702" s="11">
        <f>U1702*1846.98</f>
        <v>4360719.78</v>
      </c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75"/>
      <c r="AG1702" s="29" t="s">
        <v>217</v>
      </c>
      <c r="AH1702" s="176"/>
      <c r="AI1702" s="168"/>
      <c r="AJ1702" s="176"/>
      <c r="AK1702" s="176"/>
      <c r="AL1702" s="71">
        <f>MAX(AL$24:AL1701)+1</f>
        <v>1593</v>
      </c>
      <c r="AM1702" s="71" t="s">
        <v>157</v>
      </c>
      <c r="AN1702" s="71" t="str">
        <f t="shared" si="308"/>
        <v>1593.</v>
      </c>
      <c r="AP1702" s="71"/>
      <c r="AS1702" s="114"/>
    </row>
    <row r="1703" spans="1:45" ht="22.5" customHeight="1" x14ac:dyDescent="0.25">
      <c r="A1703" s="94" t="str">
        <f t="shared" si="307"/>
        <v>1594.</v>
      </c>
      <c r="B1703" s="94">
        <v>5611</v>
      </c>
      <c r="C1703" s="211" t="s">
        <v>1192</v>
      </c>
      <c r="D1703" s="4">
        <v>1970</v>
      </c>
      <c r="E1703" s="9" t="s">
        <v>28</v>
      </c>
      <c r="F1703" s="4" t="s">
        <v>31</v>
      </c>
      <c r="G1703" s="10">
        <v>5</v>
      </c>
      <c r="H1703" s="10">
        <v>4</v>
      </c>
      <c r="I1703" s="11">
        <v>3892.2</v>
      </c>
      <c r="J1703" s="11">
        <v>3892.2</v>
      </c>
      <c r="K1703" s="11">
        <v>3892.2</v>
      </c>
      <c r="L1703" s="35">
        <v>203</v>
      </c>
      <c r="M1703" s="11">
        <f t="shared" si="311"/>
        <v>2662464.84</v>
      </c>
      <c r="N1703" s="11"/>
      <c r="O1703" s="11"/>
      <c r="P1703" s="11"/>
      <c r="Q1703" s="11">
        <f t="shared" si="310"/>
        <v>2662464.84</v>
      </c>
      <c r="R1703" s="11"/>
      <c r="S1703" s="35"/>
      <c r="T1703" s="11"/>
      <c r="U1703" s="11"/>
      <c r="V1703" s="11"/>
      <c r="W1703" s="11">
        <v>2361</v>
      </c>
      <c r="X1703" s="11">
        <f>W1703*852.6</f>
        <v>2012988.6</v>
      </c>
      <c r="Y1703" s="11"/>
      <c r="Z1703" s="11"/>
      <c r="AA1703" s="11">
        <v>532</v>
      </c>
      <c r="AB1703" s="11">
        <f>AA1703*1220.82</f>
        <v>649476.24</v>
      </c>
      <c r="AC1703" s="11"/>
      <c r="AD1703" s="11"/>
      <c r="AE1703" s="11"/>
      <c r="AF1703" s="75"/>
      <c r="AG1703" s="29" t="s">
        <v>217</v>
      </c>
      <c r="AH1703" s="176"/>
      <c r="AI1703" s="168"/>
      <c r="AJ1703" s="176"/>
      <c r="AK1703" s="176"/>
      <c r="AL1703" s="71">
        <f>MAX(AL$24:AL1702)+1</f>
        <v>1594</v>
      </c>
      <c r="AM1703" s="71" t="s">
        <v>157</v>
      </c>
      <c r="AN1703" s="71" t="str">
        <f t="shared" si="308"/>
        <v>1594.</v>
      </c>
      <c r="AP1703" s="71"/>
      <c r="AS1703" s="114"/>
    </row>
    <row r="1704" spans="1:45" ht="22.5" customHeight="1" x14ac:dyDescent="0.25">
      <c r="A1704" s="94" t="str">
        <f t="shared" ref="A1704:A1767" si="312">AN1704</f>
        <v>1595.</v>
      </c>
      <c r="B1704" s="94">
        <v>4275</v>
      </c>
      <c r="C1704" s="213" t="s">
        <v>1183</v>
      </c>
      <c r="D1704" s="4">
        <v>1970</v>
      </c>
      <c r="E1704" s="9" t="s">
        <v>28</v>
      </c>
      <c r="F1704" s="4" t="s">
        <v>31</v>
      </c>
      <c r="G1704" s="10">
        <v>5</v>
      </c>
      <c r="H1704" s="10">
        <v>10</v>
      </c>
      <c r="I1704" s="26">
        <v>6879</v>
      </c>
      <c r="J1704" s="26">
        <v>4452.2</v>
      </c>
      <c r="K1704" s="26">
        <v>4452.2</v>
      </c>
      <c r="L1704" s="27">
        <v>360</v>
      </c>
      <c r="M1704" s="26">
        <f t="shared" si="311"/>
        <v>4360719.78</v>
      </c>
      <c r="N1704" s="11"/>
      <c r="O1704" s="6"/>
      <c r="P1704" s="11"/>
      <c r="Q1704" s="11">
        <f t="shared" si="310"/>
        <v>4360719.78</v>
      </c>
      <c r="R1704" s="11"/>
      <c r="S1704" s="35"/>
      <c r="T1704" s="11"/>
      <c r="U1704" s="11">
        <v>2361</v>
      </c>
      <c r="V1704" s="11">
        <f>U1704*1846.98</f>
        <v>4360719.78</v>
      </c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75"/>
      <c r="AG1704" s="29" t="s">
        <v>217</v>
      </c>
      <c r="AH1704" s="176"/>
      <c r="AI1704" s="168"/>
      <c r="AJ1704" s="176"/>
      <c r="AK1704" s="176"/>
      <c r="AL1704" s="71">
        <f>MAX(AL$24:AL1703)+1</f>
        <v>1595</v>
      </c>
      <c r="AM1704" s="71" t="s">
        <v>157</v>
      </c>
      <c r="AN1704" s="71" t="str">
        <f t="shared" ref="AN1704:AN1767" si="313">CONCATENATE(AL1704,AM1704)</f>
        <v>1595.</v>
      </c>
      <c r="AP1704" s="71"/>
      <c r="AS1704" s="114"/>
    </row>
    <row r="1705" spans="1:45" ht="22.5" customHeight="1" x14ac:dyDescent="0.25">
      <c r="A1705" s="94" t="str">
        <f t="shared" si="312"/>
        <v>1596.</v>
      </c>
      <c r="B1705" s="94">
        <v>4599</v>
      </c>
      <c r="C1705" s="213" t="s">
        <v>1619</v>
      </c>
      <c r="D1705" s="4">
        <v>1970</v>
      </c>
      <c r="E1705" s="4" t="s">
        <v>28</v>
      </c>
      <c r="F1705" s="4" t="s">
        <v>29</v>
      </c>
      <c r="G1705" s="4">
        <v>5</v>
      </c>
      <c r="H1705" s="4">
        <v>8</v>
      </c>
      <c r="I1705" s="18">
        <v>2611.6</v>
      </c>
      <c r="J1705" s="18">
        <v>2311.6</v>
      </c>
      <c r="K1705" s="18">
        <v>2311.6</v>
      </c>
      <c r="L1705" s="4">
        <v>99</v>
      </c>
      <c r="M1705" s="11">
        <f t="shared" si="311"/>
        <v>3074242.8006000002</v>
      </c>
      <c r="N1705" s="6"/>
      <c r="O1705" s="6"/>
      <c r="P1705" s="6"/>
      <c r="Q1705" s="11">
        <f t="shared" si="310"/>
        <v>3074242.8006000002</v>
      </c>
      <c r="R1705" s="11"/>
      <c r="S1705" s="123"/>
      <c r="T1705" s="124"/>
      <c r="U1705" s="11">
        <v>1664.47</v>
      </c>
      <c r="V1705" s="11">
        <v>3074242.8006000002</v>
      </c>
      <c r="W1705" s="11"/>
      <c r="X1705" s="11"/>
      <c r="Y1705" s="18"/>
      <c r="Z1705" s="18"/>
      <c r="AA1705" s="124"/>
      <c r="AB1705" s="124"/>
      <c r="AC1705" s="125"/>
      <c r="AD1705" s="125"/>
      <c r="AE1705" s="11"/>
      <c r="AF1705" s="75"/>
      <c r="AG1705" s="29" t="s">
        <v>217</v>
      </c>
      <c r="AH1705" s="90"/>
      <c r="AI1705" s="168"/>
      <c r="AJ1705" s="90"/>
      <c r="AK1705" s="90"/>
      <c r="AL1705" s="71">
        <f>MAX(AL$24:AL1704)+1</f>
        <v>1596</v>
      </c>
      <c r="AM1705" s="71" t="s">
        <v>157</v>
      </c>
      <c r="AN1705" s="71" t="str">
        <f t="shared" si="313"/>
        <v>1596.</v>
      </c>
      <c r="AS1705" s="114"/>
    </row>
    <row r="1706" spans="1:45" ht="22.5" customHeight="1" x14ac:dyDescent="0.25">
      <c r="A1706" s="94" t="str">
        <f t="shared" si="312"/>
        <v>1597.</v>
      </c>
      <c r="B1706" s="94">
        <v>4792</v>
      </c>
      <c r="C1706" s="218" t="s">
        <v>1259</v>
      </c>
      <c r="D1706" s="4">
        <v>1970</v>
      </c>
      <c r="E1706" s="9" t="s">
        <v>28</v>
      </c>
      <c r="F1706" s="4" t="s">
        <v>29</v>
      </c>
      <c r="G1706" s="10">
        <v>5</v>
      </c>
      <c r="H1706" s="10">
        <v>6</v>
      </c>
      <c r="I1706" s="26">
        <v>5155.3</v>
      </c>
      <c r="J1706" s="26">
        <v>3749.4</v>
      </c>
      <c r="K1706" s="26">
        <v>3749.4</v>
      </c>
      <c r="L1706" s="27">
        <v>179</v>
      </c>
      <c r="M1706" s="26">
        <f t="shared" si="311"/>
        <v>1854006.96</v>
      </c>
      <c r="N1706" s="11"/>
      <c r="O1706" s="6"/>
      <c r="P1706" s="11"/>
      <c r="Q1706" s="11">
        <f t="shared" si="310"/>
        <v>1854006.96</v>
      </c>
      <c r="R1706" s="11">
        <f>800252.4+1053754.56</f>
        <v>1854006.96</v>
      </c>
      <c r="S1706" s="35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75"/>
      <c r="AG1706" s="29" t="s">
        <v>217</v>
      </c>
      <c r="AH1706" s="176" t="s">
        <v>1776</v>
      </c>
      <c r="AI1706" s="168"/>
      <c r="AJ1706" s="176"/>
      <c r="AK1706" s="176"/>
      <c r="AL1706" s="71">
        <f>MAX(AL$24:AL1705)+1</f>
        <v>1597</v>
      </c>
      <c r="AM1706" s="71" t="s">
        <v>157</v>
      </c>
      <c r="AN1706" s="71" t="str">
        <f t="shared" si="313"/>
        <v>1597.</v>
      </c>
      <c r="AP1706" s="71"/>
      <c r="AS1706" s="114"/>
    </row>
    <row r="1707" spans="1:45" ht="22.5" customHeight="1" x14ac:dyDescent="0.25">
      <c r="A1707" s="94" t="str">
        <f t="shared" si="312"/>
        <v>1598.</v>
      </c>
      <c r="B1707" s="94">
        <v>4813</v>
      </c>
      <c r="C1707" s="211" t="s">
        <v>143</v>
      </c>
      <c r="D1707" s="4">
        <v>1970</v>
      </c>
      <c r="E1707" s="9" t="s">
        <v>28</v>
      </c>
      <c r="F1707" s="4" t="s">
        <v>29</v>
      </c>
      <c r="G1707" s="10">
        <v>5</v>
      </c>
      <c r="H1707" s="10">
        <v>7</v>
      </c>
      <c r="I1707" s="11">
        <v>6220.7</v>
      </c>
      <c r="J1707" s="11">
        <v>5017.7</v>
      </c>
      <c r="K1707" s="11">
        <v>3272</v>
      </c>
      <c r="L1707" s="35">
        <v>269</v>
      </c>
      <c r="M1707" s="11">
        <f t="shared" si="311"/>
        <v>2917629.21</v>
      </c>
      <c r="N1707" s="11"/>
      <c r="O1707" s="6"/>
      <c r="P1707" s="11"/>
      <c r="Q1707" s="11">
        <f t="shared" si="310"/>
        <v>2917629.21</v>
      </c>
      <c r="R1707" s="11">
        <f>1574207.8+1343421.41</f>
        <v>2917629.21</v>
      </c>
      <c r="S1707" s="35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75"/>
      <c r="AG1707" s="29" t="s">
        <v>217</v>
      </c>
      <c r="AH1707" s="176" t="s">
        <v>1784</v>
      </c>
      <c r="AI1707" s="168"/>
      <c r="AJ1707" s="176"/>
      <c r="AK1707" s="176"/>
      <c r="AL1707" s="71">
        <f>MAX(AL$24:AL1706)+1</f>
        <v>1598</v>
      </c>
      <c r="AM1707" s="71" t="s">
        <v>157</v>
      </c>
      <c r="AN1707" s="71" t="str">
        <f t="shared" si="313"/>
        <v>1598.</v>
      </c>
      <c r="AP1707" s="71"/>
      <c r="AS1707" s="114"/>
    </row>
    <row r="1708" spans="1:45" ht="22.5" customHeight="1" x14ac:dyDescent="0.25">
      <c r="A1708" s="94" t="str">
        <f t="shared" si="312"/>
        <v>1599.</v>
      </c>
      <c r="B1708" s="94">
        <v>5021</v>
      </c>
      <c r="C1708" s="213" t="s">
        <v>1283</v>
      </c>
      <c r="D1708" s="4">
        <v>1970</v>
      </c>
      <c r="E1708" s="9" t="s">
        <v>28</v>
      </c>
      <c r="F1708" s="4" t="s">
        <v>31</v>
      </c>
      <c r="G1708" s="10">
        <v>5</v>
      </c>
      <c r="H1708" s="10">
        <v>3</v>
      </c>
      <c r="I1708" s="11">
        <v>2478</v>
      </c>
      <c r="J1708" s="11">
        <v>2037.9</v>
      </c>
      <c r="K1708" s="11">
        <v>2037.9</v>
      </c>
      <c r="L1708" s="35">
        <v>90</v>
      </c>
      <c r="M1708" s="11">
        <f t="shared" si="311"/>
        <v>647853.13</v>
      </c>
      <c r="N1708" s="11"/>
      <c r="O1708" s="6"/>
      <c r="P1708" s="11"/>
      <c r="Q1708" s="11">
        <f t="shared" si="310"/>
        <v>647853.13</v>
      </c>
      <c r="R1708" s="11">
        <v>647853.13</v>
      </c>
      <c r="S1708" s="35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75"/>
      <c r="AG1708" s="29" t="s">
        <v>217</v>
      </c>
      <c r="AH1708" s="176" t="s">
        <v>1774</v>
      </c>
      <c r="AI1708" s="168"/>
      <c r="AJ1708" s="176"/>
      <c r="AK1708" s="176"/>
      <c r="AL1708" s="71">
        <f>MAX(AL$24:AL1707)+1</f>
        <v>1599</v>
      </c>
      <c r="AM1708" s="71" t="s">
        <v>157</v>
      </c>
      <c r="AN1708" s="71" t="str">
        <f t="shared" si="313"/>
        <v>1599.</v>
      </c>
      <c r="AP1708" s="71"/>
      <c r="AS1708" s="114"/>
    </row>
    <row r="1709" spans="1:45" ht="22.5" customHeight="1" x14ac:dyDescent="0.25">
      <c r="A1709" s="94" t="str">
        <f t="shared" si="312"/>
        <v>1600.</v>
      </c>
      <c r="B1709" s="94">
        <v>5227</v>
      </c>
      <c r="C1709" s="213" t="s">
        <v>1454</v>
      </c>
      <c r="D1709" s="4">
        <v>1970</v>
      </c>
      <c r="E1709" s="9" t="s">
        <v>28</v>
      </c>
      <c r="F1709" s="4" t="s">
        <v>29</v>
      </c>
      <c r="G1709" s="10">
        <v>5</v>
      </c>
      <c r="H1709" s="10">
        <v>4</v>
      </c>
      <c r="I1709" s="26">
        <v>3356.7</v>
      </c>
      <c r="J1709" s="26">
        <v>2277.3000000000002</v>
      </c>
      <c r="K1709" s="26">
        <v>2277.3000000000002</v>
      </c>
      <c r="L1709" s="27">
        <v>162</v>
      </c>
      <c r="M1709" s="11">
        <f t="shared" si="311"/>
        <v>2406222.67</v>
      </c>
      <c r="N1709" s="11"/>
      <c r="O1709" s="6"/>
      <c r="P1709" s="11"/>
      <c r="Q1709" s="11">
        <f t="shared" si="310"/>
        <v>2406222.67</v>
      </c>
      <c r="R1709" s="11">
        <v>877580.44</v>
      </c>
      <c r="S1709" s="35"/>
      <c r="T1709" s="11"/>
      <c r="U1709" s="11"/>
      <c r="V1709" s="11"/>
      <c r="W1709" s="11"/>
      <c r="X1709" s="11"/>
      <c r="Y1709" s="11">
        <v>1964.7572985583465</v>
      </c>
      <c r="Z1709" s="11">
        <v>1528642.23</v>
      </c>
      <c r="AA1709" s="11"/>
      <c r="AB1709" s="11"/>
      <c r="AC1709" s="11"/>
      <c r="AD1709" s="11"/>
      <c r="AE1709" s="11"/>
      <c r="AF1709" s="75"/>
      <c r="AG1709" s="29" t="s">
        <v>217</v>
      </c>
      <c r="AH1709" s="176" t="s">
        <v>1774</v>
      </c>
      <c r="AI1709" s="168"/>
      <c r="AJ1709" s="176"/>
      <c r="AK1709" s="176"/>
      <c r="AL1709" s="71">
        <f>MAX(AL$24:AL1708)+1</f>
        <v>1600</v>
      </c>
      <c r="AM1709" s="71" t="s">
        <v>157</v>
      </c>
      <c r="AN1709" s="71" t="str">
        <f t="shared" si="313"/>
        <v>1600.</v>
      </c>
      <c r="AP1709" s="71"/>
      <c r="AS1709" s="114"/>
    </row>
    <row r="1710" spans="1:45" ht="22.5" customHeight="1" x14ac:dyDescent="0.25">
      <c r="A1710" s="94" t="str">
        <f t="shared" si="312"/>
        <v>1601.</v>
      </c>
      <c r="B1710" s="94">
        <v>5229</v>
      </c>
      <c r="C1710" s="213" t="s">
        <v>1456</v>
      </c>
      <c r="D1710" s="4">
        <v>1970</v>
      </c>
      <c r="E1710" s="9" t="s">
        <v>28</v>
      </c>
      <c r="F1710" s="4" t="s">
        <v>31</v>
      </c>
      <c r="G1710" s="10">
        <v>5</v>
      </c>
      <c r="H1710" s="10">
        <v>4</v>
      </c>
      <c r="I1710" s="26">
        <v>3825.3</v>
      </c>
      <c r="J1710" s="26">
        <v>2557.6999999999998</v>
      </c>
      <c r="K1710" s="26">
        <v>2557.6999999999998</v>
      </c>
      <c r="L1710" s="27">
        <v>206</v>
      </c>
      <c r="M1710" s="26">
        <f t="shared" si="311"/>
        <v>1024995.2</v>
      </c>
      <c r="N1710" s="11"/>
      <c r="O1710" s="6"/>
      <c r="P1710" s="11"/>
      <c r="Q1710" s="11">
        <f t="shared" si="310"/>
        <v>1024995.2</v>
      </c>
      <c r="R1710" s="11">
        <v>1024995.2</v>
      </c>
      <c r="S1710" s="35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75"/>
      <c r="AG1710" s="29" t="s">
        <v>217</v>
      </c>
      <c r="AH1710" s="176" t="s">
        <v>1778</v>
      </c>
      <c r="AI1710" s="168"/>
      <c r="AJ1710" s="176"/>
      <c r="AK1710" s="176"/>
      <c r="AL1710" s="71">
        <f>MAX(AL$24:AL1709)+1</f>
        <v>1601</v>
      </c>
      <c r="AM1710" s="71" t="s">
        <v>157</v>
      </c>
      <c r="AN1710" s="71" t="str">
        <f t="shared" si="313"/>
        <v>1601.</v>
      </c>
      <c r="AP1710" s="71"/>
      <c r="AS1710" s="114"/>
    </row>
    <row r="1711" spans="1:45" ht="22.5" customHeight="1" x14ac:dyDescent="0.25">
      <c r="A1711" s="94" t="str">
        <f t="shared" si="312"/>
        <v>1602.</v>
      </c>
      <c r="B1711" s="94">
        <v>5233</v>
      </c>
      <c r="C1711" s="238" t="s">
        <v>1128</v>
      </c>
      <c r="D1711" s="4">
        <v>1970</v>
      </c>
      <c r="E1711" s="9" t="s">
        <v>28</v>
      </c>
      <c r="F1711" s="4" t="s">
        <v>31</v>
      </c>
      <c r="G1711" s="10">
        <v>5</v>
      </c>
      <c r="H1711" s="10">
        <v>5</v>
      </c>
      <c r="I1711" s="11">
        <v>3462.9</v>
      </c>
      <c r="J1711" s="11">
        <v>2250.6999999999998</v>
      </c>
      <c r="K1711" s="11">
        <v>2250.6999999999998</v>
      </c>
      <c r="L1711" s="35">
        <v>170</v>
      </c>
      <c r="M1711" s="26">
        <f t="shared" si="311"/>
        <v>3232832.4</v>
      </c>
      <c r="N1711" s="11"/>
      <c r="O1711" s="6"/>
      <c r="P1711" s="11"/>
      <c r="Q1711" s="11">
        <f t="shared" si="310"/>
        <v>3232832.4</v>
      </c>
      <c r="R1711" s="11">
        <v>831758.4</v>
      </c>
      <c r="S1711" s="35"/>
      <c r="T1711" s="11"/>
      <c r="U1711" s="11">
        <v>1300</v>
      </c>
      <c r="V1711" s="11">
        <f>U1711*1846.98</f>
        <v>2401074</v>
      </c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75"/>
      <c r="AG1711" s="29" t="s">
        <v>217</v>
      </c>
      <c r="AH1711" s="176" t="s">
        <v>1778</v>
      </c>
      <c r="AI1711" s="168"/>
      <c r="AJ1711" s="176"/>
      <c r="AK1711" s="176"/>
      <c r="AL1711" s="71">
        <f>MAX(AL$24:AL1710)+1</f>
        <v>1602</v>
      </c>
      <c r="AM1711" s="71" t="s">
        <v>157</v>
      </c>
      <c r="AN1711" s="71" t="str">
        <f t="shared" si="313"/>
        <v>1602.</v>
      </c>
      <c r="AP1711" s="71"/>
      <c r="AS1711" s="114"/>
    </row>
    <row r="1712" spans="1:45" ht="22.5" customHeight="1" x14ac:dyDescent="0.25">
      <c r="A1712" s="94" t="str">
        <f t="shared" si="312"/>
        <v>1603.</v>
      </c>
      <c r="B1712" s="94">
        <v>5243</v>
      </c>
      <c r="C1712" s="213" t="s">
        <v>1461</v>
      </c>
      <c r="D1712" s="4">
        <v>1970</v>
      </c>
      <c r="E1712" s="9" t="s">
        <v>28</v>
      </c>
      <c r="F1712" s="4" t="s">
        <v>31</v>
      </c>
      <c r="G1712" s="10">
        <v>5</v>
      </c>
      <c r="H1712" s="10">
        <v>5</v>
      </c>
      <c r="I1712" s="26">
        <v>3454</v>
      </c>
      <c r="J1712" s="26">
        <v>2243.8000000000002</v>
      </c>
      <c r="K1712" s="26">
        <v>2243.8000000000002</v>
      </c>
      <c r="L1712" s="27">
        <v>163</v>
      </c>
      <c r="M1712" s="26">
        <f t="shared" si="311"/>
        <v>1329105.2778</v>
      </c>
      <c r="N1712" s="11"/>
      <c r="O1712" s="6"/>
      <c r="P1712" s="11"/>
      <c r="Q1712" s="11">
        <f t="shared" si="310"/>
        <v>1329105.2778</v>
      </c>
      <c r="R1712" s="11"/>
      <c r="S1712" s="35"/>
      <c r="T1712" s="11"/>
      <c r="U1712" s="11">
        <v>719.61</v>
      </c>
      <c r="V1712" s="11">
        <f>U1712*1846.98</f>
        <v>1329105.2778</v>
      </c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75"/>
      <c r="AG1712" s="29" t="s">
        <v>217</v>
      </c>
      <c r="AH1712" s="176"/>
      <c r="AI1712" s="168"/>
      <c r="AJ1712" s="176"/>
      <c r="AK1712" s="176"/>
      <c r="AL1712" s="71">
        <f>MAX(AL$24:AL1711)+1</f>
        <v>1603</v>
      </c>
      <c r="AM1712" s="71" t="s">
        <v>157</v>
      </c>
      <c r="AN1712" s="71" t="str">
        <f t="shared" si="313"/>
        <v>1603.</v>
      </c>
      <c r="AP1712" s="71"/>
      <c r="AS1712" s="114"/>
    </row>
    <row r="1713" spans="1:45" ht="22.5" customHeight="1" x14ac:dyDescent="0.25">
      <c r="A1713" s="94" t="str">
        <f t="shared" si="312"/>
        <v>1604.</v>
      </c>
      <c r="B1713" s="94">
        <v>5248</v>
      </c>
      <c r="C1713" s="213" t="s">
        <v>1463</v>
      </c>
      <c r="D1713" s="4">
        <v>1970</v>
      </c>
      <c r="E1713" s="9" t="s">
        <v>28</v>
      </c>
      <c r="F1713" s="4" t="s">
        <v>31</v>
      </c>
      <c r="G1713" s="10">
        <v>5</v>
      </c>
      <c r="H1713" s="10">
        <v>4</v>
      </c>
      <c r="I1713" s="26">
        <v>3832.1</v>
      </c>
      <c r="J1713" s="26">
        <v>2560.3000000000002</v>
      </c>
      <c r="K1713" s="26">
        <v>2560.3000000000002</v>
      </c>
      <c r="L1713" s="27">
        <v>207</v>
      </c>
      <c r="M1713" s="26">
        <f t="shared" si="311"/>
        <v>1781966.304</v>
      </c>
      <c r="N1713" s="11"/>
      <c r="O1713" s="6"/>
      <c r="P1713" s="11"/>
      <c r="Q1713" s="11">
        <f t="shared" si="310"/>
        <v>1781966.304</v>
      </c>
      <c r="R1713" s="11"/>
      <c r="S1713" s="35"/>
      <c r="T1713" s="11"/>
      <c r="U1713" s="11">
        <v>964.8</v>
      </c>
      <c r="V1713" s="11">
        <f>U1713*1846.98</f>
        <v>1781966.304</v>
      </c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75"/>
      <c r="AG1713" s="29" t="s">
        <v>217</v>
      </c>
      <c r="AH1713" s="176"/>
      <c r="AI1713" s="168"/>
      <c r="AJ1713" s="176"/>
      <c r="AK1713" s="176"/>
      <c r="AL1713" s="71">
        <f>MAX(AL$24:AL1712)+1</f>
        <v>1604</v>
      </c>
      <c r="AM1713" s="71" t="s">
        <v>157</v>
      </c>
      <c r="AN1713" s="71" t="str">
        <f t="shared" si="313"/>
        <v>1604.</v>
      </c>
      <c r="AP1713" s="71"/>
      <c r="AS1713" s="114"/>
    </row>
    <row r="1714" spans="1:45" ht="22.5" customHeight="1" x14ac:dyDescent="0.25">
      <c r="A1714" s="94" t="str">
        <f t="shared" si="312"/>
        <v>1605.</v>
      </c>
      <c r="B1714" s="94">
        <v>4989</v>
      </c>
      <c r="C1714" s="211" t="s">
        <v>1105</v>
      </c>
      <c r="D1714" s="4">
        <v>1971</v>
      </c>
      <c r="E1714" s="9" t="s">
        <v>28</v>
      </c>
      <c r="F1714" s="4" t="s">
        <v>31</v>
      </c>
      <c r="G1714" s="10">
        <v>5</v>
      </c>
      <c r="H1714" s="10">
        <v>3</v>
      </c>
      <c r="I1714" s="11">
        <v>2062.8000000000002</v>
      </c>
      <c r="J1714" s="11">
        <v>2062.8000000000002</v>
      </c>
      <c r="K1714" s="11">
        <v>2062.8000000000002</v>
      </c>
      <c r="L1714" s="35">
        <v>81</v>
      </c>
      <c r="M1714" s="11">
        <f t="shared" si="311"/>
        <v>969664.5</v>
      </c>
      <c r="N1714" s="11"/>
      <c r="O1714" s="6"/>
      <c r="P1714" s="11"/>
      <c r="Q1714" s="11">
        <f t="shared" si="310"/>
        <v>969664.5</v>
      </c>
      <c r="R1714" s="11"/>
      <c r="S1714" s="35"/>
      <c r="T1714" s="11"/>
      <c r="U1714" s="11">
        <v>525</v>
      </c>
      <c r="V1714" s="11">
        <f>U1714*1846.98</f>
        <v>969664.5</v>
      </c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75"/>
      <c r="AG1714" s="29" t="s">
        <v>217</v>
      </c>
      <c r="AH1714" s="176"/>
      <c r="AI1714" s="168"/>
      <c r="AJ1714" s="176"/>
      <c r="AK1714" s="176"/>
      <c r="AL1714" s="71">
        <f>MAX(AL$24:AL1713)+1</f>
        <v>1605</v>
      </c>
      <c r="AM1714" s="71" t="s">
        <v>157</v>
      </c>
      <c r="AN1714" s="71" t="str">
        <f t="shared" si="313"/>
        <v>1605.</v>
      </c>
      <c r="AP1714" s="71"/>
      <c r="AS1714" s="114"/>
    </row>
    <row r="1715" spans="1:45" ht="22.5" customHeight="1" x14ac:dyDescent="0.25">
      <c r="A1715" s="94" t="str">
        <f t="shared" si="312"/>
        <v>1606.</v>
      </c>
      <c r="B1715" s="94">
        <v>4604</v>
      </c>
      <c r="C1715" s="218" t="s">
        <v>1240</v>
      </c>
      <c r="D1715" s="4">
        <v>1971</v>
      </c>
      <c r="E1715" s="9" t="s">
        <v>28</v>
      </c>
      <c r="F1715" s="4" t="s">
        <v>29</v>
      </c>
      <c r="G1715" s="10">
        <v>5</v>
      </c>
      <c r="H1715" s="10">
        <v>6</v>
      </c>
      <c r="I1715" s="26">
        <v>4495.8999999999996</v>
      </c>
      <c r="J1715" s="26">
        <v>3036.2</v>
      </c>
      <c r="K1715" s="26">
        <v>3036.2</v>
      </c>
      <c r="L1715" s="27">
        <v>183</v>
      </c>
      <c r="M1715" s="26">
        <f t="shared" si="311"/>
        <v>1137723.6599999999</v>
      </c>
      <c r="N1715" s="11"/>
      <c r="O1715" s="6"/>
      <c r="P1715" s="11"/>
      <c r="Q1715" s="11">
        <f t="shared" si="310"/>
        <v>1137723.6599999999</v>
      </c>
      <c r="R1715" s="11">
        <v>1137723.6599999999</v>
      </c>
      <c r="S1715" s="35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75"/>
      <c r="AG1715" s="29" t="s">
        <v>217</v>
      </c>
      <c r="AH1715" s="176" t="s">
        <v>1778</v>
      </c>
      <c r="AI1715" s="168"/>
      <c r="AJ1715" s="176"/>
      <c r="AK1715" s="176"/>
      <c r="AL1715" s="71">
        <f>MAX(AL$24:AL1714)+1</f>
        <v>1606</v>
      </c>
      <c r="AM1715" s="71" t="s">
        <v>157</v>
      </c>
      <c r="AN1715" s="71" t="str">
        <f t="shared" si="313"/>
        <v>1606.</v>
      </c>
      <c r="AP1715" s="71"/>
      <c r="AS1715" s="114"/>
    </row>
    <row r="1716" spans="1:45" ht="22.5" customHeight="1" x14ac:dyDescent="0.25">
      <c r="A1716" s="94" t="str">
        <f t="shared" si="312"/>
        <v>1607.</v>
      </c>
      <c r="B1716" s="94">
        <v>5231</v>
      </c>
      <c r="C1716" s="213" t="s">
        <v>1458</v>
      </c>
      <c r="D1716" s="4">
        <v>1971</v>
      </c>
      <c r="E1716" s="9" t="s">
        <v>28</v>
      </c>
      <c r="F1716" s="4" t="s">
        <v>31</v>
      </c>
      <c r="G1716" s="10">
        <v>5</v>
      </c>
      <c r="H1716" s="10">
        <v>7</v>
      </c>
      <c r="I1716" s="26">
        <v>5074.3</v>
      </c>
      <c r="J1716" s="26">
        <v>3425.8</v>
      </c>
      <c r="K1716" s="26">
        <v>3425.8</v>
      </c>
      <c r="L1716" s="27">
        <v>279</v>
      </c>
      <c r="M1716" s="26">
        <f t="shared" si="311"/>
        <v>3306309.6</v>
      </c>
      <c r="N1716" s="11"/>
      <c r="O1716" s="6"/>
      <c r="P1716" s="11"/>
      <c r="Q1716" s="11">
        <f t="shared" si="310"/>
        <v>3306309.6</v>
      </c>
      <c r="R1716" s="11">
        <v>3306309.6</v>
      </c>
      <c r="S1716" s="35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75"/>
      <c r="AG1716" s="29" t="s">
        <v>217</v>
      </c>
      <c r="AH1716" s="176" t="s">
        <v>1777</v>
      </c>
      <c r="AI1716" s="168"/>
      <c r="AJ1716" s="176"/>
      <c r="AK1716" s="176"/>
      <c r="AL1716" s="71">
        <f>MAX(AL$24:AL1715)+1</f>
        <v>1607</v>
      </c>
      <c r="AM1716" s="71" t="s">
        <v>157</v>
      </c>
      <c r="AN1716" s="71" t="str">
        <f t="shared" si="313"/>
        <v>1607.</v>
      </c>
      <c r="AP1716" s="71"/>
      <c r="AS1716" s="114"/>
    </row>
    <row r="1717" spans="1:45" ht="22.5" customHeight="1" x14ac:dyDescent="0.25">
      <c r="A1717" s="94" t="str">
        <f t="shared" si="312"/>
        <v>1608.</v>
      </c>
      <c r="B1717" s="94">
        <v>4941</v>
      </c>
      <c r="C1717" s="211" t="s">
        <v>1527</v>
      </c>
      <c r="D1717" s="4">
        <v>1972</v>
      </c>
      <c r="E1717" s="9" t="s">
        <v>28</v>
      </c>
      <c r="F1717" s="4" t="s">
        <v>29</v>
      </c>
      <c r="G1717" s="10">
        <v>5</v>
      </c>
      <c r="H1717" s="10">
        <v>4</v>
      </c>
      <c r="I1717" s="11">
        <v>3394.4</v>
      </c>
      <c r="J1717" s="11">
        <v>2501.4</v>
      </c>
      <c r="K1717" s="11">
        <v>2501.4</v>
      </c>
      <c r="L1717" s="35">
        <v>145</v>
      </c>
      <c r="M1717" s="11">
        <f t="shared" si="311"/>
        <v>4903592.6399999997</v>
      </c>
      <c r="N1717" s="11"/>
      <c r="O1717" s="6"/>
      <c r="P1717" s="11"/>
      <c r="Q1717" s="11">
        <f t="shared" si="310"/>
        <v>4903592.6399999997</v>
      </c>
      <c r="R1717" s="11">
        <f>4173432+730160.64</f>
        <v>4903592.6399999997</v>
      </c>
      <c r="S1717" s="35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75"/>
      <c r="AG1717" s="29" t="s">
        <v>217</v>
      </c>
      <c r="AH1717" s="176" t="s">
        <v>1783</v>
      </c>
      <c r="AI1717" s="168"/>
      <c r="AJ1717" s="176"/>
      <c r="AK1717" s="176"/>
      <c r="AL1717" s="71">
        <f>MAX(AL$24:AL1716)+1</f>
        <v>1608</v>
      </c>
      <c r="AM1717" s="71" t="s">
        <v>157</v>
      </c>
      <c r="AN1717" s="71" t="str">
        <f t="shared" si="313"/>
        <v>1608.</v>
      </c>
      <c r="AP1717" s="71"/>
      <c r="AS1717" s="114"/>
    </row>
    <row r="1718" spans="1:45" ht="22.5" customHeight="1" x14ac:dyDescent="0.25">
      <c r="A1718" s="94" t="str">
        <f t="shared" si="312"/>
        <v>1609.</v>
      </c>
      <c r="B1718" s="94">
        <v>4300</v>
      </c>
      <c r="C1718" s="220" t="s">
        <v>1187</v>
      </c>
      <c r="D1718" s="4">
        <v>1972</v>
      </c>
      <c r="E1718" s="9" t="s">
        <v>28</v>
      </c>
      <c r="F1718" s="4" t="s">
        <v>29</v>
      </c>
      <c r="G1718" s="10">
        <v>5</v>
      </c>
      <c r="H1718" s="10">
        <v>4</v>
      </c>
      <c r="I1718" s="26">
        <v>2791.6</v>
      </c>
      <c r="J1718" s="26">
        <v>1784.1</v>
      </c>
      <c r="K1718" s="26">
        <v>1784.1</v>
      </c>
      <c r="L1718" s="27">
        <v>115</v>
      </c>
      <c r="M1718" s="26">
        <f t="shared" si="311"/>
        <v>1438114.0374</v>
      </c>
      <c r="N1718" s="11"/>
      <c r="O1718" s="6"/>
      <c r="P1718" s="11"/>
      <c r="Q1718" s="11">
        <f t="shared" si="310"/>
        <v>1438114.0374</v>
      </c>
      <c r="R1718" s="11"/>
      <c r="S1718" s="35"/>
      <c r="T1718" s="11"/>
      <c r="U1718" s="11">
        <v>778.63</v>
      </c>
      <c r="V1718" s="11">
        <f>U1718*1846.98</f>
        <v>1438114.0374</v>
      </c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75"/>
      <c r="AG1718" s="29" t="s">
        <v>217</v>
      </c>
      <c r="AH1718" s="176"/>
      <c r="AI1718" s="168"/>
      <c r="AJ1718" s="176"/>
      <c r="AK1718" s="176"/>
      <c r="AL1718" s="71">
        <f>MAX(AL$24:AL1717)+1</f>
        <v>1609</v>
      </c>
      <c r="AM1718" s="71" t="s">
        <v>157</v>
      </c>
      <c r="AN1718" s="71" t="str">
        <f t="shared" si="313"/>
        <v>1609.</v>
      </c>
      <c r="AP1718" s="71"/>
      <c r="AS1718" s="114"/>
    </row>
    <row r="1719" spans="1:45" ht="22.5" customHeight="1" x14ac:dyDescent="0.25">
      <c r="A1719" s="94" t="str">
        <f t="shared" si="312"/>
        <v>1610.</v>
      </c>
      <c r="B1719" s="94">
        <v>4585</v>
      </c>
      <c r="C1719" s="218" t="s">
        <v>1237</v>
      </c>
      <c r="D1719" s="4">
        <v>1972</v>
      </c>
      <c r="E1719" s="9" t="s">
        <v>28</v>
      </c>
      <c r="F1719" s="4" t="s">
        <v>29</v>
      </c>
      <c r="G1719" s="10">
        <v>2</v>
      </c>
      <c r="H1719" s="10">
        <v>8</v>
      </c>
      <c r="I1719" s="26">
        <v>6923.8</v>
      </c>
      <c r="J1719" s="26">
        <v>5343.5</v>
      </c>
      <c r="K1719" s="26">
        <v>3664.2</v>
      </c>
      <c r="L1719" s="27">
        <v>260</v>
      </c>
      <c r="M1719" s="26">
        <f t="shared" si="311"/>
        <v>1352456.64</v>
      </c>
      <c r="N1719" s="11"/>
      <c r="O1719" s="6"/>
      <c r="P1719" s="11"/>
      <c r="Q1719" s="11">
        <f t="shared" si="310"/>
        <v>1352456.64</v>
      </c>
      <c r="R1719" s="11">
        <v>1352456.64</v>
      </c>
      <c r="S1719" s="35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75"/>
      <c r="AG1719" s="29" t="s">
        <v>217</v>
      </c>
      <c r="AH1719" s="176" t="s">
        <v>1788</v>
      </c>
      <c r="AI1719" s="168"/>
      <c r="AJ1719" s="176"/>
      <c r="AK1719" s="176"/>
      <c r="AL1719" s="71">
        <f>MAX(AL$24:AL1718)+1</f>
        <v>1610</v>
      </c>
      <c r="AM1719" s="71" t="s">
        <v>157</v>
      </c>
      <c r="AN1719" s="71" t="str">
        <f t="shared" si="313"/>
        <v>1610.</v>
      </c>
      <c r="AP1719" s="71"/>
      <c r="AS1719" s="114"/>
    </row>
    <row r="1720" spans="1:45" ht="22.5" customHeight="1" x14ac:dyDescent="0.25">
      <c r="A1720" s="94" t="str">
        <f t="shared" si="312"/>
        <v>1611.</v>
      </c>
      <c r="B1720" s="94">
        <v>4607</v>
      </c>
      <c r="C1720" s="213" t="s">
        <v>1241</v>
      </c>
      <c r="D1720" s="4">
        <v>1972</v>
      </c>
      <c r="E1720" s="9" t="s">
        <v>28</v>
      </c>
      <c r="F1720" s="4" t="s">
        <v>29</v>
      </c>
      <c r="G1720" s="10">
        <v>5</v>
      </c>
      <c r="H1720" s="10">
        <v>4</v>
      </c>
      <c r="I1720" s="26">
        <v>2611.6</v>
      </c>
      <c r="J1720" s="26">
        <v>1636.3</v>
      </c>
      <c r="K1720" s="26">
        <v>1636.3</v>
      </c>
      <c r="L1720" s="27">
        <v>99</v>
      </c>
      <c r="M1720" s="26">
        <f t="shared" si="311"/>
        <v>1834635.27</v>
      </c>
      <c r="N1720" s="11"/>
      <c r="O1720" s="6"/>
      <c r="P1720" s="11"/>
      <c r="Q1720" s="11">
        <f t="shared" si="310"/>
        <v>1834635.27</v>
      </c>
      <c r="R1720" s="11">
        <f>660890.86+564001.41</f>
        <v>1224892.27</v>
      </c>
      <c r="S1720" s="35"/>
      <c r="T1720" s="11"/>
      <c r="U1720" s="11"/>
      <c r="V1720" s="11"/>
      <c r="W1720" s="11"/>
      <c r="X1720" s="11"/>
      <c r="Y1720" s="11">
        <v>514.61</v>
      </c>
      <c r="Z1720" s="11">
        <v>609743</v>
      </c>
      <c r="AA1720" s="11"/>
      <c r="AB1720" s="11"/>
      <c r="AC1720" s="11"/>
      <c r="AD1720" s="11"/>
      <c r="AE1720" s="11"/>
      <c r="AF1720" s="75"/>
      <c r="AG1720" s="29" t="s">
        <v>217</v>
      </c>
      <c r="AH1720" s="176" t="s">
        <v>1784</v>
      </c>
      <c r="AI1720" s="168"/>
      <c r="AJ1720" s="176"/>
      <c r="AK1720" s="176"/>
      <c r="AL1720" s="71">
        <f>MAX(AL$24:AL1719)+1</f>
        <v>1611</v>
      </c>
      <c r="AM1720" s="71" t="s">
        <v>157</v>
      </c>
      <c r="AN1720" s="71" t="str">
        <f t="shared" si="313"/>
        <v>1611.</v>
      </c>
      <c r="AP1720" s="71"/>
      <c r="AS1720" s="114"/>
    </row>
    <row r="1721" spans="1:45" ht="22.5" customHeight="1" x14ac:dyDescent="0.25">
      <c r="A1721" s="94" t="str">
        <f t="shared" si="312"/>
        <v>1612.</v>
      </c>
      <c r="B1721" s="94">
        <v>4805</v>
      </c>
      <c r="C1721" s="218" t="s">
        <v>1261</v>
      </c>
      <c r="D1721" s="4">
        <v>1972</v>
      </c>
      <c r="E1721" s="9" t="s">
        <v>28</v>
      </c>
      <c r="F1721" s="4" t="s">
        <v>29</v>
      </c>
      <c r="G1721" s="10">
        <v>5</v>
      </c>
      <c r="H1721" s="10">
        <v>2</v>
      </c>
      <c r="I1721" s="26">
        <v>3365.3</v>
      </c>
      <c r="J1721" s="26">
        <v>2895.5</v>
      </c>
      <c r="K1721" s="26">
        <v>2895.5</v>
      </c>
      <c r="L1721" s="27">
        <v>244</v>
      </c>
      <c r="M1721" s="26">
        <f t="shared" si="311"/>
        <v>619530.23999999999</v>
      </c>
      <c r="N1721" s="11"/>
      <c r="O1721" s="6"/>
      <c r="P1721" s="11"/>
      <c r="Q1721" s="11">
        <f t="shared" si="310"/>
        <v>619530.23999999999</v>
      </c>
      <c r="R1721" s="11">
        <v>619530.23999999999</v>
      </c>
      <c r="S1721" s="35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75"/>
      <c r="AG1721" s="29" t="s">
        <v>217</v>
      </c>
      <c r="AH1721" s="176" t="s">
        <v>1788</v>
      </c>
      <c r="AI1721" s="168"/>
      <c r="AJ1721" s="176"/>
      <c r="AK1721" s="176"/>
      <c r="AL1721" s="71">
        <f>MAX(AL$24:AL1720)+1</f>
        <v>1612</v>
      </c>
      <c r="AM1721" s="71" t="s">
        <v>157</v>
      </c>
      <c r="AN1721" s="71" t="str">
        <f t="shared" si="313"/>
        <v>1612.</v>
      </c>
      <c r="AP1721" s="71"/>
      <c r="AS1721" s="114"/>
    </row>
    <row r="1722" spans="1:45" ht="22.5" customHeight="1" x14ac:dyDescent="0.25">
      <c r="A1722" s="94" t="str">
        <f t="shared" si="312"/>
        <v>1613.</v>
      </c>
      <c r="B1722" s="94">
        <v>5236</v>
      </c>
      <c r="C1722" s="218" t="s">
        <v>1308</v>
      </c>
      <c r="D1722" s="4">
        <v>1972</v>
      </c>
      <c r="E1722" s="9" t="s">
        <v>28</v>
      </c>
      <c r="F1722" s="4" t="s">
        <v>29</v>
      </c>
      <c r="G1722" s="10">
        <v>5</v>
      </c>
      <c r="H1722" s="10">
        <v>4</v>
      </c>
      <c r="I1722" s="11">
        <v>2580</v>
      </c>
      <c r="J1722" s="11">
        <v>2580</v>
      </c>
      <c r="K1722" s="11">
        <v>2580</v>
      </c>
      <c r="L1722" s="35">
        <v>108</v>
      </c>
      <c r="M1722" s="11">
        <f t="shared" si="311"/>
        <v>652888.32999999996</v>
      </c>
      <c r="N1722" s="11"/>
      <c r="O1722" s="6"/>
      <c r="P1722" s="11"/>
      <c r="Q1722" s="11">
        <f t="shared" si="310"/>
        <v>652888.32999999996</v>
      </c>
      <c r="R1722" s="11">
        <v>652888.32999999996</v>
      </c>
      <c r="S1722" s="35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75"/>
      <c r="AG1722" s="29" t="s">
        <v>217</v>
      </c>
      <c r="AH1722" s="176" t="s">
        <v>1778</v>
      </c>
      <c r="AI1722" s="168"/>
      <c r="AJ1722" s="176"/>
      <c r="AK1722" s="176"/>
      <c r="AL1722" s="71">
        <f>MAX(AL$24:AL1721)+1</f>
        <v>1613</v>
      </c>
      <c r="AM1722" s="71" t="s">
        <v>157</v>
      </c>
      <c r="AN1722" s="71" t="str">
        <f t="shared" si="313"/>
        <v>1613.</v>
      </c>
      <c r="AP1722" s="71"/>
      <c r="AS1722" s="114"/>
    </row>
    <row r="1723" spans="1:45" ht="22.5" customHeight="1" x14ac:dyDescent="0.25">
      <c r="A1723" s="94" t="str">
        <f t="shared" si="312"/>
        <v>1614.</v>
      </c>
      <c r="B1723" s="94">
        <v>4545</v>
      </c>
      <c r="C1723" s="218" t="s">
        <v>1232</v>
      </c>
      <c r="D1723" s="4">
        <v>1973</v>
      </c>
      <c r="E1723" s="9" t="s">
        <v>28</v>
      </c>
      <c r="F1723" s="4" t="s">
        <v>29</v>
      </c>
      <c r="G1723" s="10">
        <v>5</v>
      </c>
      <c r="H1723" s="10">
        <v>4</v>
      </c>
      <c r="I1723" s="26">
        <v>3805.67</v>
      </c>
      <c r="J1723" s="26">
        <v>3451.5</v>
      </c>
      <c r="K1723" s="26">
        <v>3451.5</v>
      </c>
      <c r="L1723" s="27">
        <v>165</v>
      </c>
      <c r="M1723" s="26">
        <f t="shared" si="311"/>
        <v>902523.92</v>
      </c>
      <c r="N1723" s="11"/>
      <c r="O1723" s="6"/>
      <c r="P1723" s="11"/>
      <c r="Q1723" s="11">
        <f t="shared" si="310"/>
        <v>902523.92</v>
      </c>
      <c r="R1723" s="11">
        <v>902523.92</v>
      </c>
      <c r="S1723" s="35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75"/>
      <c r="AG1723" s="29" t="s">
        <v>217</v>
      </c>
      <c r="AH1723" s="176" t="s">
        <v>1774</v>
      </c>
      <c r="AI1723" s="168"/>
      <c r="AJ1723" s="176"/>
      <c r="AK1723" s="176"/>
      <c r="AL1723" s="71">
        <f>MAX(AL$24:AL1722)+1</f>
        <v>1614</v>
      </c>
      <c r="AM1723" s="71" t="s">
        <v>157</v>
      </c>
      <c r="AN1723" s="71" t="str">
        <f t="shared" si="313"/>
        <v>1614.</v>
      </c>
      <c r="AP1723" s="71"/>
      <c r="AS1723" s="114"/>
    </row>
    <row r="1724" spans="1:45" ht="22.5" customHeight="1" x14ac:dyDescent="0.25">
      <c r="A1724" s="94" t="str">
        <f t="shared" si="312"/>
        <v>1615.</v>
      </c>
      <c r="B1724" s="94">
        <v>4597</v>
      </c>
      <c r="C1724" s="218" t="s">
        <v>1238</v>
      </c>
      <c r="D1724" s="4">
        <v>1973</v>
      </c>
      <c r="E1724" s="9" t="s">
        <v>28</v>
      </c>
      <c r="F1724" s="4" t="s">
        <v>29</v>
      </c>
      <c r="G1724" s="10">
        <v>5</v>
      </c>
      <c r="H1724" s="10">
        <v>4</v>
      </c>
      <c r="I1724" s="26">
        <v>2817.7</v>
      </c>
      <c r="J1724" s="26">
        <v>1766.6</v>
      </c>
      <c r="K1724" s="26">
        <v>1766.6</v>
      </c>
      <c r="L1724" s="27">
        <v>111</v>
      </c>
      <c r="M1724" s="26">
        <f t="shared" si="311"/>
        <v>1451541.5819999999</v>
      </c>
      <c r="N1724" s="11"/>
      <c r="O1724" s="6"/>
      <c r="P1724" s="11"/>
      <c r="Q1724" s="11">
        <f t="shared" si="310"/>
        <v>1451541.5819999999</v>
      </c>
      <c r="R1724" s="11"/>
      <c r="S1724" s="35"/>
      <c r="T1724" s="11"/>
      <c r="U1724" s="11">
        <v>785.9</v>
      </c>
      <c r="V1724" s="11">
        <f>U1724*1846.98</f>
        <v>1451541.5819999999</v>
      </c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75"/>
      <c r="AG1724" s="29" t="s">
        <v>217</v>
      </c>
      <c r="AH1724" s="176"/>
      <c r="AI1724" s="168"/>
      <c r="AJ1724" s="176"/>
      <c r="AK1724" s="176"/>
      <c r="AL1724" s="71">
        <f>MAX(AL$24:AL1723)+1</f>
        <v>1615</v>
      </c>
      <c r="AM1724" s="71" t="s">
        <v>157</v>
      </c>
      <c r="AN1724" s="71" t="str">
        <f t="shared" si="313"/>
        <v>1615.</v>
      </c>
      <c r="AP1724" s="71"/>
      <c r="AS1724" s="114"/>
    </row>
    <row r="1725" spans="1:45" ht="20.25" customHeight="1" x14ac:dyDescent="0.25">
      <c r="A1725" s="94" t="str">
        <f t="shared" si="312"/>
        <v>1616.</v>
      </c>
      <c r="B1725" s="94">
        <v>4785</v>
      </c>
      <c r="C1725" s="218" t="s">
        <v>1257</v>
      </c>
      <c r="D1725" s="4">
        <v>1973</v>
      </c>
      <c r="E1725" s="9" t="s">
        <v>28</v>
      </c>
      <c r="F1725" s="4" t="s">
        <v>29</v>
      </c>
      <c r="G1725" s="10">
        <v>5</v>
      </c>
      <c r="H1725" s="10">
        <v>10</v>
      </c>
      <c r="I1725" s="26">
        <v>8761.7000000000007</v>
      </c>
      <c r="J1725" s="26">
        <v>7446.5</v>
      </c>
      <c r="K1725" s="26">
        <v>4976.3</v>
      </c>
      <c r="L1725" s="27">
        <v>357</v>
      </c>
      <c r="M1725" s="26">
        <f t="shared" si="311"/>
        <v>4109387.51</v>
      </c>
      <c r="N1725" s="11"/>
      <c r="O1725" s="6"/>
      <c r="P1725" s="11"/>
      <c r="Q1725" s="11">
        <f t="shared" si="310"/>
        <v>4109387.51</v>
      </c>
      <c r="R1725" s="11">
        <f>2217224.25+1892163.26</f>
        <v>4109387.51</v>
      </c>
      <c r="S1725" s="35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75"/>
      <c r="AG1725" s="29" t="s">
        <v>217</v>
      </c>
      <c r="AH1725" s="176" t="s">
        <v>1784</v>
      </c>
      <c r="AI1725" s="168"/>
      <c r="AJ1725" s="176"/>
      <c r="AK1725" s="176"/>
      <c r="AL1725" s="71">
        <f>MAX(AL$24:AL1724)+1</f>
        <v>1616</v>
      </c>
      <c r="AM1725" s="71" t="s">
        <v>157</v>
      </c>
      <c r="AN1725" s="71" t="str">
        <f t="shared" si="313"/>
        <v>1616.</v>
      </c>
      <c r="AP1725" s="71"/>
      <c r="AS1725" s="114"/>
    </row>
    <row r="1726" spans="1:45" ht="22.5" customHeight="1" x14ac:dyDescent="0.25">
      <c r="A1726" s="94" t="str">
        <f t="shared" si="312"/>
        <v>1617.</v>
      </c>
      <c r="B1726" s="94">
        <v>5228</v>
      </c>
      <c r="C1726" s="213" t="s">
        <v>1455</v>
      </c>
      <c r="D1726" s="4">
        <v>1973</v>
      </c>
      <c r="E1726" s="9" t="s">
        <v>28</v>
      </c>
      <c r="F1726" s="4" t="s">
        <v>29</v>
      </c>
      <c r="G1726" s="10">
        <v>5</v>
      </c>
      <c r="H1726" s="10">
        <v>6</v>
      </c>
      <c r="I1726" s="26">
        <v>5054.3999999999996</v>
      </c>
      <c r="J1726" s="26">
        <v>3776</v>
      </c>
      <c r="K1726" s="26">
        <v>2644.9</v>
      </c>
      <c r="L1726" s="27">
        <v>178</v>
      </c>
      <c r="M1726" s="26">
        <f t="shared" si="311"/>
        <v>1279059.58</v>
      </c>
      <c r="N1726" s="11"/>
      <c r="O1726" s="6"/>
      <c r="P1726" s="11"/>
      <c r="Q1726" s="11">
        <f t="shared" si="310"/>
        <v>1279059.58</v>
      </c>
      <c r="R1726" s="11">
        <v>1279059.58</v>
      </c>
      <c r="S1726" s="35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75"/>
      <c r="AG1726" s="29" t="s">
        <v>217</v>
      </c>
      <c r="AH1726" s="176" t="s">
        <v>1778</v>
      </c>
      <c r="AI1726" s="168"/>
      <c r="AJ1726" s="176"/>
      <c r="AK1726" s="176"/>
      <c r="AL1726" s="71">
        <f>MAX(AL$24:AL1725)+1</f>
        <v>1617</v>
      </c>
      <c r="AM1726" s="71" t="s">
        <v>157</v>
      </c>
      <c r="AN1726" s="71" t="str">
        <f t="shared" si="313"/>
        <v>1617.</v>
      </c>
      <c r="AP1726" s="71"/>
      <c r="AS1726" s="114"/>
    </row>
    <row r="1727" spans="1:45" ht="22.5" customHeight="1" x14ac:dyDescent="0.25">
      <c r="A1727" s="94" t="str">
        <f t="shared" si="312"/>
        <v>1618.</v>
      </c>
      <c r="B1727" s="94">
        <v>4370</v>
      </c>
      <c r="C1727" s="213" t="s">
        <v>1355</v>
      </c>
      <c r="D1727" s="4">
        <v>1974</v>
      </c>
      <c r="E1727" s="9" t="s">
        <v>28</v>
      </c>
      <c r="F1727" s="4" t="s">
        <v>29</v>
      </c>
      <c r="G1727" s="10">
        <v>4</v>
      </c>
      <c r="H1727" s="10">
        <v>4</v>
      </c>
      <c r="I1727" s="26">
        <v>2638.2</v>
      </c>
      <c r="J1727" s="26">
        <v>2318.6999999999998</v>
      </c>
      <c r="K1727" s="26">
        <v>2318.6999999999998</v>
      </c>
      <c r="L1727" s="27">
        <v>82</v>
      </c>
      <c r="M1727" s="26">
        <f t="shared" si="311"/>
        <v>667612.14</v>
      </c>
      <c r="N1727" s="11"/>
      <c r="O1727" s="6"/>
      <c r="P1727" s="11"/>
      <c r="Q1727" s="11">
        <f t="shared" si="310"/>
        <v>667612.14</v>
      </c>
      <c r="R1727" s="11">
        <v>667612.14</v>
      </c>
      <c r="S1727" s="35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75"/>
      <c r="AG1727" s="29" t="s">
        <v>217</v>
      </c>
      <c r="AH1727" s="176" t="s">
        <v>1778</v>
      </c>
      <c r="AI1727" s="168"/>
      <c r="AJ1727" s="176"/>
      <c r="AK1727" s="176"/>
      <c r="AL1727" s="71">
        <f>MAX(AL$24:AL1726)+1</f>
        <v>1618</v>
      </c>
      <c r="AM1727" s="71" t="s">
        <v>157</v>
      </c>
      <c r="AN1727" s="71" t="str">
        <f t="shared" si="313"/>
        <v>1618.</v>
      </c>
      <c r="AP1727" s="71"/>
      <c r="AS1727" s="114"/>
    </row>
    <row r="1728" spans="1:45" ht="22.5" customHeight="1" x14ac:dyDescent="0.25">
      <c r="A1728" s="94" t="str">
        <f t="shared" si="312"/>
        <v>1619.</v>
      </c>
      <c r="B1728" s="94">
        <v>4252</v>
      </c>
      <c r="C1728" s="213" t="s">
        <v>1616</v>
      </c>
      <c r="D1728" s="4">
        <v>1974</v>
      </c>
      <c r="E1728" s="4" t="s">
        <v>28</v>
      </c>
      <c r="F1728" s="4" t="s">
        <v>29</v>
      </c>
      <c r="G1728" s="4">
        <v>5</v>
      </c>
      <c r="H1728" s="4">
        <v>4</v>
      </c>
      <c r="I1728" s="18">
        <v>2884.3</v>
      </c>
      <c r="J1728" s="18">
        <v>2614.3000000000002</v>
      </c>
      <c r="K1728" s="18">
        <v>2614.3000000000002</v>
      </c>
      <c r="L1728" s="4">
        <v>138</v>
      </c>
      <c r="M1728" s="11">
        <f t="shared" si="311"/>
        <v>7378108.7999999998</v>
      </c>
      <c r="N1728" s="6"/>
      <c r="O1728" s="6"/>
      <c r="P1728" s="6"/>
      <c r="Q1728" s="11">
        <f t="shared" si="310"/>
        <v>7378108.7999999998</v>
      </c>
      <c r="R1728" s="11">
        <v>7378108.7999999998</v>
      </c>
      <c r="S1728" s="123"/>
      <c r="T1728" s="124"/>
      <c r="U1728" s="11"/>
      <c r="V1728" s="11"/>
      <c r="W1728" s="124"/>
      <c r="X1728" s="124"/>
      <c r="Y1728" s="18"/>
      <c r="Z1728" s="18"/>
      <c r="AA1728" s="124"/>
      <c r="AB1728" s="124"/>
      <c r="AC1728" s="125"/>
      <c r="AD1728" s="125"/>
      <c r="AE1728" s="11"/>
      <c r="AF1728" s="208"/>
      <c r="AG1728" s="29" t="s">
        <v>217</v>
      </c>
      <c r="AH1728" s="90" t="s">
        <v>1777</v>
      </c>
      <c r="AI1728" s="168"/>
      <c r="AJ1728" s="90"/>
      <c r="AK1728" s="90"/>
      <c r="AL1728" s="71">
        <f>MAX(AL$24:AL1727)+1</f>
        <v>1619</v>
      </c>
      <c r="AM1728" s="71" t="s">
        <v>157</v>
      </c>
      <c r="AN1728" s="71" t="str">
        <f t="shared" si="313"/>
        <v>1619.</v>
      </c>
      <c r="AS1728" s="114"/>
    </row>
    <row r="1729" spans="1:45" ht="22.5" customHeight="1" x14ac:dyDescent="0.25">
      <c r="A1729" s="94" t="str">
        <f t="shared" si="312"/>
        <v>1620.</v>
      </c>
      <c r="B1729" s="94">
        <v>5308</v>
      </c>
      <c r="C1729" s="213" t="s">
        <v>1318</v>
      </c>
      <c r="D1729" s="4">
        <v>1974</v>
      </c>
      <c r="E1729" s="9" t="s">
        <v>28</v>
      </c>
      <c r="F1729" s="4" t="s">
        <v>29</v>
      </c>
      <c r="G1729" s="10">
        <v>5</v>
      </c>
      <c r="H1729" s="10">
        <v>5</v>
      </c>
      <c r="I1729" s="11">
        <v>4370.8</v>
      </c>
      <c r="J1729" s="11">
        <v>2605.9</v>
      </c>
      <c r="K1729" s="11">
        <v>2605.9</v>
      </c>
      <c r="L1729" s="35">
        <v>130</v>
      </c>
      <c r="M1729" s="11">
        <f t="shared" si="311"/>
        <v>1503931.0554</v>
      </c>
      <c r="N1729" s="11"/>
      <c r="O1729" s="6"/>
      <c r="P1729" s="11"/>
      <c r="Q1729" s="11">
        <f t="shared" si="310"/>
        <v>1503931.0554</v>
      </c>
      <c r="R1729" s="11">
        <v>1259803.68</v>
      </c>
      <c r="S1729" s="35"/>
      <c r="T1729" s="11"/>
      <c r="U1729" s="11"/>
      <c r="V1729" s="11"/>
      <c r="W1729" s="11"/>
      <c r="X1729" s="11"/>
      <c r="Y1729" s="11"/>
      <c r="Z1729" s="11"/>
      <c r="AA1729" s="11">
        <v>199.97</v>
      </c>
      <c r="AB1729" s="11">
        <f>AA1729*1220.82</f>
        <v>244127.37539999999</v>
      </c>
      <c r="AC1729" s="11"/>
      <c r="AD1729" s="11"/>
      <c r="AE1729" s="11"/>
      <c r="AF1729" s="75"/>
      <c r="AG1729" s="29" t="s">
        <v>217</v>
      </c>
      <c r="AH1729" s="176" t="s">
        <v>1788</v>
      </c>
      <c r="AI1729" s="168"/>
      <c r="AJ1729" s="176"/>
      <c r="AK1729" s="176"/>
      <c r="AL1729" s="71">
        <f>MAX(AL$24:AL1728)+1</f>
        <v>1620</v>
      </c>
      <c r="AM1729" s="71" t="s">
        <v>157</v>
      </c>
      <c r="AN1729" s="71" t="str">
        <f t="shared" si="313"/>
        <v>1620.</v>
      </c>
      <c r="AP1729" s="71"/>
      <c r="AS1729" s="114"/>
    </row>
    <row r="1730" spans="1:45" ht="22.5" customHeight="1" x14ac:dyDescent="0.25">
      <c r="A1730" s="94" t="str">
        <f t="shared" si="312"/>
        <v>1621.</v>
      </c>
      <c r="B1730" s="94">
        <v>5341</v>
      </c>
      <c r="C1730" s="213" t="s">
        <v>1605</v>
      </c>
      <c r="D1730" s="4">
        <v>1974</v>
      </c>
      <c r="E1730" s="4" t="s">
        <v>28</v>
      </c>
      <c r="F1730" s="4" t="s">
        <v>31</v>
      </c>
      <c r="G1730" s="4">
        <v>5</v>
      </c>
      <c r="H1730" s="4">
        <v>7</v>
      </c>
      <c r="I1730" s="18">
        <v>5808.9</v>
      </c>
      <c r="J1730" s="18">
        <v>5808.9</v>
      </c>
      <c r="K1730" s="18">
        <v>5525.2</v>
      </c>
      <c r="L1730" s="4">
        <v>281</v>
      </c>
      <c r="M1730" s="11">
        <f t="shared" si="311"/>
        <v>1328304.5299999998</v>
      </c>
      <c r="N1730" s="6"/>
      <c r="O1730" s="6"/>
      <c r="P1730" s="6"/>
      <c r="Q1730" s="11">
        <f t="shared" si="310"/>
        <v>1328304.5299999998</v>
      </c>
      <c r="R1730" s="11">
        <v>1084177.9199999999</v>
      </c>
      <c r="S1730" s="123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5"/>
      <c r="AD1730" s="125"/>
      <c r="AE1730" s="11">
        <v>244126.61</v>
      </c>
      <c r="AF1730" s="208"/>
      <c r="AG1730" s="29" t="s">
        <v>217</v>
      </c>
      <c r="AH1730" s="90" t="s">
        <v>1806</v>
      </c>
      <c r="AI1730" s="168"/>
      <c r="AJ1730" s="90"/>
      <c r="AK1730" s="90"/>
      <c r="AL1730" s="71">
        <f>MAX(AL$24:AL1729)+1</f>
        <v>1621</v>
      </c>
      <c r="AM1730" s="71" t="s">
        <v>157</v>
      </c>
      <c r="AN1730" s="71" t="str">
        <f t="shared" si="313"/>
        <v>1621.</v>
      </c>
      <c r="AP1730" s="71"/>
      <c r="AS1730" s="114"/>
    </row>
    <row r="1731" spans="1:45" ht="22.5" customHeight="1" x14ac:dyDescent="0.25">
      <c r="A1731" s="94" t="str">
        <f t="shared" si="312"/>
        <v>1622.</v>
      </c>
      <c r="B1731" s="94">
        <v>4277</v>
      </c>
      <c r="C1731" s="211" t="s">
        <v>939</v>
      </c>
      <c r="D1731" s="4">
        <v>1975</v>
      </c>
      <c r="E1731" s="9" t="s">
        <v>28</v>
      </c>
      <c r="F1731" s="4" t="s">
        <v>31</v>
      </c>
      <c r="G1731" s="10">
        <v>5</v>
      </c>
      <c r="H1731" s="10">
        <v>4</v>
      </c>
      <c r="I1731" s="11">
        <v>3316.9</v>
      </c>
      <c r="J1731" s="11">
        <v>2273.1</v>
      </c>
      <c r="K1731" s="11">
        <v>2273.1</v>
      </c>
      <c r="L1731" s="35">
        <v>174</v>
      </c>
      <c r="M1731" s="11">
        <f t="shared" si="311"/>
        <v>796051.6</v>
      </c>
      <c r="N1731" s="11"/>
      <c r="O1731" s="6"/>
      <c r="P1731" s="11"/>
      <c r="Q1731" s="11">
        <f t="shared" si="310"/>
        <v>796051.6</v>
      </c>
      <c r="R1731" s="11">
        <v>796051.6</v>
      </c>
      <c r="S1731" s="35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75"/>
      <c r="AG1731" s="29" t="s">
        <v>217</v>
      </c>
      <c r="AH1731" s="176" t="s">
        <v>1778</v>
      </c>
      <c r="AI1731" s="168"/>
      <c r="AJ1731" s="176"/>
      <c r="AK1731" s="176"/>
      <c r="AL1731" s="71">
        <f>MAX(AL$24:AL1730)+1</f>
        <v>1622</v>
      </c>
      <c r="AM1731" s="71" t="s">
        <v>157</v>
      </c>
      <c r="AN1731" s="71" t="str">
        <f t="shared" si="313"/>
        <v>1622.</v>
      </c>
      <c r="AP1731" s="71"/>
      <c r="AS1731" s="114"/>
    </row>
    <row r="1732" spans="1:45" ht="22.5" customHeight="1" x14ac:dyDescent="0.25">
      <c r="A1732" s="94" t="str">
        <f t="shared" si="312"/>
        <v>1623.</v>
      </c>
      <c r="B1732" s="94">
        <v>4291</v>
      </c>
      <c r="C1732" s="213" t="s">
        <v>1186</v>
      </c>
      <c r="D1732" s="4">
        <v>1975</v>
      </c>
      <c r="E1732" s="9" t="s">
        <v>28</v>
      </c>
      <c r="F1732" s="4" t="s">
        <v>31</v>
      </c>
      <c r="G1732" s="10">
        <v>5</v>
      </c>
      <c r="H1732" s="10">
        <v>6</v>
      </c>
      <c r="I1732" s="26">
        <v>5188.2</v>
      </c>
      <c r="J1732" s="26">
        <v>4676.7</v>
      </c>
      <c r="K1732" s="26">
        <v>4676.7</v>
      </c>
      <c r="L1732" s="27">
        <v>246</v>
      </c>
      <c r="M1732" s="11">
        <f t="shared" si="311"/>
        <v>6897649.8599999994</v>
      </c>
      <c r="N1732" s="11"/>
      <c r="O1732" s="6"/>
      <c r="P1732" s="11"/>
      <c r="Q1732" s="11">
        <f t="shared" si="310"/>
        <v>6897649.8599999994</v>
      </c>
      <c r="R1732" s="11">
        <v>4502116.8</v>
      </c>
      <c r="S1732" s="35"/>
      <c r="T1732" s="11"/>
      <c r="U1732" s="11">
        <v>1297</v>
      </c>
      <c r="V1732" s="11">
        <f>U1732*1846.98</f>
        <v>2395533.06</v>
      </c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75"/>
      <c r="AG1732" s="29" t="s">
        <v>217</v>
      </c>
      <c r="AH1732" s="176" t="s">
        <v>1777</v>
      </c>
      <c r="AI1732" s="168"/>
      <c r="AJ1732" s="176"/>
      <c r="AK1732" s="176"/>
      <c r="AL1732" s="71">
        <f>MAX(AL$24:AL1731)+1</f>
        <v>1623</v>
      </c>
      <c r="AM1732" s="71" t="s">
        <v>157</v>
      </c>
      <c r="AN1732" s="71" t="str">
        <f t="shared" si="313"/>
        <v>1623.</v>
      </c>
      <c r="AP1732" s="71"/>
      <c r="AS1732" s="114"/>
    </row>
    <row r="1733" spans="1:45" ht="22.5" customHeight="1" x14ac:dyDescent="0.25">
      <c r="A1733" s="94" t="str">
        <f t="shared" si="312"/>
        <v>1624.</v>
      </c>
      <c r="B1733" s="94">
        <v>5127</v>
      </c>
      <c r="C1733" s="213" t="s">
        <v>1443</v>
      </c>
      <c r="D1733" s="4">
        <v>1975</v>
      </c>
      <c r="E1733" s="9" t="s">
        <v>28</v>
      </c>
      <c r="F1733" s="4" t="s">
        <v>31</v>
      </c>
      <c r="G1733" s="10">
        <v>5</v>
      </c>
      <c r="H1733" s="10">
        <v>6</v>
      </c>
      <c r="I1733" s="26">
        <v>4660.7</v>
      </c>
      <c r="J1733" s="26">
        <v>3181</v>
      </c>
      <c r="K1733" s="26">
        <v>3181</v>
      </c>
      <c r="L1733" s="27">
        <v>231</v>
      </c>
      <c r="M1733" s="11">
        <f t="shared" si="311"/>
        <v>2234107.0079999999</v>
      </c>
      <c r="N1733" s="11"/>
      <c r="O1733" s="6"/>
      <c r="P1733" s="11"/>
      <c r="Q1733" s="11">
        <f t="shared" si="310"/>
        <v>2234107.0079999999</v>
      </c>
      <c r="R1733" s="11"/>
      <c r="S1733" s="35"/>
      <c r="T1733" s="11"/>
      <c r="U1733" s="11">
        <v>1209.5999999999999</v>
      </c>
      <c r="V1733" s="11">
        <f>U1733*1846.98</f>
        <v>2234107.0079999999</v>
      </c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75"/>
      <c r="AG1733" s="29" t="s">
        <v>217</v>
      </c>
      <c r="AH1733" s="176"/>
      <c r="AI1733" s="168"/>
      <c r="AJ1733" s="176"/>
      <c r="AK1733" s="176"/>
      <c r="AL1733" s="71">
        <f>MAX(AL$24:AL1732)+1</f>
        <v>1624</v>
      </c>
      <c r="AM1733" s="71" t="s">
        <v>157</v>
      </c>
      <c r="AN1733" s="71" t="str">
        <f t="shared" si="313"/>
        <v>1624.</v>
      </c>
      <c r="AP1733" s="71"/>
      <c r="AS1733" s="114"/>
    </row>
    <row r="1734" spans="1:45" ht="22.5" customHeight="1" x14ac:dyDescent="0.25">
      <c r="A1734" s="94" t="str">
        <f t="shared" si="312"/>
        <v>1625.</v>
      </c>
      <c r="B1734" s="94">
        <v>5201</v>
      </c>
      <c r="C1734" s="213" t="s">
        <v>1303</v>
      </c>
      <c r="D1734" s="8">
        <v>1975</v>
      </c>
      <c r="E1734" s="9" t="s">
        <v>28</v>
      </c>
      <c r="F1734" s="4" t="s">
        <v>29</v>
      </c>
      <c r="G1734" s="10">
        <v>5</v>
      </c>
      <c r="H1734" s="10">
        <v>6</v>
      </c>
      <c r="I1734" s="11">
        <v>4952.5</v>
      </c>
      <c r="J1734" s="11">
        <v>4487.2</v>
      </c>
      <c r="K1734" s="11">
        <v>4487.2</v>
      </c>
      <c r="L1734" s="35">
        <v>227</v>
      </c>
      <c r="M1734" s="11">
        <f t="shared" ref="M1734:M1764" si="314">R1734+T1734+V1734+X1734+Z1734+AB1734+AE1734+AF1734</f>
        <v>2000600</v>
      </c>
      <c r="N1734" s="11"/>
      <c r="O1734" s="6"/>
      <c r="P1734" s="11"/>
      <c r="Q1734" s="11">
        <f t="shared" ref="Q1734:Q1797" si="315">M1734</f>
        <v>2000600</v>
      </c>
      <c r="R1734" s="11">
        <v>2000600</v>
      </c>
      <c r="S1734" s="35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75"/>
      <c r="AG1734" s="29" t="s">
        <v>217</v>
      </c>
      <c r="AH1734" s="176" t="s">
        <v>1774</v>
      </c>
      <c r="AI1734" s="168"/>
      <c r="AJ1734" s="176"/>
      <c r="AK1734" s="176"/>
      <c r="AL1734" s="71">
        <f>MAX(AL$24:AL1733)+1</f>
        <v>1625</v>
      </c>
      <c r="AM1734" s="71" t="s">
        <v>157</v>
      </c>
      <c r="AN1734" s="71" t="str">
        <f t="shared" si="313"/>
        <v>1625.</v>
      </c>
      <c r="AP1734" s="71"/>
      <c r="AS1734" s="114"/>
    </row>
    <row r="1735" spans="1:45" ht="22.5" customHeight="1" x14ac:dyDescent="0.25">
      <c r="A1735" s="94" t="str">
        <f t="shared" si="312"/>
        <v>1626.</v>
      </c>
      <c r="B1735" s="94">
        <v>5055</v>
      </c>
      <c r="C1735" s="213" t="s">
        <v>1434</v>
      </c>
      <c r="D1735" s="4">
        <v>1976</v>
      </c>
      <c r="E1735" s="9" t="s">
        <v>28</v>
      </c>
      <c r="F1735" s="4" t="s">
        <v>29</v>
      </c>
      <c r="G1735" s="10">
        <v>5</v>
      </c>
      <c r="H1735" s="10">
        <v>6</v>
      </c>
      <c r="I1735" s="26">
        <v>4486.3</v>
      </c>
      <c r="J1735" s="26">
        <v>2975.6</v>
      </c>
      <c r="K1735" s="26">
        <v>2975.6</v>
      </c>
      <c r="L1735" s="27">
        <v>174</v>
      </c>
      <c r="M1735" s="26">
        <f t="shared" si="314"/>
        <v>1135308.2</v>
      </c>
      <c r="N1735" s="11"/>
      <c r="O1735" s="6"/>
      <c r="P1735" s="11"/>
      <c r="Q1735" s="11">
        <f t="shared" si="315"/>
        <v>1135308.2</v>
      </c>
      <c r="R1735" s="11">
        <v>1135308.2</v>
      </c>
      <c r="S1735" s="35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75"/>
      <c r="AG1735" s="29" t="s">
        <v>217</v>
      </c>
      <c r="AH1735" s="176" t="s">
        <v>1778</v>
      </c>
      <c r="AI1735" s="168"/>
      <c r="AJ1735" s="176"/>
      <c r="AK1735" s="176"/>
      <c r="AL1735" s="71">
        <f>MAX(AL$24:AL1734)+1</f>
        <v>1626</v>
      </c>
      <c r="AM1735" s="71" t="s">
        <v>157</v>
      </c>
      <c r="AN1735" s="71" t="str">
        <f t="shared" si="313"/>
        <v>1626.</v>
      </c>
      <c r="AP1735" s="71"/>
      <c r="AS1735" s="114"/>
    </row>
    <row r="1736" spans="1:45" ht="22.5" customHeight="1" x14ac:dyDescent="0.25">
      <c r="A1736" s="94" t="str">
        <f t="shared" si="312"/>
        <v>1627.</v>
      </c>
      <c r="B1736" s="94">
        <v>4188</v>
      </c>
      <c r="C1736" s="220" t="s">
        <v>1171</v>
      </c>
      <c r="D1736" s="4">
        <v>1976</v>
      </c>
      <c r="E1736" s="9" t="s">
        <v>28</v>
      </c>
      <c r="F1736" s="4" t="s">
        <v>29</v>
      </c>
      <c r="G1736" s="10">
        <v>9</v>
      </c>
      <c r="H1736" s="10">
        <v>1</v>
      </c>
      <c r="I1736" s="26">
        <v>1871.4</v>
      </c>
      <c r="J1736" s="26">
        <v>1137</v>
      </c>
      <c r="K1736" s="26">
        <v>1137</v>
      </c>
      <c r="L1736" s="27">
        <v>89</v>
      </c>
      <c r="M1736" s="26">
        <f t="shared" si="314"/>
        <v>606207.18999999994</v>
      </c>
      <c r="N1736" s="11"/>
      <c r="O1736" s="6"/>
      <c r="P1736" s="11"/>
      <c r="Q1736" s="11">
        <f t="shared" si="315"/>
        <v>606207.18999999994</v>
      </c>
      <c r="R1736" s="11">
        <v>489257.75</v>
      </c>
      <c r="S1736" s="35"/>
      <c r="T1736" s="11"/>
      <c r="U1736" s="11"/>
      <c r="V1736" s="11"/>
      <c r="W1736" s="11"/>
      <c r="X1736" s="11"/>
      <c r="Y1736" s="11"/>
      <c r="Z1736" s="11"/>
      <c r="AA1736" s="11">
        <v>55</v>
      </c>
      <c r="AB1736" s="11">
        <v>116949.44</v>
      </c>
      <c r="AC1736" s="11"/>
      <c r="AD1736" s="11"/>
      <c r="AE1736" s="11"/>
      <c r="AF1736" s="75"/>
      <c r="AG1736" s="29" t="s">
        <v>217</v>
      </c>
      <c r="AH1736" s="176" t="s">
        <v>1774</v>
      </c>
      <c r="AI1736" s="168"/>
      <c r="AJ1736" s="176"/>
      <c r="AK1736" s="176"/>
      <c r="AL1736" s="71">
        <f>MAX(AL$24:AL1735)+1</f>
        <v>1627</v>
      </c>
      <c r="AM1736" s="71" t="s">
        <v>157</v>
      </c>
      <c r="AN1736" s="71" t="str">
        <f t="shared" si="313"/>
        <v>1627.</v>
      </c>
      <c r="AP1736" s="71"/>
      <c r="AS1736" s="114"/>
    </row>
    <row r="1737" spans="1:45" ht="22.5" customHeight="1" x14ac:dyDescent="0.25">
      <c r="A1737" s="94" t="str">
        <f t="shared" si="312"/>
        <v>1628.</v>
      </c>
      <c r="B1737" s="94">
        <v>4299</v>
      </c>
      <c r="C1737" s="213" t="s">
        <v>1349</v>
      </c>
      <c r="D1737" s="4">
        <v>1976</v>
      </c>
      <c r="E1737" s="9" t="s">
        <v>28</v>
      </c>
      <c r="F1737" s="4" t="s">
        <v>31</v>
      </c>
      <c r="G1737" s="10">
        <v>9</v>
      </c>
      <c r="H1737" s="10">
        <v>6</v>
      </c>
      <c r="I1737" s="26">
        <v>12225.4</v>
      </c>
      <c r="J1737" s="26">
        <v>11995.7</v>
      </c>
      <c r="K1737" s="26">
        <v>11478.4</v>
      </c>
      <c r="L1737" s="27">
        <v>591</v>
      </c>
      <c r="M1737" s="26">
        <f t="shared" si="314"/>
        <v>5567442.6399999997</v>
      </c>
      <c r="N1737" s="11"/>
      <c r="O1737" s="6"/>
      <c r="P1737" s="11"/>
      <c r="Q1737" s="11">
        <f t="shared" si="315"/>
        <v>5567442.6399999997</v>
      </c>
      <c r="R1737" s="11"/>
      <c r="S1737" s="35"/>
      <c r="T1737" s="11"/>
      <c r="U1737" s="11"/>
      <c r="V1737" s="11"/>
      <c r="W1737" s="11"/>
      <c r="X1737" s="11"/>
      <c r="Y1737" s="11">
        <v>7155.8208591161583</v>
      </c>
      <c r="Z1737" s="11">
        <v>5567442.6399999997</v>
      </c>
      <c r="AA1737" s="11"/>
      <c r="AB1737" s="11"/>
      <c r="AC1737" s="11"/>
      <c r="AD1737" s="11"/>
      <c r="AE1737" s="11"/>
      <c r="AF1737" s="75"/>
      <c r="AG1737" s="29" t="s">
        <v>217</v>
      </c>
      <c r="AH1737" s="176"/>
      <c r="AI1737" s="168"/>
      <c r="AJ1737" s="176"/>
      <c r="AK1737" s="176"/>
      <c r="AL1737" s="71">
        <f>MAX(AL$24:AL1736)+1</f>
        <v>1628</v>
      </c>
      <c r="AM1737" s="71" t="s">
        <v>157</v>
      </c>
      <c r="AN1737" s="71" t="str">
        <f t="shared" si="313"/>
        <v>1628.</v>
      </c>
      <c r="AP1737" s="71"/>
      <c r="AS1737" s="114"/>
    </row>
    <row r="1738" spans="1:45" ht="22.5" customHeight="1" x14ac:dyDescent="0.25">
      <c r="A1738" s="94" t="str">
        <f t="shared" si="312"/>
        <v>1629.</v>
      </c>
      <c r="B1738" s="94">
        <v>5074</v>
      </c>
      <c r="C1738" s="243" t="s">
        <v>1683</v>
      </c>
      <c r="D1738" s="229">
        <v>1976</v>
      </c>
      <c r="E1738" s="132" t="s">
        <v>28</v>
      </c>
      <c r="F1738" s="94" t="s">
        <v>31</v>
      </c>
      <c r="G1738" s="151">
        <v>5</v>
      </c>
      <c r="H1738" s="151">
        <v>4</v>
      </c>
      <c r="I1738" s="152">
        <v>3598.1</v>
      </c>
      <c r="J1738" s="152">
        <v>3355.1</v>
      </c>
      <c r="K1738" s="152">
        <v>3355.1</v>
      </c>
      <c r="L1738" s="120">
        <v>161</v>
      </c>
      <c r="M1738" s="11">
        <f t="shared" si="314"/>
        <v>1877243.04</v>
      </c>
      <c r="N1738" s="6"/>
      <c r="O1738" s="6"/>
      <c r="P1738" s="6"/>
      <c r="Q1738" s="11">
        <f t="shared" si="315"/>
        <v>1877243.04</v>
      </c>
      <c r="R1738" s="11"/>
      <c r="S1738" s="123"/>
      <c r="T1738" s="124"/>
      <c r="U1738" s="11"/>
      <c r="V1738" s="11"/>
      <c r="W1738" s="11">
        <v>848</v>
      </c>
      <c r="X1738" s="11">
        <v>1877243.04</v>
      </c>
      <c r="Y1738" s="18"/>
      <c r="Z1738" s="18"/>
      <c r="AA1738" s="124"/>
      <c r="AB1738" s="124"/>
      <c r="AC1738" s="125"/>
      <c r="AD1738" s="125"/>
      <c r="AE1738" s="11"/>
      <c r="AF1738" s="75"/>
      <c r="AG1738" s="29" t="s">
        <v>217</v>
      </c>
      <c r="AH1738" s="90"/>
      <c r="AI1738" s="168"/>
      <c r="AJ1738" s="90"/>
      <c r="AK1738" s="90"/>
      <c r="AL1738" s="71">
        <f>MAX(AL$24:AL1737)+1</f>
        <v>1629</v>
      </c>
      <c r="AM1738" s="71" t="s">
        <v>157</v>
      </c>
      <c r="AN1738" s="71" t="str">
        <f t="shared" si="313"/>
        <v>1629.</v>
      </c>
      <c r="AP1738" s="71"/>
      <c r="AS1738" s="114"/>
    </row>
    <row r="1739" spans="1:45" ht="22.5" customHeight="1" x14ac:dyDescent="0.25">
      <c r="A1739" s="94" t="str">
        <f t="shared" si="312"/>
        <v>1630.</v>
      </c>
      <c r="B1739" s="94">
        <v>5005</v>
      </c>
      <c r="C1739" s="213" t="s">
        <v>1654</v>
      </c>
      <c r="D1739" s="4">
        <v>1977</v>
      </c>
      <c r="E1739" s="9" t="s">
        <v>28</v>
      </c>
      <c r="F1739" s="4" t="s">
        <v>31</v>
      </c>
      <c r="G1739" s="10">
        <v>5</v>
      </c>
      <c r="H1739" s="10">
        <v>2</v>
      </c>
      <c r="I1739" s="26">
        <v>2118.3000000000002</v>
      </c>
      <c r="J1739" s="11">
        <v>2016.2</v>
      </c>
      <c r="K1739" s="26">
        <v>2016.2</v>
      </c>
      <c r="L1739" s="27">
        <v>92</v>
      </c>
      <c r="M1739" s="11">
        <f t="shared" si="314"/>
        <v>516788.43</v>
      </c>
      <c r="N1739" s="11"/>
      <c r="O1739" s="6"/>
      <c r="P1739" s="11"/>
      <c r="Q1739" s="11">
        <f t="shared" si="315"/>
        <v>516788.43</v>
      </c>
      <c r="R1739" s="11"/>
      <c r="S1739" s="35"/>
      <c r="T1739" s="11"/>
      <c r="U1739" s="11"/>
      <c r="V1739" s="11"/>
      <c r="W1739" s="11">
        <v>487</v>
      </c>
      <c r="X1739" s="11">
        <v>415216.2</v>
      </c>
      <c r="Y1739" s="11"/>
      <c r="Z1739" s="11"/>
      <c r="AA1739" s="11">
        <v>83.2</v>
      </c>
      <c r="AB1739" s="11">
        <v>101572.23</v>
      </c>
      <c r="AC1739" s="11"/>
      <c r="AD1739" s="11"/>
      <c r="AE1739" s="11"/>
      <c r="AF1739" s="75"/>
      <c r="AG1739" s="29" t="s">
        <v>217</v>
      </c>
      <c r="AH1739" s="176"/>
      <c r="AI1739" s="168"/>
      <c r="AJ1739" s="176"/>
      <c r="AK1739" s="176"/>
      <c r="AL1739" s="71">
        <f>MAX(AL$24:AL1738)+1</f>
        <v>1630</v>
      </c>
      <c r="AM1739" s="71" t="s">
        <v>157</v>
      </c>
      <c r="AN1739" s="71" t="str">
        <f t="shared" si="313"/>
        <v>1630.</v>
      </c>
      <c r="AP1739" s="71"/>
      <c r="AS1739" s="114"/>
    </row>
    <row r="1740" spans="1:45" ht="22.5" customHeight="1" x14ac:dyDescent="0.25">
      <c r="A1740" s="94" t="str">
        <f t="shared" si="312"/>
        <v>1631.</v>
      </c>
      <c r="B1740" s="94">
        <v>4265</v>
      </c>
      <c r="C1740" s="211" t="s">
        <v>937</v>
      </c>
      <c r="D1740" s="4">
        <v>1977</v>
      </c>
      <c r="E1740" s="9" t="s">
        <v>28</v>
      </c>
      <c r="F1740" s="4" t="s">
        <v>31</v>
      </c>
      <c r="G1740" s="10">
        <v>5</v>
      </c>
      <c r="H1740" s="10">
        <v>8</v>
      </c>
      <c r="I1740" s="11">
        <v>5543.6</v>
      </c>
      <c r="J1740" s="11">
        <v>3688.3</v>
      </c>
      <c r="K1740" s="11">
        <v>3688.3</v>
      </c>
      <c r="L1740" s="35">
        <v>278</v>
      </c>
      <c r="M1740" s="11">
        <f t="shared" si="314"/>
        <v>2792739.6</v>
      </c>
      <c r="N1740" s="11"/>
      <c r="O1740" s="6"/>
      <c r="P1740" s="11"/>
      <c r="Q1740" s="11">
        <f t="shared" si="315"/>
        <v>2792739.6</v>
      </c>
      <c r="R1740" s="11">
        <v>2792739.6</v>
      </c>
      <c r="S1740" s="35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75"/>
      <c r="AG1740" s="29" t="s">
        <v>217</v>
      </c>
      <c r="AH1740" s="176" t="s">
        <v>1777</v>
      </c>
      <c r="AI1740" s="168"/>
      <c r="AJ1740" s="176"/>
      <c r="AK1740" s="176"/>
      <c r="AL1740" s="71">
        <f>MAX(AL$24:AL1739)+1</f>
        <v>1631</v>
      </c>
      <c r="AM1740" s="71" t="s">
        <v>157</v>
      </c>
      <c r="AN1740" s="71" t="str">
        <f t="shared" si="313"/>
        <v>1631.</v>
      </c>
      <c r="AP1740" s="71"/>
      <c r="AS1740" s="114"/>
    </row>
    <row r="1741" spans="1:45" ht="22.5" customHeight="1" x14ac:dyDescent="0.25">
      <c r="A1741" s="94" t="str">
        <f t="shared" si="312"/>
        <v>1632.</v>
      </c>
      <c r="B1741" s="94">
        <v>4266</v>
      </c>
      <c r="C1741" s="213" t="s">
        <v>1181</v>
      </c>
      <c r="D1741" s="4">
        <v>1977</v>
      </c>
      <c r="E1741" s="9" t="s">
        <v>28</v>
      </c>
      <c r="F1741" s="4" t="s">
        <v>31</v>
      </c>
      <c r="G1741" s="10">
        <v>5</v>
      </c>
      <c r="H1741" s="10">
        <v>4</v>
      </c>
      <c r="I1741" s="26">
        <v>3361.6</v>
      </c>
      <c r="J1741" s="26">
        <v>2298.6</v>
      </c>
      <c r="K1741" s="26">
        <v>2298.6</v>
      </c>
      <c r="L1741" s="27">
        <v>164</v>
      </c>
      <c r="M1741" s="26">
        <f t="shared" si="314"/>
        <v>850683</v>
      </c>
      <c r="N1741" s="11"/>
      <c r="O1741" s="6"/>
      <c r="P1741" s="11"/>
      <c r="Q1741" s="11">
        <f t="shared" si="315"/>
        <v>850683</v>
      </c>
      <c r="R1741" s="11">
        <v>850683</v>
      </c>
      <c r="S1741" s="35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75"/>
      <c r="AG1741" s="29" t="s">
        <v>217</v>
      </c>
      <c r="AH1741" s="176" t="s">
        <v>1778</v>
      </c>
      <c r="AI1741" s="168"/>
      <c r="AJ1741" s="176"/>
      <c r="AK1741" s="176"/>
      <c r="AL1741" s="71">
        <f>MAX(AL$24:AL1740)+1</f>
        <v>1632</v>
      </c>
      <c r="AM1741" s="71" t="s">
        <v>157</v>
      </c>
      <c r="AN1741" s="71" t="str">
        <f t="shared" si="313"/>
        <v>1632.</v>
      </c>
      <c r="AP1741" s="71"/>
      <c r="AS1741" s="114"/>
    </row>
    <row r="1742" spans="1:45" ht="22.5" customHeight="1" x14ac:dyDescent="0.25">
      <c r="A1742" s="94" t="str">
        <f t="shared" si="312"/>
        <v>1633.</v>
      </c>
      <c r="B1742" s="94">
        <v>4784</v>
      </c>
      <c r="C1742" s="213" t="s">
        <v>1402</v>
      </c>
      <c r="D1742" s="4">
        <v>1977</v>
      </c>
      <c r="E1742" s="9" t="s">
        <v>28</v>
      </c>
      <c r="F1742" s="4" t="s">
        <v>29</v>
      </c>
      <c r="G1742" s="10">
        <v>5</v>
      </c>
      <c r="H1742" s="10">
        <v>2</v>
      </c>
      <c r="I1742" s="26">
        <v>3456.4</v>
      </c>
      <c r="J1742" s="26">
        <v>3157.5</v>
      </c>
      <c r="K1742" s="26">
        <v>3101.1</v>
      </c>
      <c r="L1742" s="27">
        <v>141</v>
      </c>
      <c r="M1742" s="26">
        <f t="shared" si="314"/>
        <v>1512870.72</v>
      </c>
      <c r="N1742" s="11"/>
      <c r="O1742" s="6"/>
      <c r="P1742" s="11"/>
      <c r="Q1742" s="11">
        <f t="shared" si="315"/>
        <v>1512870.72</v>
      </c>
      <c r="R1742" s="11">
        <v>1512870.72</v>
      </c>
      <c r="S1742" s="35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5"/>
      <c r="AG1742" s="29" t="s">
        <v>217</v>
      </c>
      <c r="AH1742" s="176" t="s">
        <v>1788</v>
      </c>
      <c r="AI1742" s="168"/>
      <c r="AJ1742" s="176"/>
      <c r="AK1742" s="176"/>
      <c r="AL1742" s="71">
        <f>MAX(AL$24:AL1741)+1</f>
        <v>1633</v>
      </c>
      <c r="AM1742" s="71" t="s">
        <v>157</v>
      </c>
      <c r="AN1742" s="71" t="str">
        <f t="shared" si="313"/>
        <v>1633.</v>
      </c>
      <c r="AP1742" s="71"/>
      <c r="AS1742" s="114"/>
    </row>
    <row r="1743" spans="1:45" ht="22.5" customHeight="1" x14ac:dyDescent="0.25">
      <c r="A1743" s="94" t="str">
        <f t="shared" si="312"/>
        <v>1634.</v>
      </c>
      <c r="B1743" s="94">
        <v>5224</v>
      </c>
      <c r="C1743" s="213" t="s">
        <v>1453</v>
      </c>
      <c r="D1743" s="4">
        <v>1977</v>
      </c>
      <c r="E1743" s="9" t="s">
        <v>28</v>
      </c>
      <c r="F1743" s="4" t="s">
        <v>29</v>
      </c>
      <c r="G1743" s="10">
        <v>9</v>
      </c>
      <c r="H1743" s="10">
        <v>1</v>
      </c>
      <c r="I1743" s="26">
        <v>5198.8999999999996</v>
      </c>
      <c r="J1743" s="26">
        <v>4952</v>
      </c>
      <c r="K1743" s="26">
        <v>4952</v>
      </c>
      <c r="L1743" s="27">
        <v>237</v>
      </c>
      <c r="M1743" s="26">
        <f t="shared" si="314"/>
        <v>1315627.54</v>
      </c>
      <c r="N1743" s="11"/>
      <c r="O1743" s="6"/>
      <c r="P1743" s="11"/>
      <c r="Q1743" s="11">
        <f t="shared" si="315"/>
        <v>1315627.54</v>
      </c>
      <c r="R1743" s="11">
        <v>1315627.54</v>
      </c>
      <c r="S1743" s="35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5"/>
      <c r="AG1743" s="29" t="s">
        <v>217</v>
      </c>
      <c r="AH1743" s="176" t="s">
        <v>1778</v>
      </c>
      <c r="AI1743" s="168"/>
      <c r="AJ1743" s="176"/>
      <c r="AK1743" s="176"/>
      <c r="AL1743" s="71">
        <f>MAX(AL$24:AL1742)+1</f>
        <v>1634</v>
      </c>
      <c r="AM1743" s="71" t="s">
        <v>157</v>
      </c>
      <c r="AN1743" s="71" t="str">
        <f t="shared" si="313"/>
        <v>1634.</v>
      </c>
      <c r="AP1743" s="71"/>
      <c r="AS1743" s="114"/>
    </row>
    <row r="1744" spans="1:45" ht="22.5" customHeight="1" x14ac:dyDescent="0.25">
      <c r="A1744" s="94" t="str">
        <f t="shared" si="312"/>
        <v>1635.</v>
      </c>
      <c r="B1744" s="94">
        <v>4270</v>
      </c>
      <c r="C1744" s="211" t="s">
        <v>938</v>
      </c>
      <c r="D1744" s="4">
        <v>1978</v>
      </c>
      <c r="E1744" s="9" t="s">
        <v>28</v>
      </c>
      <c r="F1744" s="4" t="s">
        <v>31</v>
      </c>
      <c r="G1744" s="10">
        <v>5</v>
      </c>
      <c r="H1744" s="10">
        <v>2</v>
      </c>
      <c r="I1744" s="11">
        <v>2170.1</v>
      </c>
      <c r="J1744" s="11">
        <v>2170.1</v>
      </c>
      <c r="K1744" s="11">
        <v>2170.1</v>
      </c>
      <c r="L1744" s="35">
        <v>102</v>
      </c>
      <c r="M1744" s="11">
        <f t="shared" si="314"/>
        <v>296156.40000000002</v>
      </c>
      <c r="N1744" s="11"/>
      <c r="O1744" s="6"/>
      <c r="P1744" s="11"/>
      <c r="Q1744" s="11">
        <f t="shared" si="315"/>
        <v>296156.40000000002</v>
      </c>
      <c r="R1744" s="11">
        <v>296156.40000000002</v>
      </c>
      <c r="S1744" s="35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75"/>
      <c r="AG1744" s="29" t="s">
        <v>217</v>
      </c>
      <c r="AH1744" s="176" t="s">
        <v>1778</v>
      </c>
      <c r="AI1744" s="168"/>
      <c r="AJ1744" s="176"/>
      <c r="AK1744" s="176"/>
      <c r="AL1744" s="71">
        <f>MAX(AL$24:AL1743)+1</f>
        <v>1635</v>
      </c>
      <c r="AM1744" s="71" t="s">
        <v>157</v>
      </c>
      <c r="AN1744" s="71" t="str">
        <f t="shared" si="313"/>
        <v>1635.</v>
      </c>
      <c r="AP1744" s="71"/>
      <c r="AS1744" s="114"/>
    </row>
    <row r="1745" spans="1:45" ht="22.5" customHeight="1" x14ac:dyDescent="0.25">
      <c r="A1745" s="94" t="str">
        <f t="shared" si="312"/>
        <v>1636.</v>
      </c>
      <c r="B1745" s="94">
        <v>4271</v>
      </c>
      <c r="C1745" s="213" t="s">
        <v>1608</v>
      </c>
      <c r="D1745" s="4">
        <v>1978</v>
      </c>
      <c r="E1745" s="4" t="s">
        <v>28</v>
      </c>
      <c r="F1745" s="4" t="s">
        <v>31</v>
      </c>
      <c r="G1745" s="4">
        <v>5</v>
      </c>
      <c r="H1745" s="4">
        <v>6</v>
      </c>
      <c r="I1745" s="18">
        <v>4729.2</v>
      </c>
      <c r="J1745" s="18">
        <v>4262.8</v>
      </c>
      <c r="K1745" s="18">
        <v>4262.8</v>
      </c>
      <c r="L1745" s="4">
        <v>241</v>
      </c>
      <c r="M1745" s="11">
        <f t="shared" si="314"/>
        <v>1953633.33</v>
      </c>
      <c r="N1745" s="6"/>
      <c r="O1745" s="6"/>
      <c r="P1745" s="6"/>
      <c r="Q1745" s="11">
        <f t="shared" si="315"/>
        <v>1953633.33</v>
      </c>
      <c r="R1745" s="124"/>
      <c r="S1745" s="123"/>
      <c r="T1745" s="124"/>
      <c r="U1745" s="11"/>
      <c r="V1745" s="11"/>
      <c r="W1745" s="124"/>
      <c r="X1745" s="124"/>
      <c r="Y1745" s="18">
        <v>2511</v>
      </c>
      <c r="Z1745" s="18">
        <v>1953633.33</v>
      </c>
      <c r="AA1745" s="124"/>
      <c r="AB1745" s="124"/>
      <c r="AC1745" s="125"/>
      <c r="AD1745" s="125"/>
      <c r="AE1745" s="11"/>
      <c r="AF1745" s="208"/>
      <c r="AG1745" s="29" t="s">
        <v>217</v>
      </c>
      <c r="AH1745" s="90"/>
      <c r="AI1745" s="168"/>
      <c r="AJ1745" s="90"/>
      <c r="AK1745" s="90"/>
      <c r="AL1745" s="71">
        <f>MAX(AL$24:AL1744)+1</f>
        <v>1636</v>
      </c>
      <c r="AM1745" s="71" t="s">
        <v>157</v>
      </c>
      <c r="AN1745" s="71" t="str">
        <f t="shared" si="313"/>
        <v>1636.</v>
      </c>
      <c r="AS1745" s="114"/>
    </row>
    <row r="1746" spans="1:45" ht="22.5" customHeight="1" x14ac:dyDescent="0.25">
      <c r="A1746" s="94" t="str">
        <f t="shared" si="312"/>
        <v>1637.</v>
      </c>
      <c r="B1746" s="94">
        <v>4602</v>
      </c>
      <c r="C1746" s="213" t="s">
        <v>1378</v>
      </c>
      <c r="D1746" s="4">
        <v>1978</v>
      </c>
      <c r="E1746" s="9" t="s">
        <v>28</v>
      </c>
      <c r="F1746" s="4" t="s">
        <v>31</v>
      </c>
      <c r="G1746" s="10">
        <v>5</v>
      </c>
      <c r="H1746" s="10">
        <v>2</v>
      </c>
      <c r="I1746" s="26">
        <v>2097.4</v>
      </c>
      <c r="J1746" s="26">
        <v>1920.6</v>
      </c>
      <c r="K1746" s="26">
        <v>1920.6</v>
      </c>
      <c r="L1746" s="27">
        <v>104</v>
      </c>
      <c r="M1746" s="26">
        <f t="shared" si="314"/>
        <v>1492056</v>
      </c>
      <c r="N1746" s="11"/>
      <c r="O1746" s="6"/>
      <c r="P1746" s="11"/>
      <c r="Q1746" s="11">
        <f t="shared" si="315"/>
        <v>1492056</v>
      </c>
      <c r="R1746" s="11">
        <v>1492056</v>
      </c>
      <c r="S1746" s="35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75"/>
      <c r="AG1746" s="29" t="s">
        <v>217</v>
      </c>
      <c r="AH1746" s="176" t="s">
        <v>1777</v>
      </c>
      <c r="AI1746" s="168"/>
      <c r="AJ1746" s="176"/>
      <c r="AK1746" s="176"/>
      <c r="AL1746" s="71">
        <f>MAX(AL$24:AL1745)+1</f>
        <v>1637</v>
      </c>
      <c r="AM1746" s="71" t="s">
        <v>157</v>
      </c>
      <c r="AN1746" s="71" t="str">
        <f t="shared" si="313"/>
        <v>1637.</v>
      </c>
      <c r="AP1746" s="71"/>
      <c r="AS1746" s="114"/>
    </row>
    <row r="1747" spans="1:45" ht="22.5" customHeight="1" x14ac:dyDescent="0.25">
      <c r="A1747" s="94" t="str">
        <f t="shared" si="312"/>
        <v>1638.</v>
      </c>
      <c r="B1747" s="94">
        <v>5255</v>
      </c>
      <c r="C1747" s="211" t="s">
        <v>1130</v>
      </c>
      <c r="D1747" s="4">
        <v>1978</v>
      </c>
      <c r="E1747" s="9" t="s">
        <v>28</v>
      </c>
      <c r="F1747" s="4" t="s">
        <v>29</v>
      </c>
      <c r="G1747" s="10">
        <v>5</v>
      </c>
      <c r="H1747" s="10">
        <v>9</v>
      </c>
      <c r="I1747" s="11">
        <v>6766.37</v>
      </c>
      <c r="J1747" s="11">
        <v>6166.9</v>
      </c>
      <c r="K1747" s="11">
        <v>6166.9</v>
      </c>
      <c r="L1747" s="35">
        <v>262</v>
      </c>
      <c r="M1747" s="11">
        <f t="shared" si="314"/>
        <v>3468628.44</v>
      </c>
      <c r="N1747" s="11"/>
      <c r="O1747" s="6"/>
      <c r="P1747" s="11"/>
      <c r="Q1747" s="11">
        <f t="shared" si="315"/>
        <v>3468628.44</v>
      </c>
      <c r="R1747" s="11"/>
      <c r="S1747" s="35"/>
      <c r="T1747" s="11"/>
      <c r="U1747" s="11">
        <v>1878</v>
      </c>
      <c r="V1747" s="11">
        <f>U1747*1846.98</f>
        <v>3468628.44</v>
      </c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75"/>
      <c r="AG1747" s="29" t="s">
        <v>217</v>
      </c>
      <c r="AH1747" s="176"/>
      <c r="AI1747" s="168"/>
      <c r="AJ1747" s="176"/>
      <c r="AK1747" s="176"/>
      <c r="AL1747" s="71">
        <f>MAX(AL$24:AL1746)+1</f>
        <v>1638</v>
      </c>
      <c r="AM1747" s="71" t="s">
        <v>157</v>
      </c>
      <c r="AN1747" s="71" t="str">
        <f t="shared" si="313"/>
        <v>1638.</v>
      </c>
      <c r="AP1747" s="71"/>
      <c r="AS1747" s="114"/>
    </row>
    <row r="1748" spans="1:45" ht="22.5" customHeight="1" x14ac:dyDescent="0.25">
      <c r="A1748" s="94" t="str">
        <f t="shared" si="312"/>
        <v>1639.</v>
      </c>
      <c r="B1748" s="94">
        <v>5275</v>
      </c>
      <c r="C1748" s="213" t="s">
        <v>1621</v>
      </c>
      <c r="D1748" s="4">
        <v>1978</v>
      </c>
      <c r="E1748" s="4" t="s">
        <v>28</v>
      </c>
      <c r="F1748" s="4" t="s">
        <v>31</v>
      </c>
      <c r="G1748" s="4">
        <v>5</v>
      </c>
      <c r="H1748" s="4">
        <v>4</v>
      </c>
      <c r="I1748" s="18">
        <v>3368.9</v>
      </c>
      <c r="J1748" s="18">
        <v>3133.1</v>
      </c>
      <c r="K1748" s="18">
        <v>2299.1999999999998</v>
      </c>
      <c r="L1748" s="4">
        <v>184</v>
      </c>
      <c r="M1748" s="11">
        <f t="shared" si="314"/>
        <v>933636</v>
      </c>
      <c r="N1748" s="6"/>
      <c r="O1748" s="6"/>
      <c r="P1748" s="6"/>
      <c r="Q1748" s="11">
        <f t="shared" si="315"/>
        <v>933636</v>
      </c>
      <c r="R1748" s="11"/>
      <c r="S1748" s="123"/>
      <c r="T1748" s="124"/>
      <c r="U1748" s="11"/>
      <c r="V1748" s="11"/>
      <c r="W1748" s="11"/>
      <c r="X1748" s="11"/>
      <c r="Y1748" s="18">
        <v>1200</v>
      </c>
      <c r="Z1748" s="18">
        <v>933636</v>
      </c>
      <c r="AA1748" s="124"/>
      <c r="AB1748" s="124"/>
      <c r="AC1748" s="125"/>
      <c r="AD1748" s="125"/>
      <c r="AE1748" s="11"/>
      <c r="AF1748" s="75"/>
      <c r="AG1748" s="29" t="s">
        <v>217</v>
      </c>
      <c r="AH1748" s="90"/>
      <c r="AI1748" s="168"/>
      <c r="AJ1748" s="90"/>
      <c r="AK1748" s="90"/>
      <c r="AL1748" s="71">
        <f>MAX(AL$24:AL1747)+1</f>
        <v>1639</v>
      </c>
      <c r="AM1748" s="71" t="s">
        <v>157</v>
      </c>
      <c r="AN1748" s="71" t="str">
        <f t="shared" si="313"/>
        <v>1639.</v>
      </c>
      <c r="AS1748" s="114"/>
    </row>
    <row r="1749" spans="1:45" ht="22.5" customHeight="1" x14ac:dyDescent="0.25">
      <c r="A1749" s="94" t="str">
        <f t="shared" si="312"/>
        <v>1640.</v>
      </c>
      <c r="B1749" s="94">
        <v>5360</v>
      </c>
      <c r="C1749" s="213" t="s">
        <v>1474</v>
      </c>
      <c r="D1749" s="4">
        <v>1980</v>
      </c>
      <c r="E1749" s="4" t="s">
        <v>28</v>
      </c>
      <c r="F1749" s="4" t="s">
        <v>29</v>
      </c>
      <c r="G1749" s="4">
        <v>5</v>
      </c>
      <c r="H1749" s="4">
        <v>4</v>
      </c>
      <c r="I1749" s="4">
        <v>3255.9</v>
      </c>
      <c r="J1749" s="4">
        <v>2647</v>
      </c>
      <c r="K1749" s="4">
        <v>2647</v>
      </c>
      <c r="L1749" s="4">
        <v>131</v>
      </c>
      <c r="M1749" s="11">
        <f t="shared" si="314"/>
        <v>343600</v>
      </c>
      <c r="N1749" s="6"/>
      <c r="O1749" s="6"/>
      <c r="P1749" s="6"/>
      <c r="Q1749" s="11">
        <f t="shared" si="315"/>
        <v>343600</v>
      </c>
      <c r="R1749" s="11"/>
      <c r="S1749" s="11"/>
      <c r="T1749" s="11"/>
      <c r="U1749" s="11"/>
      <c r="V1749" s="11"/>
      <c r="W1749" s="11"/>
      <c r="X1749" s="11"/>
      <c r="Y1749" s="18">
        <v>243.6</v>
      </c>
      <c r="Z1749" s="18">
        <v>343600</v>
      </c>
      <c r="AA1749" s="11"/>
      <c r="AB1749" s="11"/>
      <c r="AC1749" s="125"/>
      <c r="AD1749" s="125"/>
      <c r="AE1749" s="11"/>
      <c r="AF1749" s="75"/>
      <c r="AG1749" s="29" t="s">
        <v>217</v>
      </c>
      <c r="AH1749" s="90"/>
      <c r="AI1749" s="168"/>
      <c r="AJ1749" s="90"/>
      <c r="AK1749" s="90"/>
      <c r="AL1749" s="71">
        <f>MAX(AL$24:AL1748)+1</f>
        <v>1640</v>
      </c>
      <c r="AM1749" s="71" t="s">
        <v>157</v>
      </c>
      <c r="AN1749" s="71" t="str">
        <f t="shared" si="313"/>
        <v>1640.</v>
      </c>
      <c r="AP1749" s="71"/>
      <c r="AS1749" s="114"/>
    </row>
    <row r="1750" spans="1:45" ht="22.5" customHeight="1" x14ac:dyDescent="0.25">
      <c r="A1750" s="94" t="str">
        <f t="shared" si="312"/>
        <v>1641.</v>
      </c>
      <c r="B1750" s="94">
        <v>4475</v>
      </c>
      <c r="C1750" s="213" t="s">
        <v>1617</v>
      </c>
      <c r="D1750" s="4">
        <v>1979</v>
      </c>
      <c r="E1750" s="4" t="s">
        <v>28</v>
      </c>
      <c r="F1750" s="4" t="s">
        <v>31</v>
      </c>
      <c r="G1750" s="4">
        <v>5</v>
      </c>
      <c r="H1750" s="4">
        <v>4</v>
      </c>
      <c r="I1750" s="18">
        <v>3433.9</v>
      </c>
      <c r="J1750" s="18">
        <v>3108</v>
      </c>
      <c r="K1750" s="18">
        <v>3108</v>
      </c>
      <c r="L1750" s="4">
        <v>198</v>
      </c>
      <c r="M1750" s="11">
        <f t="shared" si="314"/>
        <v>1505210.0000000002</v>
      </c>
      <c r="N1750" s="6"/>
      <c r="O1750" s="6"/>
      <c r="P1750" s="6"/>
      <c r="Q1750" s="11">
        <f t="shared" si="315"/>
        <v>1505210.0000000002</v>
      </c>
      <c r="R1750" s="11">
        <v>1505210.0000000002</v>
      </c>
      <c r="S1750" s="123"/>
      <c r="T1750" s="124"/>
      <c r="U1750" s="11"/>
      <c r="V1750" s="11"/>
      <c r="W1750" s="124"/>
      <c r="X1750" s="124"/>
      <c r="Y1750" s="18"/>
      <c r="Z1750" s="18"/>
      <c r="AA1750" s="124"/>
      <c r="AB1750" s="124"/>
      <c r="AC1750" s="125"/>
      <c r="AD1750" s="125"/>
      <c r="AE1750" s="11"/>
      <c r="AF1750" s="208"/>
      <c r="AG1750" s="29" t="s">
        <v>217</v>
      </c>
      <c r="AH1750" s="90" t="s">
        <v>1774</v>
      </c>
      <c r="AI1750" s="168"/>
      <c r="AJ1750" s="90"/>
      <c r="AK1750" s="90"/>
      <c r="AL1750" s="71">
        <f>MAX(AL$24:AL1749)+1</f>
        <v>1641</v>
      </c>
      <c r="AM1750" s="71" t="s">
        <v>157</v>
      </c>
      <c r="AN1750" s="71" t="str">
        <f t="shared" si="313"/>
        <v>1641.</v>
      </c>
      <c r="AS1750" s="114"/>
    </row>
    <row r="1751" spans="1:45" ht="22.5" customHeight="1" x14ac:dyDescent="0.25">
      <c r="A1751" s="94" t="str">
        <f t="shared" si="312"/>
        <v>1642.</v>
      </c>
      <c r="B1751" s="94">
        <v>4609</v>
      </c>
      <c r="C1751" s="213" t="s">
        <v>1381</v>
      </c>
      <c r="D1751" s="4">
        <v>1979</v>
      </c>
      <c r="E1751" s="9" t="s">
        <v>28</v>
      </c>
      <c r="F1751" s="4" t="s">
        <v>31</v>
      </c>
      <c r="G1751" s="10">
        <v>9</v>
      </c>
      <c r="H1751" s="10">
        <v>8</v>
      </c>
      <c r="I1751" s="26">
        <v>14524.67</v>
      </c>
      <c r="J1751" s="26">
        <v>14412.6</v>
      </c>
      <c r="K1751" s="26">
        <v>14412.6</v>
      </c>
      <c r="L1751" s="27">
        <v>714</v>
      </c>
      <c r="M1751" s="26">
        <f t="shared" si="314"/>
        <v>17331040.32</v>
      </c>
      <c r="N1751" s="11"/>
      <c r="O1751" s="6"/>
      <c r="P1751" s="11"/>
      <c r="Q1751" s="11">
        <f t="shared" si="315"/>
        <v>17331040.32</v>
      </c>
      <c r="R1751" s="11"/>
      <c r="S1751" s="35">
        <v>8</v>
      </c>
      <c r="T1751" s="11">
        <f>S1751*2166380.04</f>
        <v>17331040.32</v>
      </c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75"/>
      <c r="AG1751" s="29" t="s">
        <v>217</v>
      </c>
      <c r="AH1751" s="176"/>
      <c r="AI1751" s="168"/>
      <c r="AJ1751" s="176"/>
      <c r="AK1751" s="176"/>
      <c r="AL1751" s="71">
        <f>MAX(AL$24:AL1750)+1</f>
        <v>1642</v>
      </c>
      <c r="AM1751" s="71" t="s">
        <v>157</v>
      </c>
      <c r="AN1751" s="71" t="str">
        <f t="shared" si="313"/>
        <v>1642.</v>
      </c>
      <c r="AP1751" s="71"/>
      <c r="AS1751" s="114"/>
    </row>
    <row r="1752" spans="1:45" ht="22.5" customHeight="1" x14ac:dyDescent="0.25">
      <c r="A1752" s="94" t="str">
        <f t="shared" si="312"/>
        <v>1643.</v>
      </c>
      <c r="B1752" s="94">
        <v>5132</v>
      </c>
      <c r="C1752" s="213" t="s">
        <v>1444</v>
      </c>
      <c r="D1752" s="4">
        <v>1980</v>
      </c>
      <c r="E1752" s="9" t="s">
        <v>28</v>
      </c>
      <c r="F1752" s="4" t="s">
        <v>29</v>
      </c>
      <c r="G1752" s="10">
        <v>5</v>
      </c>
      <c r="H1752" s="10">
        <v>8</v>
      </c>
      <c r="I1752" s="26">
        <v>7178.1</v>
      </c>
      <c r="J1752" s="26">
        <v>5590.8</v>
      </c>
      <c r="K1752" s="26">
        <v>5590.8</v>
      </c>
      <c r="L1752" s="27">
        <v>251</v>
      </c>
      <c r="M1752" s="26">
        <f t="shared" si="314"/>
        <v>1414871.44</v>
      </c>
      <c r="N1752" s="11"/>
      <c r="O1752" s="6"/>
      <c r="P1752" s="11"/>
      <c r="Q1752" s="11">
        <f t="shared" si="315"/>
        <v>1414871.44</v>
      </c>
      <c r="R1752" s="11">
        <v>1414871.44</v>
      </c>
      <c r="S1752" s="35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5"/>
      <c r="AG1752" s="29" t="s">
        <v>217</v>
      </c>
      <c r="AH1752" s="176" t="s">
        <v>1778</v>
      </c>
      <c r="AI1752" s="168"/>
      <c r="AJ1752" s="176"/>
      <c r="AK1752" s="176"/>
      <c r="AL1752" s="71">
        <f>MAX(AL$24:AL1751)+1</f>
        <v>1643</v>
      </c>
      <c r="AM1752" s="71" t="s">
        <v>157</v>
      </c>
      <c r="AN1752" s="71" t="str">
        <f t="shared" si="313"/>
        <v>1643.</v>
      </c>
      <c r="AP1752" s="71"/>
      <c r="AS1752" s="114"/>
    </row>
    <row r="1753" spans="1:45" ht="22.5" customHeight="1" x14ac:dyDescent="0.25">
      <c r="A1753" s="94" t="str">
        <f t="shared" si="312"/>
        <v>1644.</v>
      </c>
      <c r="B1753" s="94">
        <v>5453</v>
      </c>
      <c r="C1753" s="211" t="s">
        <v>1658</v>
      </c>
      <c r="D1753" s="4">
        <v>1980</v>
      </c>
      <c r="E1753" s="9" t="s">
        <v>28</v>
      </c>
      <c r="F1753" s="4" t="s">
        <v>29</v>
      </c>
      <c r="G1753" s="10">
        <v>9</v>
      </c>
      <c r="H1753" s="10">
        <v>8</v>
      </c>
      <c r="I1753" s="11">
        <v>14794.5</v>
      </c>
      <c r="J1753" s="11">
        <v>14307.2</v>
      </c>
      <c r="K1753" s="11">
        <v>14234.3</v>
      </c>
      <c r="L1753" s="35">
        <v>710</v>
      </c>
      <c r="M1753" s="11">
        <f t="shared" si="314"/>
        <v>3620080.8</v>
      </c>
      <c r="N1753" s="11"/>
      <c r="O1753" s="11"/>
      <c r="P1753" s="11"/>
      <c r="Q1753" s="11">
        <f t="shared" si="315"/>
        <v>3620080.8</v>
      </c>
      <c r="R1753" s="11"/>
      <c r="S1753" s="35"/>
      <c r="T1753" s="11"/>
      <c r="U1753" s="11">
        <v>1960</v>
      </c>
      <c r="V1753" s="11">
        <f>U1753*1846.98</f>
        <v>3620080.8</v>
      </c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5"/>
      <c r="AG1753" s="29" t="s">
        <v>217</v>
      </c>
      <c r="AH1753" s="176"/>
      <c r="AI1753" s="168"/>
      <c r="AJ1753" s="176"/>
      <c r="AK1753" s="176"/>
      <c r="AL1753" s="71">
        <f>MAX(AL$24:AL1752)+1</f>
        <v>1644</v>
      </c>
      <c r="AM1753" s="71" t="s">
        <v>157</v>
      </c>
      <c r="AN1753" s="71" t="str">
        <f t="shared" si="313"/>
        <v>1644.</v>
      </c>
      <c r="AP1753" s="71"/>
      <c r="AS1753" s="114"/>
    </row>
    <row r="1754" spans="1:45" ht="22.5" customHeight="1" x14ac:dyDescent="0.25">
      <c r="A1754" s="94" t="str">
        <f t="shared" si="312"/>
        <v>1645.</v>
      </c>
      <c r="B1754" s="94">
        <v>5276</v>
      </c>
      <c r="C1754" s="211" t="s">
        <v>1135</v>
      </c>
      <c r="D1754" s="4">
        <v>1980</v>
      </c>
      <c r="E1754" s="9" t="s">
        <v>28</v>
      </c>
      <c r="F1754" s="4" t="s">
        <v>29</v>
      </c>
      <c r="G1754" s="10">
        <v>5</v>
      </c>
      <c r="H1754" s="10">
        <v>7</v>
      </c>
      <c r="I1754" s="11">
        <v>4914.16</v>
      </c>
      <c r="J1754" s="11">
        <v>2970.7</v>
      </c>
      <c r="K1754" s="11">
        <v>2970.7</v>
      </c>
      <c r="L1754" s="35">
        <v>256</v>
      </c>
      <c r="M1754" s="11">
        <f t="shared" si="314"/>
        <v>2901987.97</v>
      </c>
      <c r="N1754" s="11"/>
      <c r="O1754" s="6"/>
      <c r="P1754" s="11"/>
      <c r="Q1754" s="11">
        <f t="shared" si="315"/>
        <v>2901987.97</v>
      </c>
      <c r="R1754" s="11"/>
      <c r="S1754" s="35"/>
      <c r="T1754" s="11"/>
      <c r="U1754" s="11">
        <v>1417</v>
      </c>
      <c r="V1754" s="11">
        <f>U1754*1846.98</f>
        <v>2617170.66</v>
      </c>
      <c r="W1754" s="11"/>
      <c r="X1754" s="11"/>
      <c r="Y1754" s="11"/>
      <c r="Z1754" s="11"/>
      <c r="AA1754" s="11">
        <v>233.3</v>
      </c>
      <c r="AB1754" s="11">
        <v>284817.31</v>
      </c>
      <c r="AC1754" s="11"/>
      <c r="AD1754" s="11"/>
      <c r="AE1754" s="11"/>
      <c r="AF1754" s="75"/>
      <c r="AG1754" s="29" t="s">
        <v>217</v>
      </c>
      <c r="AH1754" s="176"/>
      <c r="AI1754" s="168"/>
      <c r="AJ1754" s="176"/>
      <c r="AK1754" s="176"/>
      <c r="AL1754" s="71">
        <f>MAX(AL$24:AL1753)+1</f>
        <v>1645</v>
      </c>
      <c r="AM1754" s="71" t="s">
        <v>157</v>
      </c>
      <c r="AN1754" s="71" t="str">
        <f t="shared" si="313"/>
        <v>1645.</v>
      </c>
      <c r="AP1754" s="71"/>
    </row>
    <row r="1755" spans="1:45" ht="22.5" customHeight="1" x14ac:dyDescent="0.25">
      <c r="A1755" s="94" t="str">
        <f t="shared" si="312"/>
        <v>1646.</v>
      </c>
      <c r="B1755" s="94">
        <v>5358</v>
      </c>
      <c r="C1755" s="213" t="s">
        <v>1473</v>
      </c>
      <c r="D1755" s="4">
        <v>1980</v>
      </c>
      <c r="E1755" s="9" t="s">
        <v>28</v>
      </c>
      <c r="F1755" s="4" t="s">
        <v>29</v>
      </c>
      <c r="G1755" s="10">
        <v>5</v>
      </c>
      <c r="H1755" s="10">
        <v>2</v>
      </c>
      <c r="I1755" s="26">
        <v>3528.8</v>
      </c>
      <c r="J1755" s="26">
        <v>2844.7</v>
      </c>
      <c r="K1755" s="26">
        <v>2505</v>
      </c>
      <c r="L1755" s="27">
        <v>197</v>
      </c>
      <c r="M1755" s="26">
        <f t="shared" si="314"/>
        <v>892985.06</v>
      </c>
      <c r="N1755" s="11"/>
      <c r="O1755" s="6"/>
      <c r="P1755" s="11"/>
      <c r="Q1755" s="11">
        <f t="shared" si="315"/>
        <v>892985.06</v>
      </c>
      <c r="R1755" s="11">
        <v>892985.06</v>
      </c>
      <c r="S1755" s="35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75"/>
      <c r="AG1755" s="29" t="s">
        <v>217</v>
      </c>
      <c r="AH1755" s="176" t="s">
        <v>1778</v>
      </c>
      <c r="AI1755" s="168"/>
      <c r="AJ1755" s="176"/>
      <c r="AK1755" s="176"/>
      <c r="AL1755" s="71">
        <f>MAX(AL$24:AL1754)+1</f>
        <v>1646</v>
      </c>
      <c r="AM1755" s="71" t="s">
        <v>157</v>
      </c>
      <c r="AN1755" s="71" t="str">
        <f t="shared" si="313"/>
        <v>1646.</v>
      </c>
      <c r="AP1755" s="71"/>
    </row>
    <row r="1756" spans="1:45" ht="22.5" customHeight="1" x14ac:dyDescent="0.25">
      <c r="A1756" s="94" t="str">
        <f t="shared" si="312"/>
        <v>1647.</v>
      </c>
      <c r="B1756" s="94">
        <v>4417</v>
      </c>
      <c r="C1756" s="213" t="s">
        <v>1515</v>
      </c>
      <c r="D1756" s="4">
        <v>1981</v>
      </c>
      <c r="E1756" s="9" t="s">
        <v>28</v>
      </c>
      <c r="F1756" s="4" t="s">
        <v>29</v>
      </c>
      <c r="G1756" s="10">
        <v>9</v>
      </c>
      <c r="H1756" s="10">
        <v>1</v>
      </c>
      <c r="I1756" s="26">
        <v>1749.7</v>
      </c>
      <c r="J1756" s="26">
        <v>1492.3</v>
      </c>
      <c r="K1756" s="26">
        <v>1492.3</v>
      </c>
      <c r="L1756" s="27">
        <v>82</v>
      </c>
      <c r="M1756" s="26">
        <f t="shared" si="314"/>
        <v>504308.67840000003</v>
      </c>
      <c r="N1756" s="11"/>
      <c r="O1756" s="6"/>
      <c r="P1756" s="11"/>
      <c r="Q1756" s="11">
        <f t="shared" si="315"/>
        <v>504308.67840000003</v>
      </c>
      <c r="R1756" s="11">
        <f>182.34*2765.76</f>
        <v>504308.67840000003</v>
      </c>
      <c r="S1756" s="35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5"/>
      <c r="AG1756" s="29" t="s">
        <v>217</v>
      </c>
      <c r="AH1756" s="176" t="s">
        <v>1788</v>
      </c>
      <c r="AI1756" s="168"/>
      <c r="AJ1756" s="176"/>
      <c r="AK1756" s="176"/>
      <c r="AL1756" s="71">
        <f>MAX(AL$24:AL1755)+1</f>
        <v>1647</v>
      </c>
      <c r="AM1756" s="71" t="s">
        <v>157</v>
      </c>
      <c r="AN1756" s="71" t="str">
        <f t="shared" si="313"/>
        <v>1647.</v>
      </c>
      <c r="AP1756" s="71"/>
    </row>
    <row r="1757" spans="1:45" ht="22.5" customHeight="1" x14ac:dyDescent="0.25">
      <c r="A1757" s="94" t="str">
        <f t="shared" si="312"/>
        <v>1648.</v>
      </c>
      <c r="B1757" s="94">
        <v>4197</v>
      </c>
      <c r="C1757" s="218" t="s">
        <v>1173</v>
      </c>
      <c r="D1757" s="4">
        <v>1981</v>
      </c>
      <c r="E1757" s="9" t="s">
        <v>28</v>
      </c>
      <c r="F1757" s="4" t="s">
        <v>31</v>
      </c>
      <c r="G1757" s="10">
        <v>5</v>
      </c>
      <c r="H1757" s="10">
        <v>2</v>
      </c>
      <c r="I1757" s="26">
        <v>2059.3000000000002</v>
      </c>
      <c r="J1757" s="26">
        <v>1405.3</v>
      </c>
      <c r="K1757" s="26">
        <v>1405.3</v>
      </c>
      <c r="L1757" s="27">
        <v>125</v>
      </c>
      <c r="M1757" s="26">
        <f t="shared" si="314"/>
        <v>1060849.9025999999</v>
      </c>
      <c r="N1757" s="11"/>
      <c r="O1757" s="6"/>
      <c r="P1757" s="11"/>
      <c r="Q1757" s="11">
        <f t="shared" si="315"/>
        <v>1060849.9025999999</v>
      </c>
      <c r="R1757" s="11"/>
      <c r="S1757" s="35"/>
      <c r="T1757" s="11"/>
      <c r="U1757" s="11">
        <v>574.37</v>
      </c>
      <c r="V1757" s="11">
        <f>U1757*1846.98</f>
        <v>1060849.9025999999</v>
      </c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5"/>
      <c r="AG1757" s="29" t="s">
        <v>217</v>
      </c>
      <c r="AH1757" s="176"/>
      <c r="AI1757" s="168"/>
      <c r="AJ1757" s="176"/>
      <c r="AK1757" s="176"/>
      <c r="AL1757" s="71">
        <f>MAX(AL$24:AL1756)+1</f>
        <v>1648</v>
      </c>
      <c r="AM1757" s="71" t="s">
        <v>157</v>
      </c>
      <c r="AN1757" s="71" t="str">
        <f t="shared" si="313"/>
        <v>1648.</v>
      </c>
      <c r="AP1757" s="71"/>
    </row>
    <row r="1758" spans="1:45" ht="22.5" customHeight="1" x14ac:dyDescent="0.25">
      <c r="A1758" s="94" t="str">
        <f t="shared" si="312"/>
        <v>1649.</v>
      </c>
      <c r="B1758" s="94">
        <v>5277</v>
      </c>
      <c r="C1758" s="218" t="s">
        <v>1312</v>
      </c>
      <c r="D1758" s="4">
        <v>1981</v>
      </c>
      <c r="E1758" s="9" t="s">
        <v>28</v>
      </c>
      <c r="F1758" s="4" t="s">
        <v>31</v>
      </c>
      <c r="G1758" s="10">
        <v>5</v>
      </c>
      <c r="H1758" s="10">
        <v>6</v>
      </c>
      <c r="I1758" s="11">
        <v>4622.2</v>
      </c>
      <c r="J1758" s="11">
        <v>4622.2</v>
      </c>
      <c r="K1758" s="11">
        <v>4622.2</v>
      </c>
      <c r="L1758" s="35">
        <v>273</v>
      </c>
      <c r="M1758" s="11">
        <f t="shared" si="314"/>
        <v>882168</v>
      </c>
      <c r="N1758" s="11"/>
      <c r="O1758" s="6"/>
      <c r="P1758" s="11"/>
      <c r="Q1758" s="11">
        <f t="shared" si="315"/>
        <v>882168</v>
      </c>
      <c r="R1758" s="11">
        <v>882168</v>
      </c>
      <c r="S1758" s="35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75"/>
      <c r="AG1758" s="29" t="s">
        <v>217</v>
      </c>
      <c r="AH1758" s="176" t="s">
        <v>1778</v>
      </c>
      <c r="AI1758" s="168"/>
      <c r="AJ1758" s="176"/>
      <c r="AK1758" s="176"/>
      <c r="AL1758" s="71">
        <f>MAX(AL$24:AL1757)+1</f>
        <v>1649</v>
      </c>
      <c r="AM1758" s="71" t="s">
        <v>157</v>
      </c>
      <c r="AN1758" s="71" t="str">
        <f t="shared" si="313"/>
        <v>1649.</v>
      </c>
      <c r="AP1758" s="71"/>
    </row>
    <row r="1759" spans="1:45" ht="22.5" customHeight="1" x14ac:dyDescent="0.25">
      <c r="A1759" s="94" t="str">
        <f t="shared" si="312"/>
        <v>1650.</v>
      </c>
      <c r="B1759" s="94">
        <v>4324</v>
      </c>
      <c r="C1759" s="211" t="s">
        <v>941</v>
      </c>
      <c r="D1759" s="4">
        <v>1982</v>
      </c>
      <c r="E1759" s="9" t="s">
        <v>28</v>
      </c>
      <c r="F1759" s="4" t="s">
        <v>29</v>
      </c>
      <c r="G1759" s="10">
        <v>3</v>
      </c>
      <c r="H1759" s="10">
        <v>5</v>
      </c>
      <c r="I1759" s="11">
        <v>1932.7</v>
      </c>
      <c r="J1759" s="11">
        <v>1932.7</v>
      </c>
      <c r="K1759" s="11">
        <v>1932.7</v>
      </c>
      <c r="L1759" s="35">
        <v>74</v>
      </c>
      <c r="M1759" s="11">
        <f t="shared" si="314"/>
        <v>1048075.15</v>
      </c>
      <c r="N1759" s="11"/>
      <c r="O1759" s="6"/>
      <c r="P1759" s="11"/>
      <c r="Q1759" s="11">
        <f t="shared" si="315"/>
        <v>1048075.15</v>
      </c>
      <c r="R1759" s="11">
        <f>581810.8+466264.35</f>
        <v>1048075.15</v>
      </c>
      <c r="S1759" s="35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75"/>
      <c r="AG1759" s="29" t="s">
        <v>217</v>
      </c>
      <c r="AH1759" s="176" t="s">
        <v>1784</v>
      </c>
      <c r="AI1759" s="168"/>
      <c r="AJ1759" s="176"/>
      <c r="AK1759" s="176"/>
      <c r="AL1759" s="71">
        <f>MAX(AL$24:AL1758)+1</f>
        <v>1650</v>
      </c>
      <c r="AM1759" s="71" t="s">
        <v>157</v>
      </c>
      <c r="AN1759" s="71" t="str">
        <f t="shared" si="313"/>
        <v>1650.</v>
      </c>
      <c r="AP1759" s="71"/>
    </row>
    <row r="1760" spans="1:45" ht="22.5" customHeight="1" x14ac:dyDescent="0.25">
      <c r="A1760" s="94" t="str">
        <f t="shared" si="312"/>
        <v>1651.</v>
      </c>
      <c r="B1760" s="94">
        <v>4907</v>
      </c>
      <c r="C1760" s="213" t="s">
        <v>1413</v>
      </c>
      <c r="D1760" s="4">
        <v>1982</v>
      </c>
      <c r="E1760" s="9" t="s">
        <v>28</v>
      </c>
      <c r="F1760" s="4" t="s">
        <v>31</v>
      </c>
      <c r="G1760" s="10">
        <v>9</v>
      </c>
      <c r="H1760" s="10">
        <v>5</v>
      </c>
      <c r="I1760" s="26">
        <v>11596.7</v>
      </c>
      <c r="J1760" s="26">
        <v>9533.5</v>
      </c>
      <c r="K1760" s="26">
        <v>9444</v>
      </c>
      <c r="L1760" s="27">
        <v>487</v>
      </c>
      <c r="M1760" s="26">
        <f t="shared" si="314"/>
        <v>2675719.926</v>
      </c>
      <c r="N1760" s="11"/>
      <c r="O1760" s="6"/>
      <c r="P1760" s="11"/>
      <c r="Q1760" s="11">
        <f t="shared" si="315"/>
        <v>2675719.926</v>
      </c>
      <c r="R1760" s="11"/>
      <c r="S1760" s="35"/>
      <c r="T1760" s="11"/>
      <c r="U1760" s="11">
        <v>1448.7</v>
      </c>
      <c r="V1760" s="11">
        <f>U1760*1846.98</f>
        <v>2675719.926</v>
      </c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5"/>
      <c r="AG1760" s="29" t="s">
        <v>217</v>
      </c>
      <c r="AH1760" s="176"/>
      <c r="AI1760" s="168"/>
      <c r="AJ1760" s="176"/>
      <c r="AK1760" s="176"/>
      <c r="AL1760" s="71">
        <f>MAX(AL$24:AL1759)+1</f>
        <v>1651</v>
      </c>
      <c r="AM1760" s="71" t="s">
        <v>157</v>
      </c>
      <c r="AN1760" s="71" t="str">
        <f t="shared" si="313"/>
        <v>1651.</v>
      </c>
      <c r="AP1760" s="71"/>
    </row>
    <row r="1761" spans="1:42" ht="22.5" customHeight="1" x14ac:dyDescent="0.25">
      <c r="A1761" s="94" t="str">
        <f t="shared" si="312"/>
        <v>1652.</v>
      </c>
      <c r="B1761" s="94">
        <v>4302</v>
      </c>
      <c r="C1761" s="213" t="s">
        <v>1189</v>
      </c>
      <c r="D1761" s="4">
        <v>1982</v>
      </c>
      <c r="E1761" s="9" t="s">
        <v>28</v>
      </c>
      <c r="F1761" s="4" t="s">
        <v>31</v>
      </c>
      <c r="G1761" s="10">
        <v>9</v>
      </c>
      <c r="H1761" s="10">
        <v>6</v>
      </c>
      <c r="I1761" s="26">
        <v>13044.3</v>
      </c>
      <c r="J1761" s="26">
        <v>12765.5</v>
      </c>
      <c r="K1761" s="26">
        <v>12324.3</v>
      </c>
      <c r="L1761" s="27">
        <v>602</v>
      </c>
      <c r="M1761" s="26">
        <f t="shared" si="314"/>
        <v>6719830.3944000006</v>
      </c>
      <c r="N1761" s="11"/>
      <c r="O1761" s="6"/>
      <c r="P1761" s="11"/>
      <c r="Q1761" s="11">
        <f t="shared" si="315"/>
        <v>6719830.3944000006</v>
      </c>
      <c r="R1761" s="11"/>
      <c r="S1761" s="35"/>
      <c r="T1761" s="11"/>
      <c r="U1761" s="11">
        <v>3638.28</v>
      </c>
      <c r="V1761" s="11">
        <f>U1761*1846.98</f>
        <v>6719830.3944000006</v>
      </c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75"/>
      <c r="AG1761" s="29" t="s">
        <v>217</v>
      </c>
      <c r="AH1761" s="176"/>
      <c r="AI1761" s="168"/>
      <c r="AJ1761" s="176"/>
      <c r="AK1761" s="176"/>
      <c r="AL1761" s="71">
        <f>MAX(AL$24:AL1760)+1</f>
        <v>1652</v>
      </c>
      <c r="AM1761" s="71" t="s">
        <v>157</v>
      </c>
      <c r="AN1761" s="71" t="str">
        <f t="shared" si="313"/>
        <v>1652.</v>
      </c>
      <c r="AP1761" s="71"/>
    </row>
    <row r="1762" spans="1:42" ht="22.5" customHeight="1" x14ac:dyDescent="0.25">
      <c r="A1762" s="94" t="str">
        <f t="shared" si="312"/>
        <v>1653.</v>
      </c>
      <c r="B1762" s="94">
        <v>4315</v>
      </c>
      <c r="C1762" s="213" t="s">
        <v>1559</v>
      </c>
      <c r="D1762" s="4">
        <v>1982</v>
      </c>
      <c r="E1762" s="9" t="s">
        <v>28</v>
      </c>
      <c r="F1762" s="4" t="s">
        <v>31</v>
      </c>
      <c r="G1762" s="10">
        <v>5</v>
      </c>
      <c r="H1762" s="10">
        <v>2</v>
      </c>
      <c r="I1762" s="26">
        <v>1324.7</v>
      </c>
      <c r="J1762" s="26">
        <v>1288</v>
      </c>
      <c r="K1762" s="26">
        <v>1288</v>
      </c>
      <c r="L1762" s="27">
        <v>86</v>
      </c>
      <c r="M1762" s="26">
        <f t="shared" si="314"/>
        <v>524268.55</v>
      </c>
      <c r="N1762" s="11"/>
      <c r="O1762" s="6"/>
      <c r="P1762" s="11"/>
      <c r="Q1762" s="11">
        <f t="shared" si="315"/>
        <v>524268.55</v>
      </c>
      <c r="R1762" s="11">
        <v>524268.55</v>
      </c>
      <c r="S1762" s="35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5"/>
      <c r="AG1762" s="29" t="s">
        <v>217</v>
      </c>
      <c r="AH1762" s="176" t="s">
        <v>1781</v>
      </c>
      <c r="AI1762" s="168"/>
      <c r="AJ1762" s="176"/>
      <c r="AK1762" s="176"/>
      <c r="AL1762" s="71">
        <f>MAX(AL$24:AL1761)+1</f>
        <v>1653</v>
      </c>
      <c r="AM1762" s="71" t="s">
        <v>157</v>
      </c>
      <c r="AN1762" s="71" t="str">
        <f t="shared" si="313"/>
        <v>1653.</v>
      </c>
      <c r="AP1762" s="71"/>
    </row>
    <row r="1763" spans="1:42" ht="22.5" customHeight="1" x14ac:dyDescent="0.25">
      <c r="A1763" s="94" t="str">
        <f t="shared" si="312"/>
        <v>1654.</v>
      </c>
      <c r="B1763" s="94">
        <v>5430</v>
      </c>
      <c r="C1763" s="211" t="s">
        <v>1659</v>
      </c>
      <c r="D1763" s="4">
        <v>1983</v>
      </c>
      <c r="E1763" s="9" t="s">
        <v>28</v>
      </c>
      <c r="F1763" s="4" t="s">
        <v>29</v>
      </c>
      <c r="G1763" s="10">
        <v>5</v>
      </c>
      <c r="H1763" s="10">
        <v>7</v>
      </c>
      <c r="I1763" s="11">
        <v>5514.6</v>
      </c>
      <c r="J1763" s="11">
        <v>4850.2</v>
      </c>
      <c r="K1763" s="11">
        <v>4850.2</v>
      </c>
      <c r="L1763" s="35">
        <v>191</v>
      </c>
      <c r="M1763" s="11">
        <f t="shared" si="314"/>
        <v>2559914.2799999998</v>
      </c>
      <c r="N1763" s="11"/>
      <c r="O1763" s="11"/>
      <c r="P1763" s="11"/>
      <c r="Q1763" s="11">
        <f t="shared" si="315"/>
        <v>2559914.2799999998</v>
      </c>
      <c r="R1763" s="11"/>
      <c r="S1763" s="35"/>
      <c r="T1763" s="11"/>
      <c r="U1763" s="11">
        <v>1386</v>
      </c>
      <c r="V1763" s="11">
        <f>U1763*1846.98</f>
        <v>2559914.2799999998</v>
      </c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75"/>
      <c r="AG1763" s="29" t="s">
        <v>217</v>
      </c>
      <c r="AH1763" s="176"/>
      <c r="AI1763" s="168"/>
      <c r="AJ1763" s="176"/>
      <c r="AK1763" s="176"/>
      <c r="AL1763" s="71">
        <f>MAX(AL$24:AL1762)+1</f>
        <v>1654</v>
      </c>
      <c r="AM1763" s="71" t="s">
        <v>157</v>
      </c>
      <c r="AN1763" s="71" t="str">
        <f t="shared" si="313"/>
        <v>1654.</v>
      </c>
      <c r="AP1763" s="71"/>
    </row>
    <row r="1764" spans="1:42" ht="22.5" customHeight="1" x14ac:dyDescent="0.25">
      <c r="A1764" s="94" t="str">
        <f t="shared" si="312"/>
        <v>1655.</v>
      </c>
      <c r="B1764" s="94">
        <v>4215</v>
      </c>
      <c r="C1764" s="211" t="s">
        <v>932</v>
      </c>
      <c r="D1764" s="4">
        <v>1983</v>
      </c>
      <c r="E1764" s="9" t="s">
        <v>28</v>
      </c>
      <c r="F1764" s="4" t="s">
        <v>31</v>
      </c>
      <c r="G1764" s="10">
        <v>5</v>
      </c>
      <c r="H1764" s="10">
        <v>4</v>
      </c>
      <c r="I1764" s="11">
        <v>3436.3</v>
      </c>
      <c r="J1764" s="11">
        <v>3436.3</v>
      </c>
      <c r="K1764" s="11">
        <v>3436.3</v>
      </c>
      <c r="L1764" s="35">
        <v>180</v>
      </c>
      <c r="M1764" s="11">
        <f t="shared" si="314"/>
        <v>1810922.7</v>
      </c>
      <c r="N1764" s="11"/>
      <c r="O1764" s="6"/>
      <c r="P1764" s="11"/>
      <c r="Q1764" s="11">
        <f t="shared" si="315"/>
        <v>1810922.7</v>
      </c>
      <c r="R1764" s="11">
        <f>583911.2+1227011.5</f>
        <v>1810922.7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5"/>
      <c r="AG1764" s="29" t="s">
        <v>217</v>
      </c>
      <c r="AH1764" s="176" t="s">
        <v>1807</v>
      </c>
      <c r="AI1764" s="168"/>
      <c r="AJ1764" s="176"/>
      <c r="AK1764" s="176"/>
      <c r="AL1764" s="71">
        <f>MAX(AL$24:AL1763)+1</f>
        <v>1655</v>
      </c>
      <c r="AM1764" s="71" t="s">
        <v>157</v>
      </c>
      <c r="AN1764" s="71" t="str">
        <f t="shared" si="313"/>
        <v>1655.</v>
      </c>
      <c r="AP1764" s="71"/>
    </row>
    <row r="1765" spans="1:42" ht="22.5" customHeight="1" x14ac:dyDescent="0.25">
      <c r="A1765" s="94" t="str">
        <f t="shared" si="312"/>
        <v>1656.</v>
      </c>
      <c r="B1765" s="94">
        <v>4237</v>
      </c>
      <c r="C1765" s="213" t="s">
        <v>1344</v>
      </c>
      <c r="D1765" s="4">
        <v>1983</v>
      </c>
      <c r="E1765" s="9" t="s">
        <v>28</v>
      </c>
      <c r="F1765" s="4" t="s">
        <v>31</v>
      </c>
      <c r="G1765" s="10">
        <v>5</v>
      </c>
      <c r="H1765" s="10">
        <v>6</v>
      </c>
      <c r="I1765" s="26">
        <v>5385.5</v>
      </c>
      <c r="J1765" s="26">
        <v>3348.5</v>
      </c>
      <c r="K1765" s="26">
        <v>3348.5</v>
      </c>
      <c r="L1765" s="27">
        <v>257</v>
      </c>
      <c r="M1765" s="26">
        <f t="shared" ref="M1765:M1796" si="316">R1765+T1765+V1765+X1765+Z1765+AB1765+AE1765+AF1765</f>
        <v>2234107.0079999999</v>
      </c>
      <c r="N1765" s="11"/>
      <c r="O1765" s="6"/>
      <c r="P1765" s="11"/>
      <c r="Q1765" s="11">
        <f t="shared" si="315"/>
        <v>2234107.0079999999</v>
      </c>
      <c r="R1765" s="11"/>
      <c r="S1765" s="35"/>
      <c r="T1765" s="11"/>
      <c r="U1765" s="11">
        <v>1209.5999999999999</v>
      </c>
      <c r="V1765" s="11">
        <f>U1765*1846.98</f>
        <v>2234107.0079999999</v>
      </c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75"/>
      <c r="AG1765" s="29" t="s">
        <v>217</v>
      </c>
      <c r="AH1765" s="176"/>
      <c r="AI1765" s="168"/>
      <c r="AJ1765" s="176"/>
      <c r="AK1765" s="176"/>
      <c r="AL1765" s="71">
        <f>MAX(AL$24:AL1764)+1</f>
        <v>1656</v>
      </c>
      <c r="AM1765" s="71" t="s">
        <v>157</v>
      </c>
      <c r="AN1765" s="71" t="str">
        <f t="shared" si="313"/>
        <v>1656.</v>
      </c>
      <c r="AP1765" s="71"/>
    </row>
    <row r="1766" spans="1:42" ht="22.5" customHeight="1" x14ac:dyDescent="0.25">
      <c r="A1766" s="94" t="str">
        <f t="shared" si="312"/>
        <v>1657.</v>
      </c>
      <c r="B1766" s="94">
        <v>4742</v>
      </c>
      <c r="C1766" s="218" t="s">
        <v>1249</v>
      </c>
      <c r="D1766" s="4">
        <v>1983</v>
      </c>
      <c r="E1766" s="9" t="s">
        <v>28</v>
      </c>
      <c r="F1766" s="4" t="s">
        <v>29</v>
      </c>
      <c r="G1766" s="10">
        <v>5</v>
      </c>
      <c r="H1766" s="10">
        <v>3</v>
      </c>
      <c r="I1766" s="26">
        <v>3573.5</v>
      </c>
      <c r="J1766" s="26">
        <v>2491.9</v>
      </c>
      <c r="K1766" s="26">
        <v>2491.9</v>
      </c>
      <c r="L1766" s="27">
        <v>98</v>
      </c>
      <c r="M1766" s="26">
        <f t="shared" si="316"/>
        <v>571308.80000000005</v>
      </c>
      <c r="N1766" s="11"/>
      <c r="O1766" s="6"/>
      <c r="P1766" s="11"/>
      <c r="Q1766" s="11">
        <f t="shared" si="315"/>
        <v>571308.80000000005</v>
      </c>
      <c r="R1766" s="11">
        <v>571308.80000000005</v>
      </c>
      <c r="S1766" s="35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75"/>
      <c r="AG1766" s="29" t="s">
        <v>217</v>
      </c>
      <c r="AH1766" s="176" t="s">
        <v>1778</v>
      </c>
      <c r="AI1766" s="168"/>
      <c r="AJ1766" s="176"/>
      <c r="AK1766" s="176"/>
      <c r="AL1766" s="71">
        <f>MAX(AL$24:AL1765)+1</f>
        <v>1657</v>
      </c>
      <c r="AM1766" s="71" t="s">
        <v>157</v>
      </c>
      <c r="AN1766" s="71" t="str">
        <f t="shared" si="313"/>
        <v>1657.</v>
      </c>
      <c r="AP1766" s="71"/>
    </row>
    <row r="1767" spans="1:42" ht="22.5" customHeight="1" x14ac:dyDescent="0.25">
      <c r="A1767" s="94" t="str">
        <f t="shared" si="312"/>
        <v>1658.</v>
      </c>
      <c r="B1767" s="94">
        <v>4786</v>
      </c>
      <c r="C1767" s="213" t="s">
        <v>1403</v>
      </c>
      <c r="D1767" s="4">
        <v>1983</v>
      </c>
      <c r="E1767" s="9" t="s">
        <v>28</v>
      </c>
      <c r="F1767" s="4" t="s">
        <v>29</v>
      </c>
      <c r="G1767" s="10">
        <v>12</v>
      </c>
      <c r="H1767" s="10">
        <v>1</v>
      </c>
      <c r="I1767" s="26">
        <v>6008.2</v>
      </c>
      <c r="J1767" s="26">
        <v>3645.5</v>
      </c>
      <c r="K1767" s="26">
        <v>2169.6</v>
      </c>
      <c r="L1767" s="27">
        <v>164</v>
      </c>
      <c r="M1767" s="26">
        <f t="shared" si="316"/>
        <v>3095150.6142000002</v>
      </c>
      <c r="N1767" s="11"/>
      <c r="O1767" s="6"/>
      <c r="P1767" s="11"/>
      <c r="Q1767" s="11">
        <f t="shared" si="315"/>
        <v>3095150.6142000002</v>
      </c>
      <c r="R1767" s="11"/>
      <c r="S1767" s="35"/>
      <c r="T1767" s="11"/>
      <c r="U1767" s="11">
        <v>1675.79</v>
      </c>
      <c r="V1767" s="11">
        <f>U1767*1846.98</f>
        <v>3095150.6142000002</v>
      </c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5"/>
      <c r="AG1767" s="29" t="s">
        <v>217</v>
      </c>
      <c r="AH1767" s="176"/>
      <c r="AI1767" s="168"/>
      <c r="AJ1767" s="176"/>
      <c r="AK1767" s="176"/>
      <c r="AL1767" s="71">
        <f>MAX(AL$24:AL1766)+1</f>
        <v>1658</v>
      </c>
      <c r="AM1767" s="71" t="s">
        <v>157</v>
      </c>
      <c r="AN1767" s="71" t="str">
        <f t="shared" si="313"/>
        <v>1658.</v>
      </c>
      <c r="AP1767" s="71"/>
    </row>
    <row r="1768" spans="1:42" ht="22.5" customHeight="1" x14ac:dyDescent="0.25">
      <c r="A1768" s="94" t="str">
        <f t="shared" ref="A1768:A1831" si="317">AN1768</f>
        <v>1659.</v>
      </c>
      <c r="B1768" s="94">
        <v>4816</v>
      </c>
      <c r="C1768" s="218" t="s">
        <v>1264</v>
      </c>
      <c r="D1768" s="4">
        <v>1983</v>
      </c>
      <c r="E1768" s="9" t="s">
        <v>28</v>
      </c>
      <c r="F1768" s="4" t="s">
        <v>31</v>
      </c>
      <c r="G1768" s="10">
        <v>9</v>
      </c>
      <c r="H1768" s="10">
        <v>6</v>
      </c>
      <c r="I1768" s="26">
        <v>10810.9</v>
      </c>
      <c r="J1768" s="26">
        <v>6977.1</v>
      </c>
      <c r="K1768" s="26">
        <v>6977.1</v>
      </c>
      <c r="L1768" s="27">
        <v>609</v>
      </c>
      <c r="M1768" s="26">
        <f t="shared" si="316"/>
        <v>5569291.1430000002</v>
      </c>
      <c r="N1768" s="11"/>
      <c r="O1768" s="6"/>
      <c r="P1768" s="11"/>
      <c r="Q1768" s="11">
        <f t="shared" si="315"/>
        <v>5569291.1430000002</v>
      </c>
      <c r="R1768" s="11"/>
      <c r="S1768" s="35"/>
      <c r="T1768" s="11"/>
      <c r="U1768" s="11">
        <v>3015.35</v>
      </c>
      <c r="V1768" s="11">
        <f>U1768*1846.98</f>
        <v>5569291.1430000002</v>
      </c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5"/>
      <c r="AG1768" s="29" t="s">
        <v>217</v>
      </c>
      <c r="AH1768" s="176"/>
      <c r="AI1768" s="168"/>
      <c r="AJ1768" s="176"/>
      <c r="AK1768" s="176"/>
      <c r="AL1768" s="71">
        <f>MAX(AL$24:AL1767)+1</f>
        <v>1659</v>
      </c>
      <c r="AM1768" s="71" t="s">
        <v>157</v>
      </c>
      <c r="AN1768" s="71" t="str">
        <f t="shared" ref="AN1768:AN1831" si="318">CONCATENATE(AL1768,AM1768)</f>
        <v>1659.</v>
      </c>
      <c r="AP1768" s="71"/>
    </row>
    <row r="1769" spans="1:42" ht="22.5" customHeight="1" x14ac:dyDescent="0.25">
      <c r="A1769" s="94" t="str">
        <f t="shared" si="317"/>
        <v>1660.</v>
      </c>
      <c r="B1769" s="94">
        <v>5378</v>
      </c>
      <c r="C1769" s="212" t="s">
        <v>1146</v>
      </c>
      <c r="D1769" s="4">
        <v>1983</v>
      </c>
      <c r="E1769" s="9" t="s">
        <v>28</v>
      </c>
      <c r="F1769" s="4" t="s">
        <v>29</v>
      </c>
      <c r="G1769" s="10">
        <v>4</v>
      </c>
      <c r="H1769" s="10">
        <v>3</v>
      </c>
      <c r="I1769" s="11">
        <v>4534.5</v>
      </c>
      <c r="J1769" s="11">
        <v>4087.6</v>
      </c>
      <c r="K1769" s="11">
        <v>4087.6</v>
      </c>
      <c r="L1769" s="35">
        <v>117</v>
      </c>
      <c r="M1769" s="11">
        <f t="shared" si="316"/>
        <v>449485.6</v>
      </c>
      <c r="N1769" s="11"/>
      <c r="O1769" s="6"/>
      <c r="P1769" s="11"/>
      <c r="Q1769" s="11">
        <f t="shared" si="315"/>
        <v>449485.6</v>
      </c>
      <c r="R1769" s="11">
        <v>449485.6</v>
      </c>
      <c r="S1769" s="35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5"/>
      <c r="AG1769" s="29" t="s">
        <v>217</v>
      </c>
      <c r="AH1769" s="176" t="s">
        <v>1778</v>
      </c>
      <c r="AI1769" s="168"/>
      <c r="AJ1769" s="176"/>
      <c r="AK1769" s="176"/>
      <c r="AL1769" s="71">
        <f>MAX(AL$24:AL1768)+1</f>
        <v>1660</v>
      </c>
      <c r="AM1769" s="71" t="s">
        <v>157</v>
      </c>
      <c r="AN1769" s="71" t="str">
        <f t="shared" si="318"/>
        <v>1660.</v>
      </c>
      <c r="AP1769" s="71"/>
    </row>
    <row r="1770" spans="1:42" ht="22.5" customHeight="1" x14ac:dyDescent="0.25">
      <c r="A1770" s="94" t="str">
        <f t="shared" si="317"/>
        <v>1661.</v>
      </c>
      <c r="B1770" s="94">
        <v>5406</v>
      </c>
      <c r="C1770" s="218" t="s">
        <v>1481</v>
      </c>
      <c r="D1770" s="4">
        <v>1983</v>
      </c>
      <c r="E1770" s="9" t="s">
        <v>28</v>
      </c>
      <c r="F1770" s="4" t="s">
        <v>29</v>
      </c>
      <c r="G1770" s="10">
        <v>5</v>
      </c>
      <c r="H1770" s="10">
        <v>1</v>
      </c>
      <c r="I1770" s="26">
        <v>9619.2999999999993</v>
      </c>
      <c r="J1770" s="26">
        <v>9225.2000000000007</v>
      </c>
      <c r="K1770" s="26">
        <v>9225.2000000000007</v>
      </c>
      <c r="L1770" s="27">
        <v>223</v>
      </c>
      <c r="M1770" s="26">
        <f t="shared" si="316"/>
        <v>2197906.2000000002</v>
      </c>
      <c r="N1770" s="11"/>
      <c r="O1770" s="6"/>
      <c r="P1770" s="11"/>
      <c r="Q1770" s="11">
        <f t="shared" si="315"/>
        <v>2197906.2000000002</v>
      </c>
      <c r="R1770" s="11"/>
      <c r="S1770" s="35"/>
      <c r="T1770" s="11"/>
      <c r="U1770" s="11">
        <v>1190</v>
      </c>
      <c r="V1770" s="11">
        <f>U1770*1846.98</f>
        <v>2197906.2000000002</v>
      </c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75"/>
      <c r="AG1770" s="29" t="s">
        <v>217</v>
      </c>
      <c r="AH1770" s="176"/>
      <c r="AI1770" s="168"/>
      <c r="AJ1770" s="176"/>
      <c r="AK1770" s="176"/>
      <c r="AL1770" s="71">
        <f>MAX(AL$24:AL1769)+1</f>
        <v>1661</v>
      </c>
      <c r="AM1770" s="71" t="s">
        <v>157</v>
      </c>
      <c r="AN1770" s="71" t="str">
        <f t="shared" si="318"/>
        <v>1661.</v>
      </c>
      <c r="AP1770" s="71"/>
    </row>
    <row r="1771" spans="1:42" ht="22.5" customHeight="1" x14ac:dyDescent="0.25">
      <c r="A1771" s="94" t="str">
        <f t="shared" si="317"/>
        <v>1662.</v>
      </c>
      <c r="B1771" s="94">
        <v>5146</v>
      </c>
      <c r="C1771" s="218" t="s">
        <v>1296</v>
      </c>
      <c r="D1771" s="4">
        <v>1984</v>
      </c>
      <c r="E1771" s="9" t="s">
        <v>28</v>
      </c>
      <c r="F1771" s="4" t="s">
        <v>29</v>
      </c>
      <c r="G1771" s="10">
        <v>9</v>
      </c>
      <c r="H1771" s="10">
        <v>5</v>
      </c>
      <c r="I1771" s="11">
        <v>10890.9</v>
      </c>
      <c r="J1771" s="11">
        <v>10758.8</v>
      </c>
      <c r="K1771" s="11">
        <v>10758.8</v>
      </c>
      <c r="L1771" s="35">
        <v>502</v>
      </c>
      <c r="M1771" s="11">
        <f t="shared" si="316"/>
        <v>4190126.4</v>
      </c>
      <c r="N1771" s="11"/>
      <c r="O1771" s="6"/>
      <c r="P1771" s="11"/>
      <c r="Q1771" s="11">
        <f t="shared" si="315"/>
        <v>4190126.4</v>
      </c>
      <c r="R1771" s="11">
        <v>4190126.4</v>
      </c>
      <c r="S1771" s="35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5"/>
      <c r="AG1771" s="29" t="s">
        <v>217</v>
      </c>
      <c r="AH1771" s="176" t="s">
        <v>1788</v>
      </c>
      <c r="AI1771" s="168"/>
      <c r="AJ1771" s="176"/>
      <c r="AK1771" s="176"/>
      <c r="AL1771" s="71">
        <f>MAX(AL$24:AL1770)+1</f>
        <v>1662</v>
      </c>
      <c r="AM1771" s="71" t="s">
        <v>157</v>
      </c>
      <c r="AN1771" s="71" t="str">
        <f t="shared" si="318"/>
        <v>1662.</v>
      </c>
      <c r="AP1771" s="71"/>
    </row>
    <row r="1772" spans="1:42" ht="22.5" customHeight="1" x14ac:dyDescent="0.25">
      <c r="A1772" s="94" t="str">
        <f t="shared" si="317"/>
        <v>1663.</v>
      </c>
      <c r="B1772" s="94">
        <v>5240</v>
      </c>
      <c r="C1772" s="211" t="s">
        <v>1129</v>
      </c>
      <c r="D1772" s="4">
        <v>1984</v>
      </c>
      <c r="E1772" s="9" t="s">
        <v>28</v>
      </c>
      <c r="F1772" s="4" t="s">
        <v>31</v>
      </c>
      <c r="G1772" s="10">
        <v>9</v>
      </c>
      <c r="H1772" s="10">
        <v>8</v>
      </c>
      <c r="I1772" s="11">
        <v>9352.7000000000007</v>
      </c>
      <c r="J1772" s="11">
        <v>5729.9</v>
      </c>
      <c r="K1772" s="11">
        <v>5729.9</v>
      </c>
      <c r="L1772" s="35">
        <v>690</v>
      </c>
      <c r="M1772" s="11">
        <f t="shared" si="316"/>
        <v>17331040.32</v>
      </c>
      <c r="N1772" s="11"/>
      <c r="O1772" s="6"/>
      <c r="P1772" s="11"/>
      <c r="Q1772" s="11">
        <f t="shared" si="315"/>
        <v>17331040.32</v>
      </c>
      <c r="R1772" s="11"/>
      <c r="S1772" s="35">
        <v>8</v>
      </c>
      <c r="T1772" s="11">
        <v>17331040.32</v>
      </c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5"/>
      <c r="AG1772" s="29" t="s">
        <v>217</v>
      </c>
      <c r="AH1772" s="176"/>
      <c r="AI1772" s="168"/>
      <c r="AJ1772" s="176"/>
      <c r="AK1772" s="176"/>
      <c r="AL1772" s="71">
        <f>MAX(AL$24:AL1771)+1</f>
        <v>1663</v>
      </c>
      <c r="AM1772" s="71" t="s">
        <v>157</v>
      </c>
      <c r="AN1772" s="71" t="str">
        <f t="shared" si="318"/>
        <v>1663.</v>
      </c>
    </row>
    <row r="1773" spans="1:42" ht="22.5" customHeight="1" x14ac:dyDescent="0.25">
      <c r="A1773" s="94" t="str">
        <f t="shared" si="317"/>
        <v>1664.</v>
      </c>
      <c r="B1773" s="94">
        <v>4295</v>
      </c>
      <c r="C1773" s="213" t="s">
        <v>1618</v>
      </c>
      <c r="D1773" s="4">
        <v>1985</v>
      </c>
      <c r="E1773" s="4"/>
      <c r="F1773" s="4" t="s">
        <v>29</v>
      </c>
      <c r="G1773" s="4">
        <v>5</v>
      </c>
      <c r="H1773" s="4">
        <v>2</v>
      </c>
      <c r="I1773" s="18">
        <v>1810.73</v>
      </c>
      <c r="J1773" s="18">
        <v>1596.93</v>
      </c>
      <c r="K1773" s="18">
        <v>1596.93</v>
      </c>
      <c r="L1773" s="4">
        <v>75</v>
      </c>
      <c r="M1773" s="11">
        <f t="shared" si="316"/>
        <v>481905.08</v>
      </c>
      <c r="N1773" s="6"/>
      <c r="O1773" s="6"/>
      <c r="P1773" s="6"/>
      <c r="Q1773" s="11">
        <f t="shared" si="315"/>
        <v>481905.08</v>
      </c>
      <c r="R1773" s="11"/>
      <c r="S1773" s="123"/>
      <c r="T1773" s="124"/>
      <c r="U1773" s="11"/>
      <c r="V1773" s="11"/>
      <c r="W1773" s="11">
        <v>505.8</v>
      </c>
      <c r="X1773" s="11">
        <v>431245.08</v>
      </c>
      <c r="Y1773" s="18"/>
      <c r="Z1773" s="18"/>
      <c r="AA1773" s="124"/>
      <c r="AB1773" s="124"/>
      <c r="AC1773" s="125"/>
      <c r="AD1773" s="125"/>
      <c r="AE1773" s="11"/>
      <c r="AF1773" s="75">
        <v>50660</v>
      </c>
      <c r="AG1773" s="29" t="s">
        <v>217</v>
      </c>
      <c r="AH1773" s="90"/>
      <c r="AI1773" s="168"/>
      <c r="AJ1773" s="90"/>
      <c r="AK1773" s="90"/>
      <c r="AL1773" s="71">
        <f>MAX(AL$24:AL1772)+1</f>
        <v>1664</v>
      </c>
      <c r="AM1773" s="71" t="s">
        <v>157</v>
      </c>
      <c r="AN1773" s="71" t="str">
        <f t="shared" si="318"/>
        <v>1664.</v>
      </c>
    </row>
    <row r="1774" spans="1:42" ht="22.5" customHeight="1" x14ac:dyDescent="0.25">
      <c r="A1774" s="94" t="str">
        <f t="shared" si="317"/>
        <v>1665.</v>
      </c>
      <c r="B1774" s="94">
        <v>4689</v>
      </c>
      <c r="C1774" s="213" t="s">
        <v>1391</v>
      </c>
      <c r="D1774" s="4">
        <v>1985</v>
      </c>
      <c r="E1774" s="9" t="s">
        <v>28</v>
      </c>
      <c r="F1774" s="4" t="s">
        <v>31</v>
      </c>
      <c r="G1774" s="10">
        <v>9</v>
      </c>
      <c r="H1774" s="10">
        <v>4</v>
      </c>
      <c r="I1774" s="26">
        <v>7670.8</v>
      </c>
      <c r="J1774" s="26">
        <v>4575.8</v>
      </c>
      <c r="K1774" s="26">
        <v>4575.8</v>
      </c>
      <c r="L1774" s="27">
        <v>410</v>
      </c>
      <c r="M1774" s="26">
        <f t="shared" si="316"/>
        <v>2210976.2000000002</v>
      </c>
      <c r="N1774" s="11"/>
      <c r="O1774" s="6"/>
      <c r="P1774" s="11"/>
      <c r="Q1774" s="11">
        <f t="shared" si="315"/>
        <v>2210976.2000000002</v>
      </c>
      <c r="R1774" s="11">
        <v>2210976.2000000002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5"/>
      <c r="AG1774" s="29" t="s">
        <v>217</v>
      </c>
      <c r="AH1774" s="176" t="s">
        <v>1788</v>
      </c>
      <c r="AI1774" s="168"/>
      <c r="AJ1774" s="176"/>
      <c r="AK1774" s="176"/>
      <c r="AL1774" s="71">
        <f>MAX(AL$24:AL1773)+1</f>
        <v>1665</v>
      </c>
      <c r="AM1774" s="71" t="s">
        <v>157</v>
      </c>
      <c r="AN1774" s="71" t="str">
        <f t="shared" si="318"/>
        <v>1665.</v>
      </c>
      <c r="AP1774" s="71"/>
    </row>
    <row r="1775" spans="1:42" ht="22.5" customHeight="1" x14ac:dyDescent="0.25">
      <c r="A1775" s="94" t="str">
        <f t="shared" si="317"/>
        <v>1666.</v>
      </c>
      <c r="B1775" s="94">
        <v>4471</v>
      </c>
      <c r="C1775" s="213" t="s">
        <v>1367</v>
      </c>
      <c r="D1775" s="4">
        <v>1986</v>
      </c>
      <c r="E1775" s="9" t="s">
        <v>28</v>
      </c>
      <c r="F1775" s="4" t="s">
        <v>31</v>
      </c>
      <c r="G1775" s="10">
        <v>5</v>
      </c>
      <c r="H1775" s="10">
        <v>2</v>
      </c>
      <c r="I1775" s="26">
        <v>2661.3</v>
      </c>
      <c r="J1775" s="26">
        <v>2177.5</v>
      </c>
      <c r="K1775" s="26">
        <v>2177.5</v>
      </c>
      <c r="L1775" s="27">
        <v>122</v>
      </c>
      <c r="M1775" s="26">
        <f t="shared" si="316"/>
        <v>866700</v>
      </c>
      <c r="N1775" s="11"/>
      <c r="O1775" s="6"/>
      <c r="P1775" s="11"/>
      <c r="Q1775" s="11">
        <f t="shared" si="315"/>
        <v>866700</v>
      </c>
      <c r="R1775" s="11"/>
      <c r="S1775" s="35"/>
      <c r="T1775" s="11"/>
      <c r="U1775" s="11"/>
      <c r="V1775" s="11"/>
      <c r="W1775" s="11"/>
      <c r="X1775" s="11"/>
      <c r="Y1775" s="11">
        <v>950</v>
      </c>
      <c r="Z1775" s="11">
        <v>866700</v>
      </c>
      <c r="AA1775" s="11"/>
      <c r="AB1775" s="11"/>
      <c r="AC1775" s="11"/>
      <c r="AD1775" s="11"/>
      <c r="AE1775" s="11"/>
      <c r="AF1775" s="75"/>
      <c r="AG1775" s="29" t="s">
        <v>217</v>
      </c>
      <c r="AH1775" s="176"/>
      <c r="AI1775" s="168"/>
      <c r="AJ1775" s="176"/>
      <c r="AK1775" s="176"/>
      <c r="AL1775" s="71">
        <f>MAX(AL$24:AL1774)+1</f>
        <v>1666</v>
      </c>
      <c r="AM1775" s="71" t="s">
        <v>157</v>
      </c>
      <c r="AN1775" s="71" t="str">
        <f t="shared" si="318"/>
        <v>1666.</v>
      </c>
      <c r="AP1775" s="71"/>
    </row>
    <row r="1776" spans="1:42" ht="22.5" customHeight="1" x14ac:dyDescent="0.25">
      <c r="A1776" s="94" t="str">
        <f t="shared" si="317"/>
        <v>1667.</v>
      </c>
      <c r="B1776" s="94">
        <v>4708</v>
      </c>
      <c r="C1776" s="213" t="s">
        <v>1639</v>
      </c>
      <c r="D1776" s="4">
        <v>1986</v>
      </c>
      <c r="E1776" s="4" t="s">
        <v>28</v>
      </c>
      <c r="F1776" s="4" t="s">
        <v>31</v>
      </c>
      <c r="G1776" s="4">
        <v>9</v>
      </c>
      <c r="H1776" s="4">
        <v>8</v>
      </c>
      <c r="I1776" s="4">
        <v>15037.7</v>
      </c>
      <c r="J1776" s="4">
        <v>14868.300000000001</v>
      </c>
      <c r="K1776" s="4">
        <v>14868.300000000001</v>
      </c>
      <c r="L1776" s="4">
        <v>725</v>
      </c>
      <c r="M1776" s="11">
        <f t="shared" si="316"/>
        <v>17851618</v>
      </c>
      <c r="N1776" s="6"/>
      <c r="O1776" s="6"/>
      <c r="P1776" s="6"/>
      <c r="Q1776" s="11">
        <f t="shared" si="315"/>
        <v>17851618</v>
      </c>
      <c r="R1776" s="11"/>
      <c r="S1776" s="12">
        <v>8</v>
      </c>
      <c r="T1776" s="11">
        <v>17851618</v>
      </c>
      <c r="U1776" s="11"/>
      <c r="V1776" s="11"/>
      <c r="W1776" s="11"/>
      <c r="X1776" s="11"/>
      <c r="Y1776" s="18"/>
      <c r="Z1776" s="18"/>
      <c r="AA1776" s="11"/>
      <c r="AB1776" s="11"/>
      <c r="AC1776" s="125"/>
      <c r="AD1776" s="125"/>
      <c r="AE1776" s="11"/>
      <c r="AF1776" s="75"/>
      <c r="AG1776" s="29" t="s">
        <v>217</v>
      </c>
      <c r="AH1776" s="90"/>
      <c r="AI1776" s="168"/>
      <c r="AJ1776" s="90"/>
      <c r="AK1776" s="90"/>
      <c r="AL1776" s="71">
        <f>MAX(AL$24:AL1775)+1</f>
        <v>1667</v>
      </c>
      <c r="AM1776" s="71" t="s">
        <v>157</v>
      </c>
      <c r="AN1776" s="71" t="str">
        <f t="shared" si="318"/>
        <v>1667.</v>
      </c>
      <c r="AP1776" s="71"/>
    </row>
    <row r="1777" spans="1:42" ht="22.5" customHeight="1" x14ac:dyDescent="0.25">
      <c r="A1777" s="94" t="str">
        <f t="shared" si="317"/>
        <v>1668.</v>
      </c>
      <c r="B1777" s="94">
        <v>5190</v>
      </c>
      <c r="C1777" s="213" t="s">
        <v>1624</v>
      </c>
      <c r="D1777" s="4">
        <v>1986</v>
      </c>
      <c r="E1777" s="4" t="s">
        <v>28</v>
      </c>
      <c r="F1777" s="4" t="s">
        <v>29</v>
      </c>
      <c r="G1777" s="4">
        <v>5</v>
      </c>
      <c r="H1777" s="4">
        <v>4</v>
      </c>
      <c r="I1777" s="4">
        <v>6035.5</v>
      </c>
      <c r="J1777" s="4">
        <v>4334</v>
      </c>
      <c r="K1777" s="4">
        <v>4334</v>
      </c>
      <c r="L1777" s="4">
        <v>216</v>
      </c>
      <c r="M1777" s="11">
        <f t="shared" si="316"/>
        <v>1072668.8700000001</v>
      </c>
      <c r="N1777" s="6"/>
      <c r="O1777" s="6"/>
      <c r="P1777" s="6"/>
      <c r="Q1777" s="11">
        <f t="shared" si="315"/>
        <v>1072668.8700000001</v>
      </c>
      <c r="R1777" s="11">
        <v>863345.45000000007</v>
      </c>
      <c r="S1777" s="123"/>
      <c r="T1777" s="124"/>
      <c r="U1777" s="11"/>
      <c r="V1777" s="11"/>
      <c r="W1777" s="11"/>
      <c r="X1777" s="11"/>
      <c r="Y1777" s="18"/>
      <c r="Z1777" s="18"/>
      <c r="AA1777" s="124"/>
      <c r="AB1777" s="124"/>
      <c r="AC1777" s="125"/>
      <c r="AD1777" s="125"/>
      <c r="AE1777" s="11"/>
      <c r="AF1777" s="75">
        <v>209323.42</v>
      </c>
      <c r="AG1777" s="29" t="s">
        <v>217</v>
      </c>
      <c r="AH1777" s="90" t="s">
        <v>1774</v>
      </c>
      <c r="AI1777" s="168"/>
      <c r="AJ1777" s="90"/>
      <c r="AK1777" s="90"/>
      <c r="AL1777" s="71">
        <f>MAX(AL$24:AL1776)+1</f>
        <v>1668</v>
      </c>
      <c r="AM1777" s="71" t="s">
        <v>157</v>
      </c>
      <c r="AN1777" s="71" t="str">
        <f t="shared" si="318"/>
        <v>1668.</v>
      </c>
      <c r="AP1777" s="71"/>
    </row>
    <row r="1778" spans="1:42" ht="22.5" customHeight="1" x14ac:dyDescent="0.25">
      <c r="A1778" s="94" t="str">
        <f t="shared" si="317"/>
        <v>1669.</v>
      </c>
      <c r="B1778" s="94">
        <v>4940</v>
      </c>
      <c r="C1778" s="213" t="s">
        <v>1614</v>
      </c>
      <c r="D1778" s="4">
        <v>1987</v>
      </c>
      <c r="E1778" s="4" t="s">
        <v>28</v>
      </c>
      <c r="F1778" s="4" t="s">
        <v>31</v>
      </c>
      <c r="G1778" s="4">
        <v>5</v>
      </c>
      <c r="H1778" s="4">
        <v>3</v>
      </c>
      <c r="I1778" s="4">
        <v>3682.9</v>
      </c>
      <c r="J1778" s="4">
        <v>3181</v>
      </c>
      <c r="K1778" s="4">
        <v>3181</v>
      </c>
      <c r="L1778" s="4">
        <v>162</v>
      </c>
      <c r="M1778" s="11">
        <f t="shared" si="316"/>
        <v>600000</v>
      </c>
      <c r="N1778" s="6"/>
      <c r="O1778" s="6"/>
      <c r="P1778" s="6"/>
      <c r="Q1778" s="11">
        <f t="shared" si="315"/>
        <v>600000</v>
      </c>
      <c r="R1778" s="11"/>
      <c r="S1778" s="123"/>
      <c r="T1778" s="124"/>
      <c r="U1778" s="11"/>
      <c r="V1778" s="11"/>
      <c r="W1778" s="11"/>
      <c r="X1778" s="11"/>
      <c r="Y1778" s="18"/>
      <c r="Z1778" s="18"/>
      <c r="AA1778" s="11">
        <v>492</v>
      </c>
      <c r="AB1778" s="11">
        <v>600000</v>
      </c>
      <c r="AC1778" s="125"/>
      <c r="AD1778" s="125"/>
      <c r="AE1778" s="11"/>
      <c r="AF1778" s="75"/>
      <c r="AG1778" s="29" t="s">
        <v>217</v>
      </c>
      <c r="AH1778" s="90"/>
      <c r="AI1778" s="168"/>
      <c r="AJ1778" s="90"/>
      <c r="AK1778" s="90"/>
      <c r="AL1778" s="71">
        <f>MAX(AL$24:AL1777)+1</f>
        <v>1669</v>
      </c>
      <c r="AM1778" s="71" t="s">
        <v>157</v>
      </c>
      <c r="AN1778" s="71" t="str">
        <f t="shared" si="318"/>
        <v>1669.</v>
      </c>
      <c r="AP1778" s="71"/>
    </row>
    <row r="1779" spans="1:42" ht="22.5" customHeight="1" x14ac:dyDescent="0.25">
      <c r="A1779" s="94" t="str">
        <f t="shared" si="317"/>
        <v>1670.</v>
      </c>
      <c r="B1779" s="94">
        <v>5001</v>
      </c>
      <c r="C1779" s="213" t="s">
        <v>1423</v>
      </c>
      <c r="D1779" s="4">
        <v>1987</v>
      </c>
      <c r="E1779" s="9" t="s">
        <v>28</v>
      </c>
      <c r="F1779" s="4" t="s">
        <v>29</v>
      </c>
      <c r="G1779" s="10">
        <v>9</v>
      </c>
      <c r="H1779" s="10">
        <v>1</v>
      </c>
      <c r="I1779" s="26">
        <v>1873.8</v>
      </c>
      <c r="J1779" s="26">
        <v>1873.8</v>
      </c>
      <c r="K1779" s="26">
        <v>1873.8</v>
      </c>
      <c r="L1779" s="27">
        <v>89</v>
      </c>
      <c r="M1779" s="26">
        <f t="shared" si="316"/>
        <v>2166380.04</v>
      </c>
      <c r="N1779" s="11"/>
      <c r="O1779" s="6"/>
      <c r="P1779" s="11"/>
      <c r="Q1779" s="11">
        <f t="shared" si="315"/>
        <v>2166380.04</v>
      </c>
      <c r="R1779" s="11"/>
      <c r="S1779" s="35">
        <v>1</v>
      </c>
      <c r="T1779" s="11">
        <f>S1779*2166380.04</f>
        <v>2166380.04</v>
      </c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5"/>
      <c r="AG1779" s="29" t="s">
        <v>217</v>
      </c>
      <c r="AH1779" s="176"/>
      <c r="AI1779" s="168"/>
      <c r="AJ1779" s="176"/>
      <c r="AK1779" s="176"/>
      <c r="AL1779" s="71">
        <f>MAX(AL$24:AL1778)+1</f>
        <v>1670</v>
      </c>
      <c r="AM1779" s="71" t="s">
        <v>157</v>
      </c>
      <c r="AN1779" s="71" t="str">
        <f t="shared" si="318"/>
        <v>1670.</v>
      </c>
      <c r="AP1779" s="71"/>
    </row>
    <row r="1780" spans="1:42" ht="22.5" customHeight="1" x14ac:dyDescent="0.25">
      <c r="A1780" s="94" t="str">
        <f t="shared" si="317"/>
        <v>1671.</v>
      </c>
      <c r="B1780" s="94">
        <v>4320</v>
      </c>
      <c r="C1780" s="213" t="s">
        <v>1557</v>
      </c>
      <c r="D1780" s="4">
        <v>1987</v>
      </c>
      <c r="E1780" s="9" t="s">
        <v>28</v>
      </c>
      <c r="F1780" s="4" t="s">
        <v>29</v>
      </c>
      <c r="G1780" s="10">
        <v>9</v>
      </c>
      <c r="H1780" s="10">
        <v>1</v>
      </c>
      <c r="I1780" s="26">
        <v>5621.7</v>
      </c>
      <c r="J1780" s="26">
        <v>4773.3</v>
      </c>
      <c r="K1780" s="26">
        <v>4773.3</v>
      </c>
      <c r="L1780" s="27">
        <v>243</v>
      </c>
      <c r="M1780" s="26">
        <f t="shared" si="316"/>
        <v>1989414</v>
      </c>
      <c r="N1780" s="11"/>
      <c r="O1780" s="6"/>
      <c r="P1780" s="11"/>
      <c r="Q1780" s="11">
        <f t="shared" si="315"/>
        <v>1989414</v>
      </c>
      <c r="R1780" s="11">
        <f>242581+242581</f>
        <v>485162</v>
      </c>
      <c r="S1780" s="35"/>
      <c r="T1780" s="11"/>
      <c r="U1780" s="11">
        <v>1203.1600000000001</v>
      </c>
      <c r="V1780" s="11">
        <v>1504252</v>
      </c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75"/>
      <c r="AG1780" s="29" t="s">
        <v>217</v>
      </c>
      <c r="AH1780" s="176" t="s">
        <v>1784</v>
      </c>
      <c r="AI1780" s="168"/>
      <c r="AJ1780" s="176"/>
      <c r="AK1780" s="176"/>
      <c r="AL1780" s="71">
        <f>MAX(AL$24:AL1779)+1</f>
        <v>1671</v>
      </c>
      <c r="AM1780" s="71" t="s">
        <v>157</v>
      </c>
      <c r="AN1780" s="71" t="str">
        <f t="shared" si="318"/>
        <v>1671.</v>
      </c>
      <c r="AP1780" s="71"/>
    </row>
    <row r="1781" spans="1:42" ht="22.5" customHeight="1" x14ac:dyDescent="0.25">
      <c r="A1781" s="94" t="str">
        <f t="shared" si="317"/>
        <v>1672.</v>
      </c>
      <c r="B1781" s="94">
        <v>4748</v>
      </c>
      <c r="C1781" s="213" t="s">
        <v>1586</v>
      </c>
      <c r="D1781" s="4">
        <v>1987</v>
      </c>
      <c r="E1781" s="4" t="s">
        <v>28</v>
      </c>
      <c r="F1781" s="4" t="s">
        <v>31</v>
      </c>
      <c r="G1781" s="4">
        <v>9</v>
      </c>
      <c r="H1781" s="4">
        <v>7</v>
      </c>
      <c r="I1781" s="18">
        <v>13389.3</v>
      </c>
      <c r="J1781" s="18">
        <v>8071.6</v>
      </c>
      <c r="K1781" s="18">
        <v>8071.6</v>
      </c>
      <c r="L1781" s="4">
        <v>673</v>
      </c>
      <c r="M1781" s="11">
        <f t="shared" si="316"/>
        <v>4187357.46</v>
      </c>
      <c r="N1781" s="6"/>
      <c r="O1781" s="6"/>
      <c r="P1781" s="6"/>
      <c r="Q1781" s="11">
        <f t="shared" si="315"/>
        <v>4187357.46</v>
      </c>
      <c r="R1781" s="11"/>
      <c r="S1781" s="123"/>
      <c r="T1781" s="124"/>
      <c r="U1781" s="124"/>
      <c r="V1781" s="124"/>
      <c r="W1781" s="124"/>
      <c r="X1781" s="124"/>
      <c r="Y1781" s="11">
        <v>5382</v>
      </c>
      <c r="Z1781" s="11">
        <v>4187357.46</v>
      </c>
      <c r="AA1781" s="124"/>
      <c r="AB1781" s="124"/>
      <c r="AC1781" s="125"/>
      <c r="AD1781" s="125"/>
      <c r="AE1781" s="124"/>
      <c r="AF1781" s="208"/>
      <c r="AG1781" s="29" t="s">
        <v>217</v>
      </c>
      <c r="AH1781" s="90"/>
      <c r="AI1781" s="168"/>
      <c r="AJ1781" s="90"/>
      <c r="AK1781" s="90"/>
      <c r="AL1781" s="71">
        <f>MAX(AL$24:AL1780)+1</f>
        <v>1672</v>
      </c>
      <c r="AM1781" s="71" t="s">
        <v>157</v>
      </c>
      <c r="AN1781" s="71" t="str">
        <f t="shared" si="318"/>
        <v>1672.</v>
      </c>
      <c r="AP1781" s="71"/>
    </row>
    <row r="1782" spans="1:42" ht="22.5" customHeight="1" x14ac:dyDescent="0.25">
      <c r="A1782" s="94" t="str">
        <f t="shared" si="317"/>
        <v>1673.</v>
      </c>
      <c r="B1782" s="94">
        <v>4430</v>
      </c>
      <c r="C1782" s="213" t="s">
        <v>1362</v>
      </c>
      <c r="D1782" s="4">
        <v>1989</v>
      </c>
      <c r="E1782" s="9" t="s">
        <v>28</v>
      </c>
      <c r="F1782" s="4" t="s">
        <v>29</v>
      </c>
      <c r="G1782" s="10">
        <v>9</v>
      </c>
      <c r="H1782" s="10">
        <v>1</v>
      </c>
      <c r="I1782" s="26">
        <v>3380.5</v>
      </c>
      <c r="J1782" s="26">
        <v>2980.6</v>
      </c>
      <c r="K1782" s="26">
        <v>2980.6</v>
      </c>
      <c r="L1782" s="27">
        <v>113</v>
      </c>
      <c r="M1782" s="26">
        <f t="shared" si="316"/>
        <v>2279025</v>
      </c>
      <c r="N1782" s="11"/>
      <c r="O1782" s="6"/>
      <c r="P1782" s="11"/>
      <c r="Q1782" s="11">
        <f t="shared" si="315"/>
        <v>2279025</v>
      </c>
      <c r="R1782" s="11"/>
      <c r="S1782" s="35"/>
      <c r="T1782" s="11"/>
      <c r="U1782" s="11">
        <v>723.5</v>
      </c>
      <c r="V1782" s="11">
        <f>U1782*3150</f>
        <v>2279025</v>
      </c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5"/>
      <c r="AG1782" s="29" t="s">
        <v>217</v>
      </c>
      <c r="AH1782" s="176"/>
      <c r="AI1782" s="168"/>
      <c r="AJ1782" s="176"/>
      <c r="AK1782" s="176"/>
      <c r="AL1782" s="71">
        <f>MAX(AL$24:AL1781)+1</f>
        <v>1673</v>
      </c>
      <c r="AM1782" s="71" t="s">
        <v>157</v>
      </c>
      <c r="AN1782" s="71" t="str">
        <f t="shared" si="318"/>
        <v>1673.</v>
      </c>
      <c r="AP1782" s="71"/>
    </row>
    <row r="1783" spans="1:42" ht="22.5" customHeight="1" x14ac:dyDescent="0.25">
      <c r="A1783" s="94" t="str">
        <f t="shared" si="317"/>
        <v>1674.</v>
      </c>
      <c r="B1783" s="94">
        <v>4673</v>
      </c>
      <c r="C1783" s="213" t="s">
        <v>1388</v>
      </c>
      <c r="D1783" s="4">
        <v>1989</v>
      </c>
      <c r="E1783" s="9" t="s">
        <v>28</v>
      </c>
      <c r="F1783" s="4" t="s">
        <v>31</v>
      </c>
      <c r="G1783" s="10">
        <v>5</v>
      </c>
      <c r="H1783" s="10">
        <v>3</v>
      </c>
      <c r="I1783" s="26">
        <v>3255.3</v>
      </c>
      <c r="J1783" s="26">
        <v>3146.9</v>
      </c>
      <c r="K1783" s="26">
        <v>3146.9</v>
      </c>
      <c r="L1783" s="27">
        <v>135</v>
      </c>
      <c r="M1783" s="26">
        <f t="shared" si="316"/>
        <v>714136</v>
      </c>
      <c r="N1783" s="11"/>
      <c r="O1783" s="6"/>
      <c r="P1783" s="11"/>
      <c r="Q1783" s="11">
        <f t="shared" si="315"/>
        <v>714136</v>
      </c>
      <c r="R1783" s="11">
        <v>714136</v>
      </c>
      <c r="S1783" s="35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75"/>
      <c r="AG1783" s="29" t="s">
        <v>217</v>
      </c>
      <c r="AH1783" s="176" t="s">
        <v>1778</v>
      </c>
      <c r="AI1783" s="168"/>
      <c r="AJ1783" s="176"/>
      <c r="AK1783" s="176"/>
      <c r="AL1783" s="71">
        <f>MAX(AL$24:AL1782)+1</f>
        <v>1674</v>
      </c>
      <c r="AM1783" s="71" t="s">
        <v>157</v>
      </c>
      <c r="AN1783" s="71" t="str">
        <f t="shared" si="318"/>
        <v>1674.</v>
      </c>
      <c r="AP1783" s="71"/>
    </row>
    <row r="1784" spans="1:42" ht="22.5" customHeight="1" x14ac:dyDescent="0.25">
      <c r="A1784" s="94" t="str">
        <f t="shared" si="317"/>
        <v>1675.</v>
      </c>
      <c r="B1784" s="94">
        <v>4714</v>
      </c>
      <c r="C1784" s="213" t="s">
        <v>1398</v>
      </c>
      <c r="D1784" s="4">
        <v>1989</v>
      </c>
      <c r="E1784" s="9" t="s">
        <v>28</v>
      </c>
      <c r="F1784" s="4" t="s">
        <v>29</v>
      </c>
      <c r="G1784" s="10">
        <v>12</v>
      </c>
      <c r="H1784" s="10">
        <v>1</v>
      </c>
      <c r="I1784" s="26">
        <v>4765.6000000000004</v>
      </c>
      <c r="J1784" s="26">
        <v>4023.6</v>
      </c>
      <c r="K1784" s="26">
        <v>3957</v>
      </c>
      <c r="L1784" s="27">
        <v>197</v>
      </c>
      <c r="M1784" s="26">
        <f t="shared" si="316"/>
        <v>1040588.532</v>
      </c>
      <c r="N1784" s="11"/>
      <c r="O1784" s="6"/>
      <c r="P1784" s="11"/>
      <c r="Q1784" s="11">
        <f t="shared" si="315"/>
        <v>1040588.532</v>
      </c>
      <c r="R1784" s="11"/>
      <c r="S1784" s="35"/>
      <c r="T1784" s="11"/>
      <c r="U1784" s="11">
        <v>563.4</v>
      </c>
      <c r="V1784" s="11">
        <f>U1784*1846.98</f>
        <v>1040588.532</v>
      </c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75"/>
      <c r="AG1784" s="29" t="s">
        <v>217</v>
      </c>
      <c r="AH1784" s="176"/>
      <c r="AI1784" s="168"/>
      <c r="AJ1784" s="176"/>
      <c r="AK1784" s="176"/>
      <c r="AL1784" s="71">
        <f>MAX(AL$24:AL1783)+1</f>
        <v>1675</v>
      </c>
      <c r="AM1784" s="71" t="s">
        <v>157</v>
      </c>
      <c r="AN1784" s="71" t="str">
        <f t="shared" si="318"/>
        <v>1675.</v>
      </c>
      <c r="AP1784" s="71"/>
    </row>
    <row r="1785" spans="1:42" ht="22.5" customHeight="1" x14ac:dyDescent="0.25">
      <c r="A1785" s="94" t="str">
        <f t="shared" si="317"/>
        <v>1676.</v>
      </c>
      <c r="B1785" s="94">
        <v>4715</v>
      </c>
      <c r="C1785" s="213" t="s">
        <v>1490</v>
      </c>
      <c r="D1785" s="4">
        <v>1989</v>
      </c>
      <c r="E1785" s="9" t="s">
        <v>28</v>
      </c>
      <c r="F1785" s="4" t="s">
        <v>31</v>
      </c>
      <c r="G1785" s="10">
        <v>10</v>
      </c>
      <c r="H1785" s="10">
        <v>4</v>
      </c>
      <c r="I1785" s="26">
        <v>10939.8</v>
      </c>
      <c r="J1785" s="26">
        <v>6572.6</v>
      </c>
      <c r="K1785" s="26">
        <v>6572.6</v>
      </c>
      <c r="L1785" s="27">
        <v>511</v>
      </c>
      <c r="M1785" s="26">
        <f t="shared" si="316"/>
        <v>10831900.199999999</v>
      </c>
      <c r="N1785" s="11"/>
      <c r="O1785" s="6"/>
      <c r="P1785" s="11"/>
      <c r="Q1785" s="11">
        <f t="shared" si="315"/>
        <v>10831900.199999999</v>
      </c>
      <c r="R1785" s="11"/>
      <c r="S1785" s="35">
        <v>5</v>
      </c>
      <c r="T1785" s="11">
        <f>S1785*2166380.04</f>
        <v>10831900.199999999</v>
      </c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75"/>
      <c r="AG1785" s="29" t="s">
        <v>217</v>
      </c>
      <c r="AH1785" s="176"/>
      <c r="AI1785" s="168"/>
      <c r="AJ1785" s="176"/>
      <c r="AK1785" s="176"/>
      <c r="AL1785" s="71">
        <f>MAX(AL$24:AL1784)+1</f>
        <v>1676</v>
      </c>
      <c r="AM1785" s="71" t="s">
        <v>157</v>
      </c>
      <c r="AN1785" s="71" t="str">
        <f t="shared" si="318"/>
        <v>1676.</v>
      </c>
      <c r="AP1785" s="71"/>
    </row>
    <row r="1786" spans="1:42" ht="22.5" customHeight="1" x14ac:dyDescent="0.25">
      <c r="A1786" s="94" t="str">
        <f t="shared" si="317"/>
        <v>1677.</v>
      </c>
      <c r="B1786" s="94">
        <v>4322</v>
      </c>
      <c r="C1786" s="213" t="s">
        <v>1351</v>
      </c>
      <c r="D1786" s="4">
        <v>1990</v>
      </c>
      <c r="E1786" s="9" t="s">
        <v>28</v>
      </c>
      <c r="F1786" s="4" t="s">
        <v>29</v>
      </c>
      <c r="G1786" s="10">
        <v>4</v>
      </c>
      <c r="H1786" s="10">
        <v>5</v>
      </c>
      <c r="I1786" s="26">
        <v>3376.4</v>
      </c>
      <c r="J1786" s="26">
        <v>3037.9</v>
      </c>
      <c r="K1786" s="26">
        <v>3037.9</v>
      </c>
      <c r="L1786" s="27">
        <v>117</v>
      </c>
      <c r="M1786" s="26">
        <f t="shared" si="316"/>
        <v>1037952</v>
      </c>
      <c r="N1786" s="11"/>
      <c r="O1786" s="6"/>
      <c r="P1786" s="11"/>
      <c r="Q1786" s="11">
        <f t="shared" si="315"/>
        <v>1037952</v>
      </c>
      <c r="R1786" s="11">
        <v>1037952</v>
      </c>
      <c r="S1786" s="35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75"/>
      <c r="AG1786" s="29" t="s">
        <v>217</v>
      </c>
      <c r="AH1786" s="176" t="s">
        <v>1777</v>
      </c>
      <c r="AI1786" s="168"/>
      <c r="AJ1786" s="176"/>
      <c r="AK1786" s="176"/>
      <c r="AL1786" s="71">
        <f>MAX(AL$24:AL1785)+1</f>
        <v>1677</v>
      </c>
      <c r="AM1786" s="71" t="s">
        <v>157</v>
      </c>
      <c r="AN1786" s="71" t="str">
        <f t="shared" si="318"/>
        <v>1677.</v>
      </c>
      <c r="AP1786" s="71"/>
    </row>
    <row r="1787" spans="1:42" ht="22.5" customHeight="1" x14ac:dyDescent="0.25">
      <c r="A1787" s="94" t="str">
        <f t="shared" si="317"/>
        <v>1678.</v>
      </c>
      <c r="B1787" s="94">
        <v>4342</v>
      </c>
      <c r="C1787" s="213" t="s">
        <v>943</v>
      </c>
      <c r="D1787" s="4">
        <v>1990</v>
      </c>
      <c r="E1787" s="4" t="s">
        <v>28</v>
      </c>
      <c r="F1787" s="4" t="s">
        <v>29</v>
      </c>
      <c r="G1787" s="4">
        <v>9</v>
      </c>
      <c r="H1787" s="4">
        <v>3</v>
      </c>
      <c r="I1787" s="4">
        <v>7337.2</v>
      </c>
      <c r="J1787" s="4">
        <v>6820.1</v>
      </c>
      <c r="K1787" s="4">
        <v>6820.1</v>
      </c>
      <c r="L1787" s="4">
        <v>290</v>
      </c>
      <c r="M1787" s="11">
        <f t="shared" si="316"/>
        <v>8570972.620000001</v>
      </c>
      <c r="N1787" s="6"/>
      <c r="O1787" s="6"/>
      <c r="P1787" s="6"/>
      <c r="Q1787" s="11">
        <f t="shared" si="315"/>
        <v>8570972.620000001</v>
      </c>
      <c r="R1787" s="11">
        <v>2071832.5</v>
      </c>
      <c r="S1787" s="35">
        <v>3</v>
      </c>
      <c r="T1787" s="11">
        <f>S1787*2166380.04</f>
        <v>6499140.1200000001</v>
      </c>
      <c r="U1787" s="11"/>
      <c r="V1787" s="11"/>
      <c r="W1787" s="11"/>
      <c r="X1787" s="11"/>
      <c r="Y1787" s="18"/>
      <c r="Z1787" s="18"/>
      <c r="AA1787" s="11"/>
      <c r="AB1787" s="11"/>
      <c r="AC1787" s="125"/>
      <c r="AD1787" s="125"/>
      <c r="AE1787" s="11"/>
      <c r="AF1787" s="75"/>
      <c r="AG1787" s="29" t="s">
        <v>217</v>
      </c>
      <c r="AH1787" s="90" t="s">
        <v>1774</v>
      </c>
      <c r="AI1787" s="168"/>
      <c r="AJ1787" s="90"/>
      <c r="AK1787" s="90"/>
      <c r="AL1787" s="71">
        <f>MAX(AL$24:AL1786)+1</f>
        <v>1678</v>
      </c>
      <c r="AM1787" s="71" t="s">
        <v>157</v>
      </c>
      <c r="AN1787" s="71" t="str">
        <f t="shared" si="318"/>
        <v>1678.</v>
      </c>
      <c r="AP1787" s="71"/>
    </row>
    <row r="1788" spans="1:42" ht="22.5" customHeight="1" x14ac:dyDescent="0.25">
      <c r="A1788" s="94" t="str">
        <f t="shared" si="317"/>
        <v>1679.</v>
      </c>
      <c r="B1788" s="94">
        <v>5060</v>
      </c>
      <c r="C1788" s="213" t="s">
        <v>1435</v>
      </c>
      <c r="D1788" s="4">
        <v>1990</v>
      </c>
      <c r="E1788" s="9" t="s">
        <v>28</v>
      </c>
      <c r="F1788" s="4" t="s">
        <v>29</v>
      </c>
      <c r="G1788" s="10">
        <v>6</v>
      </c>
      <c r="H1788" s="10">
        <v>2</v>
      </c>
      <c r="I1788" s="26">
        <v>2473</v>
      </c>
      <c r="J1788" s="11">
        <v>2335.1999999999998</v>
      </c>
      <c r="K1788" s="26">
        <v>2335.1999999999998</v>
      </c>
      <c r="L1788" s="27">
        <v>80</v>
      </c>
      <c r="M1788" s="26">
        <f t="shared" si="316"/>
        <v>294437</v>
      </c>
      <c r="N1788" s="11"/>
      <c r="O1788" s="6"/>
      <c r="P1788" s="11"/>
      <c r="Q1788" s="11">
        <f t="shared" si="315"/>
        <v>294437</v>
      </c>
      <c r="R1788" s="11"/>
      <c r="S1788" s="35"/>
      <c r="T1788" s="11"/>
      <c r="U1788" s="11"/>
      <c r="V1788" s="11"/>
      <c r="W1788" s="11"/>
      <c r="X1788" s="11"/>
      <c r="Y1788" s="11"/>
      <c r="Z1788" s="11"/>
      <c r="AA1788" s="11">
        <v>110</v>
      </c>
      <c r="AB1788" s="11">
        <v>294437</v>
      </c>
      <c r="AC1788" s="11"/>
      <c r="AD1788" s="11"/>
      <c r="AE1788" s="11"/>
      <c r="AF1788" s="75"/>
      <c r="AG1788" s="29" t="s">
        <v>217</v>
      </c>
      <c r="AH1788" s="176"/>
      <c r="AI1788" s="168"/>
      <c r="AJ1788" s="176"/>
      <c r="AK1788" s="176"/>
      <c r="AL1788" s="71">
        <f>MAX(AL$24:AL1787)+1</f>
        <v>1679</v>
      </c>
      <c r="AM1788" s="71" t="s">
        <v>157</v>
      </c>
      <c r="AN1788" s="71" t="str">
        <f t="shared" si="318"/>
        <v>1679.</v>
      </c>
      <c r="AP1788" s="71"/>
    </row>
    <row r="1789" spans="1:42" ht="22.5" customHeight="1" x14ac:dyDescent="0.25">
      <c r="A1789" s="94" t="str">
        <f t="shared" si="317"/>
        <v>1680.</v>
      </c>
      <c r="B1789" s="94">
        <v>4212</v>
      </c>
      <c r="C1789" s="213" t="s">
        <v>1340</v>
      </c>
      <c r="D1789" s="4">
        <v>1990</v>
      </c>
      <c r="E1789" s="9" t="s">
        <v>28</v>
      </c>
      <c r="F1789" s="4" t="s">
        <v>29</v>
      </c>
      <c r="G1789" s="10">
        <v>5</v>
      </c>
      <c r="H1789" s="10">
        <v>6</v>
      </c>
      <c r="I1789" s="26">
        <v>3792.6</v>
      </c>
      <c r="J1789" s="26">
        <v>3792.6</v>
      </c>
      <c r="K1789" s="26">
        <v>3792.6</v>
      </c>
      <c r="L1789" s="27">
        <v>197</v>
      </c>
      <c r="M1789" s="26">
        <f t="shared" si="316"/>
        <v>1045999.2</v>
      </c>
      <c r="N1789" s="11"/>
      <c r="O1789" s="6"/>
      <c r="P1789" s="11"/>
      <c r="Q1789" s="11">
        <f t="shared" si="315"/>
        <v>1045999.2</v>
      </c>
      <c r="R1789" s="11">
        <v>1045999.2</v>
      </c>
      <c r="S1789" s="35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75"/>
      <c r="AG1789" s="29" t="s">
        <v>217</v>
      </c>
      <c r="AH1789" s="176" t="s">
        <v>1778</v>
      </c>
      <c r="AI1789" s="168"/>
      <c r="AJ1789" s="176"/>
      <c r="AK1789" s="176"/>
      <c r="AL1789" s="71">
        <f>MAX(AL$24:AL1788)+1</f>
        <v>1680</v>
      </c>
      <c r="AM1789" s="71" t="s">
        <v>157</v>
      </c>
      <c r="AN1789" s="71" t="str">
        <f t="shared" si="318"/>
        <v>1680.</v>
      </c>
      <c r="AP1789" s="71"/>
    </row>
    <row r="1790" spans="1:42" ht="22.5" customHeight="1" x14ac:dyDescent="0.25">
      <c r="A1790" s="94" t="str">
        <f t="shared" si="317"/>
        <v>1681.</v>
      </c>
      <c r="B1790" s="94">
        <v>4619</v>
      </c>
      <c r="C1790" s="213" t="s">
        <v>1383</v>
      </c>
      <c r="D1790" s="4">
        <v>1990</v>
      </c>
      <c r="E1790" s="9" t="s">
        <v>28</v>
      </c>
      <c r="F1790" s="4" t="s">
        <v>31</v>
      </c>
      <c r="G1790" s="10">
        <v>5</v>
      </c>
      <c r="H1790" s="10">
        <v>2</v>
      </c>
      <c r="I1790" s="26">
        <v>2174.3000000000002</v>
      </c>
      <c r="J1790" s="11">
        <v>2174.3000000000002</v>
      </c>
      <c r="K1790" s="26">
        <v>2174.3000000000002</v>
      </c>
      <c r="L1790" s="27">
        <v>99</v>
      </c>
      <c r="M1790" s="11">
        <f t="shared" si="316"/>
        <v>649953.6</v>
      </c>
      <c r="N1790" s="11"/>
      <c r="O1790" s="6"/>
      <c r="P1790" s="11"/>
      <c r="Q1790" s="11">
        <f t="shared" si="315"/>
        <v>649953.6</v>
      </c>
      <c r="R1790" s="11">
        <v>649953.6</v>
      </c>
      <c r="S1790" s="35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75"/>
      <c r="AG1790" s="29" t="s">
        <v>217</v>
      </c>
      <c r="AH1790" s="176" t="s">
        <v>1788</v>
      </c>
      <c r="AI1790" s="168"/>
      <c r="AJ1790" s="176"/>
      <c r="AK1790" s="176"/>
      <c r="AL1790" s="71">
        <f>MAX(AL$24:AL1789)+1</f>
        <v>1681</v>
      </c>
      <c r="AM1790" s="71" t="s">
        <v>157</v>
      </c>
      <c r="AN1790" s="71" t="str">
        <f t="shared" si="318"/>
        <v>1681.</v>
      </c>
      <c r="AP1790" s="71"/>
    </row>
    <row r="1791" spans="1:42" ht="22.5" customHeight="1" x14ac:dyDescent="0.25">
      <c r="A1791" s="94" t="str">
        <f t="shared" si="317"/>
        <v>1682.</v>
      </c>
      <c r="B1791" s="94">
        <v>4667</v>
      </c>
      <c r="C1791" s="213" t="s">
        <v>1387</v>
      </c>
      <c r="D1791" s="4">
        <v>1990</v>
      </c>
      <c r="E1791" s="9" t="s">
        <v>28</v>
      </c>
      <c r="F1791" s="4" t="s">
        <v>31</v>
      </c>
      <c r="G1791" s="10">
        <v>9</v>
      </c>
      <c r="H1791" s="10">
        <v>2</v>
      </c>
      <c r="I1791" s="26">
        <v>4400.3</v>
      </c>
      <c r="J1791" s="26">
        <v>3904.7</v>
      </c>
      <c r="K1791" s="26">
        <v>3889.3</v>
      </c>
      <c r="L1791" s="27">
        <v>186</v>
      </c>
      <c r="M1791" s="26">
        <f t="shared" si="316"/>
        <v>1211618.8800000001</v>
      </c>
      <c r="N1791" s="11"/>
      <c r="O1791" s="6"/>
      <c r="P1791" s="11"/>
      <c r="Q1791" s="11">
        <f t="shared" si="315"/>
        <v>1211618.8800000001</v>
      </c>
      <c r="R1791" s="11"/>
      <c r="S1791" s="35"/>
      <c r="T1791" s="11"/>
      <c r="U1791" s="11">
        <v>656</v>
      </c>
      <c r="V1791" s="11">
        <f>U1791*1846.98</f>
        <v>1211618.8800000001</v>
      </c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75"/>
      <c r="AG1791" s="29" t="s">
        <v>217</v>
      </c>
      <c r="AH1791" s="176"/>
      <c r="AI1791" s="168"/>
      <c r="AJ1791" s="176"/>
      <c r="AK1791" s="176"/>
      <c r="AL1791" s="71">
        <f>MAX(AL$24:AL1790)+1</f>
        <v>1682</v>
      </c>
      <c r="AM1791" s="71" t="s">
        <v>157</v>
      </c>
      <c r="AN1791" s="71" t="str">
        <f t="shared" si="318"/>
        <v>1682.</v>
      </c>
      <c r="AP1791" s="71"/>
    </row>
    <row r="1792" spans="1:42" ht="22.5" customHeight="1" x14ac:dyDescent="0.25">
      <c r="A1792" s="94" t="str">
        <f t="shared" si="317"/>
        <v>1683.</v>
      </c>
      <c r="B1792" s="94">
        <v>4716</v>
      </c>
      <c r="C1792" s="213" t="s">
        <v>1399</v>
      </c>
      <c r="D1792" s="4">
        <v>1990</v>
      </c>
      <c r="E1792" s="9" t="s">
        <v>28</v>
      </c>
      <c r="F1792" s="4" t="s">
        <v>31</v>
      </c>
      <c r="G1792" s="10">
        <v>9</v>
      </c>
      <c r="H1792" s="10">
        <v>4</v>
      </c>
      <c r="I1792" s="26">
        <v>7729.1</v>
      </c>
      <c r="J1792" s="26">
        <v>4652.5</v>
      </c>
      <c r="K1792" s="26">
        <v>4652.5</v>
      </c>
      <c r="L1792" s="27">
        <v>368</v>
      </c>
      <c r="M1792" s="26">
        <f t="shared" si="316"/>
        <v>8665520.1600000001</v>
      </c>
      <c r="N1792" s="11"/>
      <c r="O1792" s="6"/>
      <c r="P1792" s="11"/>
      <c r="Q1792" s="11">
        <f t="shared" si="315"/>
        <v>8665520.1600000001</v>
      </c>
      <c r="R1792" s="11"/>
      <c r="S1792" s="35">
        <v>4</v>
      </c>
      <c r="T1792" s="11">
        <f>S1792*2166380.04</f>
        <v>8665520.1600000001</v>
      </c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75"/>
      <c r="AG1792" s="29" t="s">
        <v>217</v>
      </c>
      <c r="AH1792" s="176"/>
      <c r="AI1792" s="168"/>
      <c r="AJ1792" s="176"/>
      <c r="AK1792" s="176"/>
      <c r="AL1792" s="71">
        <f>MAX(AL$24:AL1791)+1</f>
        <v>1683</v>
      </c>
      <c r="AM1792" s="71" t="s">
        <v>157</v>
      </c>
      <c r="AN1792" s="71" t="str">
        <f t="shared" si="318"/>
        <v>1683.</v>
      </c>
      <c r="AP1792" s="71"/>
    </row>
    <row r="1793" spans="1:42" ht="22.5" customHeight="1" x14ac:dyDescent="0.25">
      <c r="A1793" s="94" t="str">
        <f t="shared" si="317"/>
        <v>1684.</v>
      </c>
      <c r="B1793" s="94">
        <v>5239</v>
      </c>
      <c r="C1793" s="213" t="s">
        <v>1460</v>
      </c>
      <c r="D1793" s="4">
        <v>1991</v>
      </c>
      <c r="E1793" s="9" t="s">
        <v>28</v>
      </c>
      <c r="F1793" s="4" t="s">
        <v>31</v>
      </c>
      <c r="G1793" s="10">
        <v>9</v>
      </c>
      <c r="H1793" s="10">
        <v>3</v>
      </c>
      <c r="I1793" s="26">
        <v>6523.7</v>
      </c>
      <c r="J1793" s="26">
        <v>6523.7</v>
      </c>
      <c r="K1793" s="26">
        <v>6523.7</v>
      </c>
      <c r="L1793" s="27">
        <v>326</v>
      </c>
      <c r="M1793" s="26">
        <f t="shared" si="316"/>
        <v>1994738.4</v>
      </c>
      <c r="N1793" s="11"/>
      <c r="O1793" s="6"/>
      <c r="P1793" s="11"/>
      <c r="Q1793" s="11">
        <f t="shared" si="315"/>
        <v>1994738.4</v>
      </c>
      <c r="R1793" s="11"/>
      <c r="S1793" s="35"/>
      <c r="T1793" s="11"/>
      <c r="U1793" s="11">
        <v>1080</v>
      </c>
      <c r="V1793" s="11">
        <f>U1793*1846.98</f>
        <v>1994738.4</v>
      </c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75"/>
      <c r="AG1793" s="29" t="s">
        <v>217</v>
      </c>
      <c r="AH1793" s="176"/>
      <c r="AI1793" s="168"/>
      <c r="AJ1793" s="176"/>
      <c r="AK1793" s="176"/>
      <c r="AL1793" s="71">
        <f>MAX(AL$24:AL1792)+1</f>
        <v>1684</v>
      </c>
      <c r="AM1793" s="71" t="s">
        <v>157</v>
      </c>
      <c r="AN1793" s="71" t="str">
        <f t="shared" si="318"/>
        <v>1684.</v>
      </c>
      <c r="AP1793" s="71"/>
    </row>
    <row r="1794" spans="1:42" ht="22.5" customHeight="1" x14ac:dyDescent="0.25">
      <c r="A1794" s="94" t="str">
        <f t="shared" si="317"/>
        <v>1685.</v>
      </c>
      <c r="B1794" s="94">
        <v>5033</v>
      </c>
      <c r="C1794" s="213" t="s">
        <v>1427</v>
      </c>
      <c r="D1794" s="4">
        <v>1992</v>
      </c>
      <c r="E1794" s="9" t="s">
        <v>28</v>
      </c>
      <c r="F1794" s="4" t="s">
        <v>31</v>
      </c>
      <c r="G1794" s="10">
        <v>5</v>
      </c>
      <c r="H1794" s="10">
        <v>8</v>
      </c>
      <c r="I1794" s="26">
        <v>9615.4</v>
      </c>
      <c r="J1794" s="26">
        <v>8626.2999999999993</v>
      </c>
      <c r="K1794" s="26">
        <v>8623.2999999999993</v>
      </c>
      <c r="L1794" s="27">
        <v>415</v>
      </c>
      <c r="M1794" s="26">
        <f t="shared" si="316"/>
        <v>5451075.7999999998</v>
      </c>
      <c r="N1794" s="11"/>
      <c r="O1794" s="6"/>
      <c r="P1794" s="11"/>
      <c r="Q1794" s="11">
        <f t="shared" si="315"/>
        <v>5451075.7999999998</v>
      </c>
      <c r="R1794" s="11">
        <v>2012183.2</v>
      </c>
      <c r="S1794" s="35"/>
      <c r="T1794" s="11"/>
      <c r="U1794" s="11"/>
      <c r="V1794" s="11"/>
      <c r="W1794" s="11"/>
      <c r="X1794" s="11"/>
      <c r="Y1794" s="11">
        <v>4420</v>
      </c>
      <c r="Z1794" s="11">
        <f>Y1794*778.03</f>
        <v>3438892.6</v>
      </c>
      <c r="AA1794" s="11"/>
      <c r="AB1794" s="11"/>
      <c r="AC1794" s="11"/>
      <c r="AD1794" s="11"/>
      <c r="AE1794" s="11"/>
      <c r="AF1794" s="75"/>
      <c r="AG1794" s="29" t="s">
        <v>217</v>
      </c>
      <c r="AH1794" s="176" t="s">
        <v>1778</v>
      </c>
      <c r="AI1794" s="168"/>
      <c r="AJ1794" s="176"/>
      <c r="AK1794" s="176"/>
      <c r="AL1794" s="71">
        <f>MAX(AL$24:AL1793)+1</f>
        <v>1685</v>
      </c>
      <c r="AM1794" s="71" t="s">
        <v>157</v>
      </c>
      <c r="AN1794" s="71" t="str">
        <f t="shared" si="318"/>
        <v>1685.</v>
      </c>
      <c r="AP1794" s="71"/>
    </row>
    <row r="1795" spans="1:42" ht="22.5" customHeight="1" x14ac:dyDescent="0.25">
      <c r="A1795" s="94" t="str">
        <f t="shared" si="317"/>
        <v>1686.</v>
      </c>
      <c r="B1795" s="94">
        <v>4733</v>
      </c>
      <c r="C1795" s="213" t="s">
        <v>1400</v>
      </c>
      <c r="D1795" s="4">
        <v>1993</v>
      </c>
      <c r="E1795" s="9" t="s">
        <v>28</v>
      </c>
      <c r="F1795" s="4" t="s">
        <v>29</v>
      </c>
      <c r="G1795" s="10">
        <v>12</v>
      </c>
      <c r="H1795" s="10">
        <v>1</v>
      </c>
      <c r="I1795" s="26">
        <v>3806.1</v>
      </c>
      <c r="J1795" s="26">
        <v>2232.71</v>
      </c>
      <c r="K1795" s="26">
        <v>2232.71</v>
      </c>
      <c r="L1795" s="27">
        <v>201</v>
      </c>
      <c r="M1795" s="26">
        <f t="shared" si="316"/>
        <v>1960735.4981999998</v>
      </c>
      <c r="N1795" s="11"/>
      <c r="O1795" s="6"/>
      <c r="P1795" s="11"/>
      <c r="Q1795" s="11">
        <f t="shared" si="315"/>
        <v>1960735.4981999998</v>
      </c>
      <c r="R1795" s="11"/>
      <c r="S1795" s="35"/>
      <c r="T1795" s="11"/>
      <c r="U1795" s="11">
        <v>1061.5899999999999</v>
      </c>
      <c r="V1795" s="11">
        <f>U1795*1846.98</f>
        <v>1960735.4981999998</v>
      </c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75"/>
      <c r="AG1795" s="29" t="s">
        <v>217</v>
      </c>
      <c r="AH1795" s="176"/>
      <c r="AI1795" s="168"/>
      <c r="AJ1795" s="176"/>
      <c r="AK1795" s="176"/>
      <c r="AL1795" s="71">
        <f>MAX(AL$24:AL1794)+1</f>
        <v>1686</v>
      </c>
      <c r="AM1795" s="71" t="s">
        <v>157</v>
      </c>
      <c r="AN1795" s="71" t="str">
        <f t="shared" si="318"/>
        <v>1686.</v>
      </c>
      <c r="AP1795" s="71"/>
    </row>
    <row r="1796" spans="1:42" ht="22.5" customHeight="1" x14ac:dyDescent="0.25">
      <c r="A1796" s="94" t="str">
        <f t="shared" si="317"/>
        <v>1687.</v>
      </c>
      <c r="B1796" s="94">
        <v>5053</v>
      </c>
      <c r="C1796" s="213" t="s">
        <v>1615</v>
      </c>
      <c r="D1796" s="4">
        <v>2004</v>
      </c>
      <c r="E1796" s="4" t="s">
        <v>28</v>
      </c>
      <c r="F1796" s="4" t="s">
        <v>29</v>
      </c>
      <c r="G1796" s="4">
        <v>4</v>
      </c>
      <c r="H1796" s="4">
        <v>2</v>
      </c>
      <c r="I1796" s="18">
        <v>1896.4</v>
      </c>
      <c r="J1796" s="18">
        <v>1168.7</v>
      </c>
      <c r="K1796" s="18">
        <v>1168.7</v>
      </c>
      <c r="L1796" s="4">
        <v>46</v>
      </c>
      <c r="M1796" s="11">
        <f t="shared" si="316"/>
        <v>409554.13</v>
      </c>
      <c r="N1796" s="6"/>
      <c r="O1796" s="6"/>
      <c r="P1796" s="6"/>
      <c r="Q1796" s="11">
        <f t="shared" si="315"/>
        <v>409554.13</v>
      </c>
      <c r="R1796" s="11">
        <v>409554.13</v>
      </c>
      <c r="S1796" s="123"/>
      <c r="T1796" s="124"/>
      <c r="U1796" s="11"/>
      <c r="V1796" s="11"/>
      <c r="W1796" s="124"/>
      <c r="X1796" s="124"/>
      <c r="Y1796" s="124"/>
      <c r="Z1796" s="124"/>
      <c r="AA1796" s="124"/>
      <c r="AB1796" s="124"/>
      <c r="AC1796" s="125"/>
      <c r="AD1796" s="125"/>
      <c r="AE1796" s="11"/>
      <c r="AF1796" s="208"/>
      <c r="AG1796" s="29" t="s">
        <v>217</v>
      </c>
      <c r="AH1796" s="90" t="s">
        <v>1781</v>
      </c>
      <c r="AI1796" s="168"/>
      <c r="AJ1796" s="90"/>
      <c r="AK1796" s="90"/>
      <c r="AL1796" s="71">
        <f>MAX(AL$24:AL1795)+1</f>
        <v>1687</v>
      </c>
      <c r="AM1796" s="71" t="s">
        <v>157</v>
      </c>
      <c r="AN1796" s="71" t="str">
        <f t="shared" si="318"/>
        <v>1687.</v>
      </c>
    </row>
    <row r="1797" spans="1:42" ht="22.5" customHeight="1" x14ac:dyDescent="0.25">
      <c r="A1797" s="94" t="str">
        <f t="shared" si="317"/>
        <v>1688.</v>
      </c>
      <c r="B1797" s="94">
        <v>5283</v>
      </c>
      <c r="C1797" s="213" t="s">
        <v>1601</v>
      </c>
      <c r="D1797" s="4">
        <v>2005</v>
      </c>
      <c r="E1797" s="4" t="s">
        <v>28</v>
      </c>
      <c r="F1797" s="4" t="s">
        <v>29</v>
      </c>
      <c r="G1797" s="4">
        <v>3</v>
      </c>
      <c r="H1797" s="4">
        <v>5</v>
      </c>
      <c r="I1797" s="18">
        <v>5950.4</v>
      </c>
      <c r="J1797" s="18">
        <v>2403.3000000000002</v>
      </c>
      <c r="K1797" s="18">
        <v>2403.3000000000002</v>
      </c>
      <c r="L1797" s="4">
        <v>77</v>
      </c>
      <c r="M1797" s="11">
        <f t="shared" ref="M1797:M1835" si="319">R1797+T1797+V1797+X1797+Z1797+AB1797+AE1797+AF1797</f>
        <v>8964900</v>
      </c>
      <c r="N1797" s="6"/>
      <c r="O1797" s="6"/>
      <c r="P1797" s="6"/>
      <c r="Q1797" s="11">
        <f t="shared" si="315"/>
        <v>8964900</v>
      </c>
      <c r="R1797" s="124"/>
      <c r="S1797" s="123"/>
      <c r="T1797" s="124"/>
      <c r="U1797" s="11">
        <v>2846</v>
      </c>
      <c r="V1797" s="11">
        <v>8964900</v>
      </c>
      <c r="W1797" s="124"/>
      <c r="X1797" s="124"/>
      <c r="Y1797" s="124"/>
      <c r="Z1797" s="124"/>
      <c r="AA1797" s="124"/>
      <c r="AB1797" s="124"/>
      <c r="AC1797" s="125"/>
      <c r="AD1797" s="125"/>
      <c r="AE1797" s="124"/>
      <c r="AF1797" s="208"/>
      <c r="AG1797" s="29" t="s">
        <v>217</v>
      </c>
      <c r="AH1797" s="90"/>
      <c r="AI1797" s="168"/>
      <c r="AJ1797" s="90"/>
      <c r="AK1797" s="90"/>
      <c r="AL1797" s="71">
        <f>MAX(AL$24:AL1796)+1</f>
        <v>1688</v>
      </c>
      <c r="AM1797" s="71" t="s">
        <v>157</v>
      </c>
      <c r="AN1797" s="71" t="str">
        <f t="shared" si="318"/>
        <v>1688.</v>
      </c>
    </row>
    <row r="1798" spans="1:42" ht="22.5" customHeight="1" x14ac:dyDescent="0.25">
      <c r="A1798" s="94" t="str">
        <f t="shared" si="317"/>
        <v>1689.</v>
      </c>
      <c r="B1798" s="94">
        <v>4491</v>
      </c>
      <c r="C1798" s="213" t="s">
        <v>1623</v>
      </c>
      <c r="D1798" s="4">
        <v>2007</v>
      </c>
      <c r="E1798" s="4" t="s">
        <v>28</v>
      </c>
      <c r="F1798" s="4" t="s">
        <v>29</v>
      </c>
      <c r="G1798" s="4">
        <v>10</v>
      </c>
      <c r="H1798" s="4">
        <v>1</v>
      </c>
      <c r="I1798" s="18">
        <v>3996.5</v>
      </c>
      <c r="J1798" s="18">
        <v>2189.8000000000002</v>
      </c>
      <c r="K1798" s="18">
        <v>2189.8000000000002</v>
      </c>
      <c r="L1798" s="4">
        <v>114</v>
      </c>
      <c r="M1798" s="11">
        <f t="shared" si="319"/>
        <v>334000</v>
      </c>
      <c r="N1798" s="6"/>
      <c r="O1798" s="6"/>
      <c r="P1798" s="6"/>
      <c r="Q1798" s="11">
        <f t="shared" ref="Q1798:Q1835" si="320">M1798</f>
        <v>334000</v>
      </c>
      <c r="R1798" s="11"/>
      <c r="S1798" s="123"/>
      <c r="T1798" s="124"/>
      <c r="U1798" s="11"/>
      <c r="V1798" s="11"/>
      <c r="W1798" s="11"/>
      <c r="X1798" s="11"/>
      <c r="Y1798" s="18"/>
      <c r="Z1798" s="18"/>
      <c r="AA1798" s="124"/>
      <c r="AB1798" s="124"/>
      <c r="AC1798" s="125"/>
      <c r="AD1798" s="125"/>
      <c r="AE1798" s="11">
        <v>244000</v>
      </c>
      <c r="AF1798" s="75">
        <v>90000</v>
      </c>
      <c r="AG1798" s="29" t="s">
        <v>217</v>
      </c>
      <c r="AH1798" s="90"/>
      <c r="AI1798" s="168"/>
      <c r="AJ1798" s="90"/>
      <c r="AK1798" s="90"/>
      <c r="AL1798" s="71">
        <f>MAX(AL$24:AL1797)+1</f>
        <v>1689</v>
      </c>
      <c r="AM1798" s="71" t="s">
        <v>157</v>
      </c>
      <c r="AN1798" s="71" t="str">
        <f t="shared" si="318"/>
        <v>1689.</v>
      </c>
      <c r="AP1798" s="71"/>
    </row>
    <row r="1799" spans="1:42" ht="22.5" customHeight="1" x14ac:dyDescent="0.25">
      <c r="A1799" s="94" t="str">
        <f t="shared" si="317"/>
        <v>1690.</v>
      </c>
      <c r="B1799" s="94">
        <v>4223</v>
      </c>
      <c r="C1799" s="213" t="s">
        <v>1638</v>
      </c>
      <c r="D1799" s="4">
        <v>2009</v>
      </c>
      <c r="E1799" s="4"/>
      <c r="F1799" s="4" t="s">
        <v>29</v>
      </c>
      <c r="G1799" s="4">
        <v>9</v>
      </c>
      <c r="H1799" s="4">
        <v>6</v>
      </c>
      <c r="I1799" s="4">
        <v>5960.6</v>
      </c>
      <c r="J1799" s="4">
        <v>5044.3999999999996</v>
      </c>
      <c r="K1799" s="4">
        <v>3065.9</v>
      </c>
      <c r="L1799" s="4">
        <v>290</v>
      </c>
      <c r="M1799" s="11">
        <f t="shared" si="319"/>
        <v>2464905</v>
      </c>
      <c r="N1799" s="6"/>
      <c r="O1799" s="6"/>
      <c r="P1799" s="6"/>
      <c r="Q1799" s="11">
        <f t="shared" si="320"/>
        <v>2464905</v>
      </c>
      <c r="R1799" s="11"/>
      <c r="S1799" s="123"/>
      <c r="T1799" s="124"/>
      <c r="U1799" s="11"/>
      <c r="V1799" s="11"/>
      <c r="W1799" s="11"/>
      <c r="X1799" s="11"/>
      <c r="Y1799" s="18">
        <v>1764</v>
      </c>
      <c r="Z1799" s="18">
        <v>2153051</v>
      </c>
      <c r="AA1799" s="11"/>
      <c r="AB1799" s="11"/>
      <c r="AC1799" s="125"/>
      <c r="AD1799" s="125"/>
      <c r="AE1799" s="11">
        <v>311854</v>
      </c>
      <c r="AF1799" s="75"/>
      <c r="AG1799" s="29" t="s">
        <v>217</v>
      </c>
      <c r="AH1799" s="90"/>
      <c r="AI1799" s="168"/>
      <c r="AJ1799" s="90"/>
      <c r="AK1799" s="90"/>
      <c r="AL1799" s="71">
        <f>MAX(AL$24:AL1798)+1</f>
        <v>1690</v>
      </c>
      <c r="AM1799" s="71" t="s">
        <v>157</v>
      </c>
      <c r="AN1799" s="71" t="str">
        <f t="shared" si="318"/>
        <v>1690.</v>
      </c>
      <c r="AP1799" s="71"/>
    </row>
    <row r="1800" spans="1:42" ht="22.5" customHeight="1" x14ac:dyDescent="0.25">
      <c r="A1800" s="94" t="str">
        <f t="shared" si="317"/>
        <v>1691.</v>
      </c>
      <c r="B1800" s="94">
        <v>5447</v>
      </c>
      <c r="C1800" s="213" t="s">
        <v>1636</v>
      </c>
      <c r="D1800" s="4">
        <v>2013</v>
      </c>
      <c r="E1800" s="4" t="s">
        <v>28</v>
      </c>
      <c r="F1800" s="4" t="s">
        <v>31</v>
      </c>
      <c r="G1800" s="4">
        <v>16</v>
      </c>
      <c r="H1800" s="4">
        <v>1</v>
      </c>
      <c r="I1800" s="18">
        <v>8008.3</v>
      </c>
      <c r="J1800" s="4">
        <v>6025.2</v>
      </c>
      <c r="K1800" s="4">
        <v>6025.2</v>
      </c>
      <c r="L1800" s="4">
        <v>95</v>
      </c>
      <c r="M1800" s="11">
        <f t="shared" si="319"/>
        <v>1288935</v>
      </c>
      <c r="N1800" s="6"/>
      <c r="O1800" s="6"/>
      <c r="P1800" s="6"/>
      <c r="Q1800" s="11">
        <f t="shared" si="320"/>
        <v>1288935</v>
      </c>
      <c r="R1800" s="11">
        <v>213500</v>
      </c>
      <c r="S1800" s="123"/>
      <c r="T1800" s="124"/>
      <c r="U1800" s="11"/>
      <c r="V1800" s="11"/>
      <c r="W1800" s="11"/>
      <c r="X1800" s="11"/>
      <c r="Y1800" s="18"/>
      <c r="Z1800" s="18"/>
      <c r="AA1800" s="11">
        <v>402</v>
      </c>
      <c r="AB1800" s="11">
        <v>1075435</v>
      </c>
      <c r="AC1800" s="125"/>
      <c r="AD1800" s="125"/>
      <c r="AE1800" s="11"/>
      <c r="AF1800" s="75"/>
      <c r="AG1800" s="29" t="s">
        <v>217</v>
      </c>
      <c r="AH1800" s="90" t="s">
        <v>1778</v>
      </c>
      <c r="AI1800" s="168"/>
      <c r="AJ1800" s="90"/>
      <c r="AK1800" s="90"/>
      <c r="AL1800" s="71">
        <f>MAX(AL$24:AL1799)+1</f>
        <v>1691</v>
      </c>
      <c r="AM1800" s="71" t="s">
        <v>157</v>
      </c>
      <c r="AN1800" s="71" t="str">
        <f t="shared" si="318"/>
        <v>1691.</v>
      </c>
      <c r="AP1800" s="71"/>
    </row>
    <row r="1801" spans="1:42" ht="22.5" customHeight="1" x14ac:dyDescent="0.25">
      <c r="A1801" s="94" t="str">
        <f t="shared" si="317"/>
        <v>1692.</v>
      </c>
      <c r="B1801" s="94">
        <v>5553</v>
      </c>
      <c r="C1801" s="213" t="s">
        <v>1637</v>
      </c>
      <c r="D1801" s="4">
        <v>2014</v>
      </c>
      <c r="E1801" s="4" t="s">
        <v>28</v>
      </c>
      <c r="F1801" s="4" t="s">
        <v>31</v>
      </c>
      <c r="G1801" s="4">
        <v>16</v>
      </c>
      <c r="H1801" s="4">
        <v>1</v>
      </c>
      <c r="I1801" s="18">
        <v>8097</v>
      </c>
      <c r="J1801" s="4">
        <v>6048.2</v>
      </c>
      <c r="K1801" s="4">
        <v>6048.2</v>
      </c>
      <c r="L1801" s="4">
        <v>121</v>
      </c>
      <c r="M1801" s="11">
        <f t="shared" si="319"/>
        <v>1288935</v>
      </c>
      <c r="N1801" s="6"/>
      <c r="O1801" s="6"/>
      <c r="P1801" s="6"/>
      <c r="Q1801" s="11">
        <f t="shared" si="320"/>
        <v>1288935</v>
      </c>
      <c r="R1801" s="11">
        <v>213500</v>
      </c>
      <c r="S1801" s="123"/>
      <c r="T1801" s="124"/>
      <c r="U1801" s="11"/>
      <c r="V1801" s="11"/>
      <c r="W1801" s="11"/>
      <c r="X1801" s="11"/>
      <c r="Y1801" s="18"/>
      <c r="Z1801" s="18"/>
      <c r="AA1801" s="11">
        <v>402</v>
      </c>
      <c r="AB1801" s="11">
        <v>1075435</v>
      </c>
      <c r="AC1801" s="125"/>
      <c r="AD1801" s="125"/>
      <c r="AE1801" s="11"/>
      <c r="AF1801" s="75"/>
      <c r="AG1801" s="29" t="s">
        <v>217</v>
      </c>
      <c r="AH1801" s="90" t="s">
        <v>1778</v>
      </c>
      <c r="AI1801" s="168"/>
      <c r="AJ1801" s="90"/>
      <c r="AK1801" s="90"/>
      <c r="AL1801" s="71">
        <f>MAX(AL$24:AL1800)+1</f>
        <v>1692</v>
      </c>
      <c r="AM1801" s="71" t="s">
        <v>157</v>
      </c>
      <c r="AN1801" s="71" t="str">
        <f t="shared" si="318"/>
        <v>1692.</v>
      </c>
      <c r="AP1801" s="71"/>
    </row>
    <row r="1802" spans="1:42" ht="22.5" customHeight="1" x14ac:dyDescent="0.25">
      <c r="A1802" s="94" t="str">
        <f t="shared" si="317"/>
        <v>1693.</v>
      </c>
      <c r="B1802" s="94">
        <v>5044</v>
      </c>
      <c r="C1802" s="211" t="s">
        <v>1519</v>
      </c>
      <c r="D1802" s="4">
        <v>1994</v>
      </c>
      <c r="E1802" s="9"/>
      <c r="F1802" s="4" t="s">
        <v>31</v>
      </c>
      <c r="G1802" s="10">
        <v>5</v>
      </c>
      <c r="H1802" s="10">
        <v>6</v>
      </c>
      <c r="I1802" s="11">
        <v>4348.7</v>
      </c>
      <c r="J1802" s="11">
        <v>2557.6999999999998</v>
      </c>
      <c r="K1802" s="11">
        <v>2557.6999999999998</v>
      </c>
      <c r="L1802" s="35">
        <v>145</v>
      </c>
      <c r="M1802" s="26">
        <f t="shared" si="319"/>
        <v>2175742.44</v>
      </c>
      <c r="N1802" s="11"/>
      <c r="O1802" s="6"/>
      <c r="P1802" s="11"/>
      <c r="Q1802" s="11">
        <f t="shared" si="320"/>
        <v>2175742.44</v>
      </c>
      <c r="R1802" s="11"/>
      <c r="S1802" s="35"/>
      <c r="T1802" s="11"/>
      <c r="U1802" s="11">
        <v>1178</v>
      </c>
      <c r="V1802" s="11">
        <f>U1802*1846.98</f>
        <v>2175742.44</v>
      </c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75"/>
      <c r="AG1802" s="29" t="s">
        <v>217</v>
      </c>
      <c r="AH1802" s="176"/>
      <c r="AI1802" s="168"/>
      <c r="AJ1802" s="176"/>
      <c r="AK1802" s="176"/>
      <c r="AL1802" s="71">
        <f>MAX(AL$24:AL1801)+1</f>
        <v>1693</v>
      </c>
      <c r="AM1802" s="71" t="s">
        <v>157</v>
      </c>
      <c r="AN1802" s="71" t="str">
        <f t="shared" si="318"/>
        <v>1693.</v>
      </c>
      <c r="AP1802" s="71"/>
    </row>
    <row r="1803" spans="1:42" ht="22.5" customHeight="1" x14ac:dyDescent="0.25">
      <c r="A1803" s="94" t="str">
        <f t="shared" si="317"/>
        <v>1694.</v>
      </c>
      <c r="B1803" s="94">
        <v>4621</v>
      </c>
      <c r="C1803" s="213" t="s">
        <v>1384</v>
      </c>
      <c r="D1803" s="4">
        <v>1994</v>
      </c>
      <c r="E1803" s="9" t="s">
        <v>28</v>
      </c>
      <c r="F1803" s="4" t="s">
        <v>31</v>
      </c>
      <c r="G1803" s="10">
        <v>10</v>
      </c>
      <c r="H1803" s="10">
        <v>3</v>
      </c>
      <c r="I1803" s="26">
        <v>6365.7</v>
      </c>
      <c r="J1803" s="26">
        <v>3889.5</v>
      </c>
      <c r="K1803" s="26">
        <v>3889.5</v>
      </c>
      <c r="L1803" s="27">
        <v>273</v>
      </c>
      <c r="M1803" s="26">
        <f t="shared" si="319"/>
        <v>3279312.99</v>
      </c>
      <c r="N1803" s="11"/>
      <c r="O1803" s="6"/>
      <c r="P1803" s="11"/>
      <c r="Q1803" s="11">
        <f t="shared" si="320"/>
        <v>3279312.99</v>
      </c>
      <c r="R1803" s="11"/>
      <c r="S1803" s="35"/>
      <c r="T1803" s="11"/>
      <c r="U1803" s="11">
        <v>1775.5</v>
      </c>
      <c r="V1803" s="11">
        <f>U1803*1846.98</f>
        <v>3279312.99</v>
      </c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75"/>
      <c r="AG1803" s="29" t="s">
        <v>217</v>
      </c>
      <c r="AH1803" s="176"/>
      <c r="AI1803" s="168"/>
      <c r="AJ1803" s="176"/>
      <c r="AK1803" s="176"/>
      <c r="AL1803" s="71">
        <f>MAX(AL$24:AL1802)+1</f>
        <v>1694</v>
      </c>
      <c r="AM1803" s="71" t="s">
        <v>157</v>
      </c>
      <c r="AN1803" s="71" t="str">
        <f t="shared" si="318"/>
        <v>1694.</v>
      </c>
      <c r="AP1803" s="71"/>
    </row>
    <row r="1804" spans="1:42" ht="22.5" customHeight="1" x14ac:dyDescent="0.25">
      <c r="A1804" s="94" t="str">
        <f t="shared" si="317"/>
        <v>1695.</v>
      </c>
      <c r="B1804" s="94">
        <v>5251</v>
      </c>
      <c r="C1804" s="213" t="s">
        <v>1464</v>
      </c>
      <c r="D1804" s="4">
        <v>1994</v>
      </c>
      <c r="E1804" s="9" t="s">
        <v>28</v>
      </c>
      <c r="F1804" s="4" t="s">
        <v>29</v>
      </c>
      <c r="G1804" s="10">
        <v>5</v>
      </c>
      <c r="H1804" s="10">
        <v>2</v>
      </c>
      <c r="I1804" s="26">
        <v>3085.9</v>
      </c>
      <c r="J1804" s="26">
        <v>3085.9</v>
      </c>
      <c r="K1804" s="26">
        <v>3085.9</v>
      </c>
      <c r="L1804" s="27">
        <v>87</v>
      </c>
      <c r="M1804" s="26">
        <f t="shared" si="319"/>
        <v>2248896</v>
      </c>
      <c r="N1804" s="11"/>
      <c r="O1804" s="6"/>
      <c r="P1804" s="11"/>
      <c r="Q1804" s="11">
        <f t="shared" si="320"/>
        <v>2248896</v>
      </c>
      <c r="R1804" s="11">
        <v>2248896</v>
      </c>
      <c r="S1804" s="35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75"/>
      <c r="AG1804" s="29" t="s">
        <v>217</v>
      </c>
      <c r="AH1804" s="176" t="s">
        <v>1777</v>
      </c>
      <c r="AI1804" s="168"/>
      <c r="AJ1804" s="176"/>
      <c r="AK1804" s="176"/>
      <c r="AL1804" s="71">
        <f>MAX(AL$24:AL1803)+1</f>
        <v>1695</v>
      </c>
      <c r="AM1804" s="71" t="s">
        <v>157</v>
      </c>
      <c r="AN1804" s="71" t="str">
        <f t="shared" si="318"/>
        <v>1695.</v>
      </c>
      <c r="AP1804" s="71"/>
    </row>
    <row r="1805" spans="1:42" ht="22.5" customHeight="1" x14ac:dyDescent="0.25">
      <c r="A1805" s="94" t="str">
        <f t="shared" si="317"/>
        <v>1696.</v>
      </c>
      <c r="B1805" s="94">
        <v>4415</v>
      </c>
      <c r="C1805" s="213" t="s">
        <v>1359</v>
      </c>
      <c r="D1805" s="4">
        <v>1995</v>
      </c>
      <c r="E1805" s="9" t="s">
        <v>28</v>
      </c>
      <c r="F1805" s="4" t="s">
        <v>29</v>
      </c>
      <c r="G1805" s="10">
        <v>12</v>
      </c>
      <c r="H1805" s="10">
        <v>1</v>
      </c>
      <c r="I1805" s="26">
        <v>3083.1</v>
      </c>
      <c r="J1805" s="26">
        <v>2936.1</v>
      </c>
      <c r="K1805" s="26">
        <v>2936.1</v>
      </c>
      <c r="L1805" s="27">
        <v>132</v>
      </c>
      <c r="M1805" s="26">
        <f t="shared" si="319"/>
        <v>1588273.5114</v>
      </c>
      <c r="N1805" s="11"/>
      <c r="O1805" s="6"/>
      <c r="P1805" s="11"/>
      <c r="Q1805" s="11">
        <f t="shared" si="320"/>
        <v>1588273.5114</v>
      </c>
      <c r="R1805" s="11"/>
      <c r="S1805" s="35"/>
      <c r="T1805" s="11"/>
      <c r="U1805" s="11">
        <v>859.93</v>
      </c>
      <c r="V1805" s="11">
        <f>U1805*1846.98</f>
        <v>1588273.5114</v>
      </c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75"/>
      <c r="AG1805" s="29" t="s">
        <v>217</v>
      </c>
      <c r="AH1805" s="176"/>
      <c r="AI1805" s="168"/>
      <c r="AJ1805" s="176"/>
      <c r="AK1805" s="176"/>
      <c r="AL1805" s="71">
        <f>MAX(AL$24:AL1804)+1</f>
        <v>1696</v>
      </c>
      <c r="AM1805" s="71" t="s">
        <v>157</v>
      </c>
      <c r="AN1805" s="71" t="str">
        <f t="shared" si="318"/>
        <v>1696.</v>
      </c>
      <c r="AP1805" s="71"/>
    </row>
    <row r="1806" spans="1:42" ht="22.5" customHeight="1" x14ac:dyDescent="0.25">
      <c r="A1806" s="94" t="str">
        <f t="shared" si="317"/>
        <v>1697.</v>
      </c>
      <c r="B1806" s="94">
        <v>5066</v>
      </c>
      <c r="C1806" s="213" t="s">
        <v>1436</v>
      </c>
      <c r="D1806" s="4">
        <v>1995</v>
      </c>
      <c r="E1806" s="9" t="s">
        <v>28</v>
      </c>
      <c r="F1806" s="4" t="s">
        <v>29</v>
      </c>
      <c r="G1806" s="10">
        <v>6</v>
      </c>
      <c r="H1806" s="10">
        <v>3</v>
      </c>
      <c r="I1806" s="26">
        <v>2216.6999999999998</v>
      </c>
      <c r="J1806" s="26">
        <v>1356.8</v>
      </c>
      <c r="K1806" s="26">
        <v>1356.8</v>
      </c>
      <c r="L1806" s="27">
        <v>103</v>
      </c>
      <c r="M1806" s="26">
        <f t="shared" si="319"/>
        <v>1494423</v>
      </c>
      <c r="N1806" s="11"/>
      <c r="O1806" s="6"/>
      <c r="P1806" s="11"/>
      <c r="Q1806" s="11">
        <f t="shared" si="320"/>
        <v>1494423</v>
      </c>
      <c r="R1806" s="11"/>
      <c r="S1806" s="35"/>
      <c r="T1806" s="11"/>
      <c r="U1806" s="11">
        <v>474.42</v>
      </c>
      <c r="V1806" s="11">
        <f>U1806*3150</f>
        <v>1494423</v>
      </c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75"/>
      <c r="AG1806" s="29" t="s">
        <v>217</v>
      </c>
      <c r="AH1806" s="176"/>
      <c r="AI1806" s="168"/>
      <c r="AJ1806" s="176"/>
      <c r="AK1806" s="176"/>
      <c r="AL1806" s="71">
        <f>MAX(AL$24:AL1805)+1</f>
        <v>1697</v>
      </c>
      <c r="AM1806" s="71" t="s">
        <v>157</v>
      </c>
      <c r="AN1806" s="71" t="str">
        <f t="shared" si="318"/>
        <v>1697.</v>
      </c>
      <c r="AP1806" s="71"/>
    </row>
    <row r="1807" spans="1:42" ht="22.5" customHeight="1" x14ac:dyDescent="0.25">
      <c r="A1807" s="94" t="str">
        <f t="shared" si="317"/>
        <v>1698.</v>
      </c>
      <c r="B1807" s="94">
        <v>4222</v>
      </c>
      <c r="C1807" s="213" t="s">
        <v>1343</v>
      </c>
      <c r="D1807" s="4">
        <v>1995</v>
      </c>
      <c r="E1807" s="9" t="s">
        <v>28</v>
      </c>
      <c r="F1807" s="4" t="s">
        <v>29</v>
      </c>
      <c r="G1807" s="10">
        <v>13</v>
      </c>
      <c r="H1807" s="10">
        <v>1</v>
      </c>
      <c r="I1807" s="26">
        <v>4815.7</v>
      </c>
      <c r="J1807" s="26">
        <v>2154.8000000000002</v>
      </c>
      <c r="K1807" s="26">
        <v>2154.8000000000002</v>
      </c>
      <c r="L1807" s="27">
        <v>153</v>
      </c>
      <c r="M1807" s="26">
        <f t="shared" si="319"/>
        <v>2480826.5964000002</v>
      </c>
      <c r="N1807" s="11"/>
      <c r="O1807" s="6"/>
      <c r="P1807" s="11"/>
      <c r="Q1807" s="11">
        <f t="shared" si="320"/>
        <v>2480826.5964000002</v>
      </c>
      <c r="R1807" s="11"/>
      <c r="S1807" s="35"/>
      <c r="T1807" s="11"/>
      <c r="U1807" s="11">
        <v>1343.18</v>
      </c>
      <c r="V1807" s="11">
        <f>U1807*1846.98</f>
        <v>2480826.5964000002</v>
      </c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75"/>
      <c r="AG1807" s="29" t="s">
        <v>217</v>
      </c>
      <c r="AH1807" s="176"/>
      <c r="AI1807" s="168"/>
      <c r="AJ1807" s="176"/>
      <c r="AK1807" s="176"/>
      <c r="AL1807" s="71">
        <f>MAX(AL$24:AL1806)+1</f>
        <v>1698</v>
      </c>
      <c r="AM1807" s="71" t="s">
        <v>157</v>
      </c>
      <c r="AN1807" s="71" t="str">
        <f t="shared" si="318"/>
        <v>1698.</v>
      </c>
      <c r="AP1807" s="71"/>
    </row>
    <row r="1808" spans="1:42" ht="22.5" customHeight="1" x14ac:dyDescent="0.25">
      <c r="A1808" s="94" t="str">
        <f t="shared" si="317"/>
        <v>1699.</v>
      </c>
      <c r="B1808" s="94">
        <v>4898</v>
      </c>
      <c r="C1808" s="213" t="s">
        <v>1412</v>
      </c>
      <c r="D1808" s="4">
        <v>1996</v>
      </c>
      <c r="E1808" s="9" t="s">
        <v>28</v>
      </c>
      <c r="F1808" s="4" t="s">
        <v>29</v>
      </c>
      <c r="G1808" s="10">
        <v>3</v>
      </c>
      <c r="H1808" s="10">
        <v>8</v>
      </c>
      <c r="I1808" s="26">
        <v>1691.7</v>
      </c>
      <c r="J1808" s="26">
        <v>993.8</v>
      </c>
      <c r="K1808" s="26">
        <v>993.8</v>
      </c>
      <c r="L1808" s="27">
        <v>19</v>
      </c>
      <c r="M1808" s="26">
        <f t="shared" si="319"/>
        <v>1140489</v>
      </c>
      <c r="N1808" s="11"/>
      <c r="O1808" s="6"/>
      <c r="P1808" s="11"/>
      <c r="Q1808" s="11">
        <f t="shared" si="320"/>
        <v>1140489</v>
      </c>
      <c r="R1808" s="11"/>
      <c r="S1808" s="35"/>
      <c r="T1808" s="11"/>
      <c r="U1808" s="11">
        <v>362.06</v>
      </c>
      <c r="V1808" s="11">
        <f>U1808*3150</f>
        <v>1140489</v>
      </c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75"/>
      <c r="AG1808" s="29" t="s">
        <v>217</v>
      </c>
      <c r="AH1808" s="176"/>
      <c r="AI1808" s="168"/>
      <c r="AJ1808" s="176"/>
      <c r="AK1808" s="176"/>
      <c r="AL1808" s="71">
        <f>MAX(AL$24:AL1807)+1</f>
        <v>1699</v>
      </c>
      <c r="AM1808" s="71" t="s">
        <v>157</v>
      </c>
      <c r="AN1808" s="71" t="str">
        <f t="shared" si="318"/>
        <v>1699.</v>
      </c>
      <c r="AP1808" s="71"/>
    </row>
    <row r="1809" spans="1:154" ht="22.5" customHeight="1" x14ac:dyDescent="0.25">
      <c r="A1809" s="94" t="str">
        <f t="shared" si="317"/>
        <v>1700.</v>
      </c>
      <c r="B1809" s="94">
        <v>5051</v>
      </c>
      <c r="C1809" s="213" t="s">
        <v>1433</v>
      </c>
      <c r="D1809" s="4">
        <v>1996</v>
      </c>
      <c r="E1809" s="9" t="s">
        <v>28</v>
      </c>
      <c r="F1809" s="4" t="s">
        <v>29</v>
      </c>
      <c r="G1809" s="10">
        <v>6</v>
      </c>
      <c r="H1809" s="10">
        <v>4</v>
      </c>
      <c r="I1809" s="26">
        <v>5140.8999999999996</v>
      </c>
      <c r="J1809" s="26">
        <v>2817.8</v>
      </c>
      <c r="K1809" s="26">
        <v>2817.8</v>
      </c>
      <c r="L1809" s="27">
        <v>134</v>
      </c>
      <c r="M1809" s="26">
        <f t="shared" si="319"/>
        <v>3468112.1522000004</v>
      </c>
      <c r="N1809" s="11"/>
      <c r="O1809" s="6"/>
      <c r="P1809" s="11"/>
      <c r="Q1809" s="11">
        <f t="shared" si="320"/>
        <v>3468112.1522000004</v>
      </c>
      <c r="R1809" s="11">
        <v>819746</v>
      </c>
      <c r="S1809" s="35"/>
      <c r="T1809" s="11"/>
      <c r="U1809" s="11">
        <v>1433.89</v>
      </c>
      <c r="V1809" s="11">
        <f>U1809*1846.98</f>
        <v>2648366.1522000004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75"/>
      <c r="AG1809" s="29" t="s">
        <v>217</v>
      </c>
      <c r="AH1809" s="176" t="s">
        <v>1781</v>
      </c>
      <c r="AI1809" s="168"/>
      <c r="AJ1809" s="176"/>
      <c r="AK1809" s="176"/>
      <c r="AL1809" s="71">
        <f>MAX(AL$24:AL1808)+1</f>
        <v>1700</v>
      </c>
      <c r="AM1809" s="71" t="s">
        <v>157</v>
      </c>
      <c r="AN1809" s="71" t="str">
        <f t="shared" si="318"/>
        <v>1700.</v>
      </c>
      <c r="AP1809" s="71"/>
    </row>
    <row r="1810" spans="1:154" ht="22.5" customHeight="1" x14ac:dyDescent="0.25">
      <c r="A1810" s="94" t="str">
        <f t="shared" si="317"/>
        <v>1701.</v>
      </c>
      <c r="B1810" s="94">
        <v>4332</v>
      </c>
      <c r="C1810" s="213" t="s">
        <v>1352</v>
      </c>
      <c r="D1810" s="4">
        <v>1997</v>
      </c>
      <c r="E1810" s="9" t="s">
        <v>28</v>
      </c>
      <c r="F1810" s="4" t="s">
        <v>29</v>
      </c>
      <c r="G1810" s="10">
        <v>3</v>
      </c>
      <c r="H1810" s="10">
        <v>2</v>
      </c>
      <c r="I1810" s="26">
        <v>2035.6</v>
      </c>
      <c r="J1810" s="26">
        <v>1411.9</v>
      </c>
      <c r="K1810" s="26">
        <v>1411.9</v>
      </c>
      <c r="L1810" s="27">
        <v>11</v>
      </c>
      <c r="M1810" s="26">
        <f t="shared" si="319"/>
        <v>1372329</v>
      </c>
      <c r="N1810" s="11"/>
      <c r="O1810" s="6"/>
      <c r="P1810" s="11"/>
      <c r="Q1810" s="11">
        <f t="shared" si="320"/>
        <v>1372329</v>
      </c>
      <c r="R1810" s="11"/>
      <c r="S1810" s="35"/>
      <c r="T1810" s="11"/>
      <c r="U1810" s="11">
        <v>435.66</v>
      </c>
      <c r="V1810" s="11">
        <f>U1810*3150</f>
        <v>1372329</v>
      </c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75"/>
      <c r="AG1810" s="29" t="s">
        <v>217</v>
      </c>
      <c r="AH1810" s="176"/>
      <c r="AI1810" s="168"/>
      <c r="AJ1810" s="176"/>
      <c r="AK1810" s="176"/>
      <c r="AL1810" s="71">
        <f>MAX(AL$24:AL1809)+1</f>
        <v>1701</v>
      </c>
      <c r="AM1810" s="71" t="s">
        <v>157</v>
      </c>
      <c r="AN1810" s="71" t="str">
        <f t="shared" si="318"/>
        <v>1701.</v>
      </c>
      <c r="AP1810" s="71"/>
    </row>
    <row r="1811" spans="1:154" ht="22.5" customHeight="1" x14ac:dyDescent="0.25">
      <c r="A1811" s="94" t="str">
        <f t="shared" si="317"/>
        <v>1702.</v>
      </c>
      <c r="B1811" s="94">
        <v>4918</v>
      </c>
      <c r="C1811" s="213" t="s">
        <v>1511</v>
      </c>
      <c r="D1811" s="4">
        <v>1997</v>
      </c>
      <c r="E1811" s="9"/>
      <c r="F1811" s="4" t="s">
        <v>29</v>
      </c>
      <c r="G1811" s="10">
        <v>12</v>
      </c>
      <c r="H1811" s="10">
        <v>1</v>
      </c>
      <c r="I1811" s="26">
        <v>3840.5</v>
      </c>
      <c r="J1811" s="26">
        <v>2007</v>
      </c>
      <c r="K1811" s="26">
        <v>2007</v>
      </c>
      <c r="L1811" s="27">
        <v>152</v>
      </c>
      <c r="M1811" s="26">
        <f t="shared" si="319"/>
        <v>1978448.03</v>
      </c>
      <c r="N1811" s="11"/>
      <c r="O1811" s="6"/>
      <c r="P1811" s="11"/>
      <c r="Q1811" s="11">
        <f t="shared" si="320"/>
        <v>1978448.03</v>
      </c>
      <c r="R1811" s="11"/>
      <c r="S1811" s="35"/>
      <c r="T1811" s="11"/>
      <c r="U1811" s="11">
        <v>1071.18</v>
      </c>
      <c r="V1811" s="11">
        <v>1978448.03</v>
      </c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75"/>
      <c r="AG1811" s="29" t="s">
        <v>217</v>
      </c>
      <c r="AH1811" s="176"/>
      <c r="AI1811" s="168"/>
      <c r="AJ1811" s="176"/>
      <c r="AK1811" s="176"/>
      <c r="AL1811" s="71">
        <f>MAX(AL$24:AL1810)+1</f>
        <v>1702</v>
      </c>
      <c r="AM1811" s="71" t="s">
        <v>157</v>
      </c>
      <c r="AN1811" s="71" t="str">
        <f t="shared" si="318"/>
        <v>1702.</v>
      </c>
      <c r="AP1811" s="71"/>
    </row>
    <row r="1812" spans="1:154" ht="22.5" customHeight="1" x14ac:dyDescent="0.25">
      <c r="A1812" s="94" t="str">
        <f t="shared" si="317"/>
        <v>1703.</v>
      </c>
      <c r="B1812" s="94">
        <v>4231</v>
      </c>
      <c r="C1812" s="213" t="s">
        <v>1177</v>
      </c>
      <c r="D1812" s="4">
        <v>1997</v>
      </c>
      <c r="E1812" s="9" t="s">
        <v>28</v>
      </c>
      <c r="F1812" s="4" t="s">
        <v>31</v>
      </c>
      <c r="G1812" s="10">
        <v>9</v>
      </c>
      <c r="H1812" s="10">
        <v>9</v>
      </c>
      <c r="I1812" s="26">
        <v>20223.900000000001</v>
      </c>
      <c r="J1812" s="26">
        <v>17974.8</v>
      </c>
      <c r="K1812" s="26">
        <v>10164</v>
      </c>
      <c r="L1812" s="27">
        <v>750</v>
      </c>
      <c r="M1812" s="26">
        <f t="shared" si="319"/>
        <v>19497420.359999999</v>
      </c>
      <c r="N1812" s="11"/>
      <c r="O1812" s="6"/>
      <c r="P1812" s="11"/>
      <c r="Q1812" s="11">
        <f t="shared" si="320"/>
        <v>19497420.359999999</v>
      </c>
      <c r="R1812" s="11"/>
      <c r="S1812" s="35">
        <v>9</v>
      </c>
      <c r="T1812" s="11">
        <f>S1812*2166380.04</f>
        <v>19497420.359999999</v>
      </c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75"/>
      <c r="AG1812" s="29" t="s">
        <v>217</v>
      </c>
      <c r="AH1812" s="176"/>
      <c r="AI1812" s="168"/>
      <c r="AJ1812" s="176"/>
      <c r="AK1812" s="176"/>
      <c r="AL1812" s="71">
        <f>MAX(AL$24:AL1811)+1</f>
        <v>1703</v>
      </c>
      <c r="AM1812" s="71" t="s">
        <v>157</v>
      </c>
      <c r="AN1812" s="71" t="str">
        <f t="shared" si="318"/>
        <v>1703.</v>
      </c>
      <c r="AP1812" s="71"/>
    </row>
    <row r="1813" spans="1:154" ht="22.5" customHeight="1" x14ac:dyDescent="0.25">
      <c r="A1813" s="94" t="str">
        <f t="shared" si="317"/>
        <v>1704.</v>
      </c>
      <c r="B1813" s="94">
        <v>4274</v>
      </c>
      <c r="C1813" s="213" t="s">
        <v>1348</v>
      </c>
      <c r="D1813" s="4">
        <v>1997</v>
      </c>
      <c r="E1813" s="9" t="s">
        <v>28</v>
      </c>
      <c r="F1813" s="4" t="s">
        <v>29</v>
      </c>
      <c r="G1813" s="10">
        <v>4</v>
      </c>
      <c r="H1813" s="10">
        <v>2</v>
      </c>
      <c r="I1813" s="26">
        <v>1988.3</v>
      </c>
      <c r="J1813" s="26">
        <v>1217.4000000000001</v>
      </c>
      <c r="K1813" s="26">
        <v>1217.4000000000001</v>
      </c>
      <c r="L1813" s="27">
        <v>40</v>
      </c>
      <c r="M1813" s="26">
        <f t="shared" si="319"/>
        <v>1024279.6986000001</v>
      </c>
      <c r="N1813" s="11"/>
      <c r="O1813" s="6"/>
      <c r="P1813" s="11"/>
      <c r="Q1813" s="11">
        <f t="shared" si="320"/>
        <v>1024279.6986000001</v>
      </c>
      <c r="R1813" s="11"/>
      <c r="S1813" s="35"/>
      <c r="T1813" s="11"/>
      <c r="U1813" s="11">
        <v>554.57000000000005</v>
      </c>
      <c r="V1813" s="11">
        <f>U1813*1846.98</f>
        <v>1024279.6986000001</v>
      </c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75"/>
      <c r="AG1813" s="29" t="s">
        <v>217</v>
      </c>
      <c r="AH1813" s="176"/>
      <c r="AI1813" s="168"/>
      <c r="AJ1813" s="176"/>
      <c r="AK1813" s="176"/>
      <c r="AL1813" s="71">
        <f>MAX(AL$24:AL1812)+1</f>
        <v>1704</v>
      </c>
      <c r="AM1813" s="71" t="s">
        <v>157</v>
      </c>
      <c r="AN1813" s="71" t="str">
        <f t="shared" si="318"/>
        <v>1704.</v>
      </c>
      <c r="AP1813" s="71"/>
    </row>
    <row r="1814" spans="1:154" ht="22.5" customHeight="1" x14ac:dyDescent="0.25">
      <c r="A1814" s="94" t="str">
        <f t="shared" si="317"/>
        <v>1705.</v>
      </c>
      <c r="B1814" s="94">
        <v>4373</v>
      </c>
      <c r="C1814" s="218" t="s">
        <v>1203</v>
      </c>
      <c r="D1814" s="4">
        <v>1998</v>
      </c>
      <c r="E1814" s="9" t="s">
        <v>28</v>
      </c>
      <c r="F1814" s="4" t="s">
        <v>29</v>
      </c>
      <c r="G1814" s="10">
        <v>10</v>
      </c>
      <c r="H1814" s="10">
        <v>5</v>
      </c>
      <c r="I1814" s="26">
        <v>10025.799999999999</v>
      </c>
      <c r="J1814" s="26">
        <v>9599.7000000000007</v>
      </c>
      <c r="K1814" s="26">
        <v>9599.7000000000007</v>
      </c>
      <c r="L1814" s="27">
        <v>279</v>
      </c>
      <c r="M1814" s="26">
        <f t="shared" si="319"/>
        <v>239601.82</v>
      </c>
      <c r="N1814" s="11"/>
      <c r="O1814" s="6"/>
      <c r="P1814" s="11"/>
      <c r="Q1814" s="11">
        <f t="shared" si="320"/>
        <v>239601.82</v>
      </c>
      <c r="R1814" s="11">
        <v>239601.82</v>
      </c>
      <c r="S1814" s="35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75"/>
      <c r="AG1814" s="29" t="s">
        <v>217</v>
      </c>
      <c r="AH1814" s="176" t="s">
        <v>1781</v>
      </c>
      <c r="AI1814" s="168"/>
      <c r="AJ1814" s="176"/>
      <c r="AK1814" s="176"/>
      <c r="AL1814" s="71">
        <f>MAX(AL$24:AL1813)+1</f>
        <v>1705</v>
      </c>
      <c r="AM1814" s="71" t="s">
        <v>157</v>
      </c>
      <c r="AN1814" s="71" t="str">
        <f t="shared" si="318"/>
        <v>1705.</v>
      </c>
      <c r="AP1814" s="71"/>
    </row>
    <row r="1815" spans="1:154" ht="22.5" customHeight="1" x14ac:dyDescent="0.25">
      <c r="A1815" s="94" t="str">
        <f t="shared" si="317"/>
        <v>1706.</v>
      </c>
      <c r="B1815" s="94">
        <v>5198</v>
      </c>
      <c r="C1815" s="213" t="s">
        <v>1660</v>
      </c>
      <c r="D1815" s="4">
        <v>1998</v>
      </c>
      <c r="E1815" s="9" t="s">
        <v>28</v>
      </c>
      <c r="F1815" s="4" t="s">
        <v>31</v>
      </c>
      <c r="G1815" s="10">
        <v>9</v>
      </c>
      <c r="H1815" s="10">
        <v>5</v>
      </c>
      <c r="I1815" s="26">
        <v>10018.4</v>
      </c>
      <c r="J1815" s="26">
        <v>8879.5</v>
      </c>
      <c r="K1815" s="26">
        <v>8879.5</v>
      </c>
      <c r="L1815" s="27">
        <v>369</v>
      </c>
      <c r="M1815" s="26">
        <f t="shared" si="319"/>
        <v>2818491.48</v>
      </c>
      <c r="N1815" s="11"/>
      <c r="O1815" s="6"/>
      <c r="P1815" s="11"/>
      <c r="Q1815" s="11">
        <f t="shared" si="320"/>
        <v>2818491.48</v>
      </c>
      <c r="R1815" s="11"/>
      <c r="S1815" s="35"/>
      <c r="T1815" s="11"/>
      <c r="U1815" s="11">
        <v>1526</v>
      </c>
      <c r="V1815" s="11">
        <f>U1815*1846.98</f>
        <v>2818491.48</v>
      </c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75"/>
      <c r="AG1815" s="29" t="s">
        <v>217</v>
      </c>
      <c r="AH1815" s="176"/>
      <c r="AI1815" s="168"/>
      <c r="AJ1815" s="176"/>
      <c r="AK1815" s="176"/>
      <c r="AL1815" s="71">
        <f>MAX(AL$24:AL1814)+1</f>
        <v>1706</v>
      </c>
      <c r="AM1815" s="71" t="s">
        <v>157</v>
      </c>
      <c r="AN1815" s="71" t="str">
        <f t="shared" si="318"/>
        <v>1706.</v>
      </c>
      <c r="AP1815" s="71"/>
    </row>
    <row r="1816" spans="1:154" ht="22.5" customHeight="1" x14ac:dyDescent="0.25">
      <c r="A1816" s="94" t="str">
        <f t="shared" si="317"/>
        <v>1707.</v>
      </c>
      <c r="B1816" s="94">
        <v>5340</v>
      </c>
      <c r="C1816" s="212" t="s">
        <v>1142</v>
      </c>
      <c r="D1816" s="4">
        <v>2001</v>
      </c>
      <c r="E1816" s="9" t="s">
        <v>28</v>
      </c>
      <c r="F1816" s="4" t="s">
        <v>31</v>
      </c>
      <c r="G1816" s="10">
        <v>5</v>
      </c>
      <c r="H1816" s="10">
        <v>5</v>
      </c>
      <c r="I1816" s="11">
        <v>5990.6</v>
      </c>
      <c r="J1816" s="11">
        <v>4429.2</v>
      </c>
      <c r="K1816" s="11">
        <v>4429.2</v>
      </c>
      <c r="L1816" s="35">
        <v>235</v>
      </c>
      <c r="M1816" s="11">
        <f t="shared" si="319"/>
        <v>2809701</v>
      </c>
      <c r="N1816" s="11"/>
      <c r="O1816" s="6"/>
      <c r="P1816" s="11"/>
      <c r="Q1816" s="11">
        <f t="shared" si="320"/>
        <v>2809701</v>
      </c>
      <c r="R1816" s="11">
        <f>1515984.71+1293716.29</f>
        <v>2809701</v>
      </c>
      <c r="S1816" s="35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75"/>
      <c r="AG1816" s="29" t="s">
        <v>217</v>
      </c>
      <c r="AH1816" s="176" t="s">
        <v>1784</v>
      </c>
      <c r="AI1816" s="168"/>
      <c r="AJ1816" s="176"/>
      <c r="AK1816" s="176"/>
      <c r="AL1816" s="71">
        <f>MAX(AL$24:AL1815)+1</f>
        <v>1707</v>
      </c>
      <c r="AM1816" s="71" t="s">
        <v>157</v>
      </c>
      <c r="AN1816" s="71" t="str">
        <f t="shared" si="318"/>
        <v>1707.</v>
      </c>
    </row>
    <row r="1817" spans="1:154" ht="22.5" customHeight="1" x14ac:dyDescent="0.25">
      <c r="A1817" s="94" t="str">
        <f t="shared" si="317"/>
        <v>1708.</v>
      </c>
      <c r="B1817" s="94">
        <v>5656</v>
      </c>
      <c r="C1817" s="211" t="s">
        <v>1661</v>
      </c>
      <c r="D1817" s="4">
        <v>2015</v>
      </c>
      <c r="E1817" s="9" t="s">
        <v>28</v>
      </c>
      <c r="F1817" s="4" t="s">
        <v>29</v>
      </c>
      <c r="G1817" s="10">
        <v>5</v>
      </c>
      <c r="H1817" s="10">
        <v>4</v>
      </c>
      <c r="I1817" s="11">
        <v>6483</v>
      </c>
      <c r="J1817" s="11">
        <v>4743.7</v>
      </c>
      <c r="K1817" s="11">
        <v>4743.7</v>
      </c>
      <c r="L1817" s="35">
        <v>179</v>
      </c>
      <c r="M1817" s="11">
        <f t="shared" si="319"/>
        <v>276881.97600000002</v>
      </c>
      <c r="N1817" s="11"/>
      <c r="O1817" s="6"/>
      <c r="P1817" s="11"/>
      <c r="Q1817" s="11">
        <f t="shared" si="320"/>
        <v>276881.97600000002</v>
      </c>
      <c r="R1817" s="11"/>
      <c r="S1817" s="35"/>
      <c r="T1817" s="11"/>
      <c r="U1817" s="11"/>
      <c r="V1817" s="11"/>
      <c r="W1817" s="11"/>
      <c r="X1817" s="11"/>
      <c r="Y1817" s="11"/>
      <c r="Z1817" s="11"/>
      <c r="AA1817" s="11">
        <v>226.8</v>
      </c>
      <c r="AB1817" s="11">
        <f>AA1817*1220.82</f>
        <v>276881.97600000002</v>
      </c>
      <c r="AC1817" s="11"/>
      <c r="AD1817" s="11"/>
      <c r="AE1817" s="11"/>
      <c r="AF1817" s="75"/>
      <c r="AG1817" s="29" t="s">
        <v>217</v>
      </c>
      <c r="AH1817" s="176"/>
      <c r="AI1817" s="168"/>
      <c r="AJ1817" s="176"/>
      <c r="AK1817" s="176"/>
      <c r="AL1817" s="71">
        <f>MAX(AL$24:AL1816)+1</f>
        <v>1708</v>
      </c>
      <c r="AM1817" s="71" t="s">
        <v>157</v>
      </c>
      <c r="AN1817" s="71" t="str">
        <f t="shared" si="318"/>
        <v>1708.</v>
      </c>
      <c r="AP1817" s="71"/>
    </row>
    <row r="1818" spans="1:154" ht="22.5" customHeight="1" x14ac:dyDescent="0.25">
      <c r="A1818" s="94" t="str">
        <f t="shared" si="317"/>
        <v>1709.</v>
      </c>
      <c r="B1818" s="94">
        <v>4875</v>
      </c>
      <c r="C1818" s="211" t="s">
        <v>1408</v>
      </c>
      <c r="D1818" s="4">
        <v>2000</v>
      </c>
      <c r="E1818" s="9" t="s">
        <v>28</v>
      </c>
      <c r="F1818" s="4" t="s">
        <v>29</v>
      </c>
      <c r="G1818" s="10">
        <v>5</v>
      </c>
      <c r="H1818" s="10">
        <v>3</v>
      </c>
      <c r="I1818" s="11">
        <v>2196.6999999999998</v>
      </c>
      <c r="J1818" s="11">
        <v>1283.3</v>
      </c>
      <c r="K1818" s="11">
        <v>1283.3</v>
      </c>
      <c r="L1818" s="35">
        <v>63</v>
      </c>
      <c r="M1818" s="11">
        <f t="shared" si="319"/>
        <v>815417.46</v>
      </c>
      <c r="N1818" s="11"/>
      <c r="O1818" s="6"/>
      <c r="P1818" s="11"/>
      <c r="Q1818" s="11">
        <f t="shared" si="320"/>
        <v>815417.46</v>
      </c>
      <c r="R1818" s="11">
        <v>815417.46</v>
      </c>
      <c r="S1818" s="35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75"/>
      <c r="AG1818" s="29" t="s">
        <v>217</v>
      </c>
      <c r="AH1818" s="176" t="s">
        <v>1778</v>
      </c>
      <c r="AI1818" s="168"/>
      <c r="AJ1818" s="176"/>
      <c r="AK1818" s="176"/>
      <c r="AL1818" s="71">
        <f>MAX(AL$24:AL1817)+1</f>
        <v>1709</v>
      </c>
      <c r="AM1818" s="71" t="s">
        <v>157</v>
      </c>
      <c r="AN1818" s="71" t="str">
        <f t="shared" si="318"/>
        <v>1709.</v>
      </c>
      <c r="AP1818" s="71"/>
    </row>
    <row r="1819" spans="1:154" ht="23.25" customHeight="1" x14ac:dyDescent="0.25">
      <c r="A1819" s="94" t="str">
        <f t="shared" si="317"/>
        <v>1710.</v>
      </c>
      <c r="B1819" s="136">
        <v>4280</v>
      </c>
      <c r="C1819" s="245" t="s">
        <v>1698</v>
      </c>
      <c r="D1819" s="137">
        <v>1977</v>
      </c>
      <c r="E1819" s="184" t="s">
        <v>28</v>
      </c>
      <c r="F1819" s="137" t="s">
        <v>31</v>
      </c>
      <c r="G1819" s="185">
        <v>5</v>
      </c>
      <c r="H1819" s="185">
        <v>5</v>
      </c>
      <c r="I1819" s="186">
        <v>3617.9</v>
      </c>
      <c r="J1819" s="186">
        <v>3316.6</v>
      </c>
      <c r="K1819" s="186">
        <v>3316.6</v>
      </c>
      <c r="L1819" s="187">
        <v>175</v>
      </c>
      <c r="M1819" s="11">
        <f t="shared" si="319"/>
        <v>1786995</v>
      </c>
      <c r="N1819" s="140"/>
      <c r="O1819" s="188"/>
      <c r="P1819" s="140"/>
      <c r="Q1819" s="140">
        <f t="shared" si="320"/>
        <v>1786995</v>
      </c>
      <c r="R1819" s="140">
        <v>1436995</v>
      </c>
      <c r="S1819" s="189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  <c r="AE1819" s="140">
        <v>350000</v>
      </c>
      <c r="AF1819" s="190"/>
      <c r="AG1819" s="29" t="s">
        <v>217</v>
      </c>
      <c r="AH1819" s="176" t="s">
        <v>1808</v>
      </c>
      <c r="AI1819" s="168"/>
      <c r="AJ1819" s="176"/>
      <c r="AK1819" s="176"/>
      <c r="AL1819" s="71">
        <f>MAX(AL$24:AL1818)+1</f>
        <v>1710</v>
      </c>
      <c r="AM1819" s="71" t="s">
        <v>157</v>
      </c>
      <c r="AN1819" s="71" t="str">
        <f t="shared" si="318"/>
        <v>1710.</v>
      </c>
    </row>
    <row r="1820" spans="1:154" ht="23.25" customHeight="1" x14ac:dyDescent="0.25">
      <c r="A1820" s="94" t="str">
        <f t="shared" si="317"/>
        <v>1711.</v>
      </c>
      <c r="B1820" s="136">
        <v>5427</v>
      </c>
      <c r="C1820" s="245" t="s">
        <v>1701</v>
      </c>
      <c r="D1820" s="137">
        <v>1985</v>
      </c>
      <c r="E1820" s="184" t="s">
        <v>28</v>
      </c>
      <c r="F1820" s="137" t="s">
        <v>29</v>
      </c>
      <c r="G1820" s="185">
        <v>5</v>
      </c>
      <c r="H1820" s="185">
        <v>4</v>
      </c>
      <c r="I1820" s="186">
        <v>3085.6</v>
      </c>
      <c r="J1820" s="186">
        <v>2973.1</v>
      </c>
      <c r="K1820" s="186">
        <v>2332.3000000000002</v>
      </c>
      <c r="L1820" s="187">
        <v>110</v>
      </c>
      <c r="M1820" s="11">
        <f t="shared" si="319"/>
        <v>923763.84</v>
      </c>
      <c r="N1820" s="140"/>
      <c r="O1820" s="188"/>
      <c r="P1820" s="140"/>
      <c r="Q1820" s="140">
        <f t="shared" si="320"/>
        <v>923763.84</v>
      </c>
      <c r="R1820" s="140">
        <v>923763.84</v>
      </c>
      <c r="S1820" s="189"/>
      <c r="T1820" s="140"/>
      <c r="U1820" s="140"/>
      <c r="V1820" s="140"/>
      <c r="W1820" s="140"/>
      <c r="X1820" s="140"/>
      <c r="Y1820" s="140"/>
      <c r="Z1820" s="140"/>
      <c r="AA1820" s="140"/>
      <c r="AB1820" s="140"/>
      <c r="AC1820" s="140"/>
      <c r="AD1820" s="140"/>
      <c r="AE1820" s="140"/>
      <c r="AF1820" s="190"/>
      <c r="AG1820" s="29" t="s">
        <v>217</v>
      </c>
      <c r="AH1820" s="176" t="s">
        <v>1788</v>
      </c>
      <c r="AI1820" s="168"/>
      <c r="AJ1820" s="176"/>
      <c r="AK1820" s="176"/>
      <c r="AL1820" s="71">
        <f>MAX(AL$24:AL1819)+1</f>
        <v>1711</v>
      </c>
      <c r="AM1820" s="89" t="s">
        <v>157</v>
      </c>
      <c r="AN1820" s="71" t="str">
        <f t="shared" si="318"/>
        <v>1711.</v>
      </c>
      <c r="AO1820" s="157"/>
      <c r="AP1820" s="127"/>
      <c r="AQ1820" s="89"/>
      <c r="AR1820" s="89"/>
      <c r="AS1820" s="89"/>
      <c r="AT1820" s="89"/>
      <c r="AU1820" s="89"/>
      <c r="AV1820" s="89"/>
      <c r="AW1820" s="89"/>
      <c r="AX1820" s="89"/>
      <c r="AY1820" s="89"/>
      <c r="AZ1820" s="89"/>
      <c r="BA1820" s="89"/>
      <c r="BB1820" s="89"/>
      <c r="BC1820" s="89"/>
      <c r="BD1820" s="89"/>
      <c r="BE1820" s="89"/>
      <c r="BF1820" s="89"/>
      <c r="BG1820" s="89"/>
      <c r="BH1820" s="89"/>
      <c r="BI1820" s="89"/>
      <c r="BJ1820" s="89"/>
      <c r="BK1820" s="89"/>
      <c r="BL1820" s="89"/>
      <c r="BM1820" s="89"/>
      <c r="BN1820" s="89"/>
      <c r="BO1820" s="89"/>
      <c r="BP1820" s="89"/>
      <c r="BQ1820" s="89"/>
      <c r="BR1820" s="89"/>
      <c r="BS1820" s="89"/>
      <c r="BT1820" s="89"/>
      <c r="BU1820" s="89"/>
      <c r="BV1820" s="89"/>
      <c r="BW1820" s="89"/>
      <c r="BX1820" s="89"/>
      <c r="BY1820" s="89"/>
      <c r="BZ1820" s="89"/>
      <c r="CA1820" s="89"/>
      <c r="CB1820" s="89"/>
      <c r="CC1820" s="89"/>
      <c r="CD1820" s="89"/>
      <c r="CE1820" s="89"/>
      <c r="CF1820" s="89"/>
      <c r="CG1820" s="89"/>
      <c r="CH1820" s="89"/>
      <c r="CI1820" s="89"/>
      <c r="CJ1820" s="89"/>
      <c r="CK1820" s="89"/>
      <c r="CL1820" s="89"/>
      <c r="CM1820" s="89"/>
      <c r="CN1820" s="89"/>
      <c r="CO1820" s="89"/>
      <c r="CP1820" s="89"/>
      <c r="CQ1820" s="89"/>
      <c r="CR1820" s="89"/>
      <c r="CS1820" s="89"/>
      <c r="CT1820" s="89"/>
      <c r="CU1820" s="89"/>
      <c r="CV1820" s="89"/>
      <c r="CW1820" s="89"/>
      <c r="CX1820" s="89"/>
      <c r="CY1820" s="89"/>
      <c r="CZ1820" s="89"/>
      <c r="DA1820" s="89"/>
      <c r="DB1820" s="89"/>
      <c r="DC1820" s="89"/>
      <c r="DD1820" s="89"/>
      <c r="DE1820" s="89"/>
      <c r="DF1820" s="89"/>
      <c r="DG1820" s="89"/>
      <c r="DH1820" s="89"/>
      <c r="DI1820" s="89"/>
      <c r="DJ1820" s="89"/>
      <c r="DK1820" s="89"/>
      <c r="DL1820" s="89"/>
      <c r="DM1820" s="89"/>
      <c r="DN1820" s="89"/>
      <c r="DO1820" s="89"/>
      <c r="DP1820" s="89"/>
      <c r="DQ1820" s="89"/>
      <c r="DR1820" s="89"/>
      <c r="DS1820" s="89"/>
      <c r="DT1820" s="89"/>
      <c r="DU1820" s="89"/>
      <c r="DV1820" s="89"/>
      <c r="DW1820" s="89"/>
      <c r="DX1820" s="89"/>
      <c r="DY1820" s="89"/>
      <c r="DZ1820" s="89"/>
      <c r="EA1820" s="89"/>
      <c r="EB1820" s="89"/>
      <c r="EC1820" s="89"/>
      <c r="ED1820" s="89"/>
      <c r="EE1820" s="89"/>
      <c r="EF1820" s="89"/>
      <c r="EG1820" s="89"/>
      <c r="EH1820" s="89"/>
      <c r="EI1820" s="89"/>
      <c r="EJ1820" s="89"/>
      <c r="EK1820" s="89"/>
      <c r="EL1820" s="89"/>
      <c r="EM1820" s="89"/>
      <c r="EN1820" s="89"/>
      <c r="EO1820" s="89"/>
      <c r="EP1820" s="89"/>
      <c r="EQ1820" s="89"/>
      <c r="ER1820" s="89"/>
      <c r="ES1820" s="89"/>
      <c r="ET1820" s="89"/>
      <c r="EU1820" s="89"/>
      <c r="EV1820" s="89"/>
      <c r="EW1820" s="89"/>
      <c r="EX1820" s="89"/>
    </row>
    <row r="1821" spans="1:154" ht="23.25" customHeight="1" x14ac:dyDescent="0.25">
      <c r="A1821" s="94" t="str">
        <f t="shared" si="317"/>
        <v>1712.</v>
      </c>
      <c r="B1821" s="136">
        <v>4655</v>
      </c>
      <c r="C1821" s="245" t="s">
        <v>1246</v>
      </c>
      <c r="D1821" s="137">
        <v>1956</v>
      </c>
      <c r="E1821" s="184" t="s">
        <v>28</v>
      </c>
      <c r="F1821" s="137" t="s">
        <v>29</v>
      </c>
      <c r="G1821" s="185">
        <v>3</v>
      </c>
      <c r="H1821" s="185">
        <v>2</v>
      </c>
      <c r="I1821" s="186">
        <v>947.9</v>
      </c>
      <c r="J1821" s="186">
        <v>947.9</v>
      </c>
      <c r="K1821" s="186">
        <v>947.9</v>
      </c>
      <c r="L1821" s="187">
        <v>37</v>
      </c>
      <c r="M1821" s="11">
        <f t="shared" si="319"/>
        <v>1594214.06</v>
      </c>
      <c r="N1821" s="140"/>
      <c r="O1821" s="188"/>
      <c r="P1821" s="140"/>
      <c r="Q1821" s="140">
        <f t="shared" si="320"/>
        <v>1594214.06</v>
      </c>
      <c r="R1821" s="140">
        <f>195141.26+1399072.8</f>
        <v>1594214.06</v>
      </c>
      <c r="S1821" s="189"/>
      <c r="T1821" s="140"/>
      <c r="U1821" s="140"/>
      <c r="V1821" s="140"/>
      <c r="W1821" s="140"/>
      <c r="X1821" s="140"/>
      <c r="Y1821" s="140"/>
      <c r="Z1821" s="140"/>
      <c r="AA1821" s="140"/>
      <c r="AB1821" s="140"/>
      <c r="AC1821" s="140"/>
      <c r="AD1821" s="140"/>
      <c r="AE1821" s="140"/>
      <c r="AF1821" s="190"/>
      <c r="AG1821" s="29" t="s">
        <v>217</v>
      </c>
      <c r="AH1821" s="176" t="s">
        <v>1787</v>
      </c>
      <c r="AI1821" s="168"/>
      <c r="AJ1821" s="176"/>
      <c r="AK1821" s="176"/>
      <c r="AL1821" s="71">
        <f>MAX(AL$24:AL1820)+1</f>
        <v>1712</v>
      </c>
      <c r="AM1821" s="89" t="s">
        <v>157</v>
      </c>
      <c r="AN1821" s="71" t="str">
        <f t="shared" si="318"/>
        <v>1712.</v>
      </c>
      <c r="AO1821" s="157"/>
      <c r="AP1821" s="127"/>
      <c r="AQ1821" s="89"/>
      <c r="AR1821" s="89"/>
      <c r="AS1821" s="89"/>
      <c r="AT1821" s="89"/>
      <c r="AU1821" s="89"/>
      <c r="AV1821" s="89"/>
      <c r="AW1821" s="89"/>
      <c r="AX1821" s="89"/>
      <c r="AY1821" s="89"/>
      <c r="AZ1821" s="89"/>
      <c r="BA1821" s="89"/>
      <c r="BB1821" s="89"/>
      <c r="BC1821" s="89"/>
      <c r="BD1821" s="89"/>
      <c r="BE1821" s="89"/>
      <c r="BF1821" s="89"/>
      <c r="BG1821" s="89"/>
      <c r="BH1821" s="89"/>
      <c r="BI1821" s="89"/>
      <c r="BJ1821" s="89"/>
      <c r="BK1821" s="89"/>
      <c r="BL1821" s="89"/>
      <c r="BM1821" s="89"/>
      <c r="BN1821" s="89"/>
      <c r="BO1821" s="89"/>
      <c r="BP1821" s="89"/>
      <c r="BQ1821" s="89"/>
      <c r="BR1821" s="89"/>
      <c r="BS1821" s="89"/>
      <c r="BT1821" s="89"/>
      <c r="BU1821" s="89"/>
      <c r="BV1821" s="89"/>
      <c r="BW1821" s="89"/>
      <c r="BX1821" s="89"/>
      <c r="BY1821" s="89"/>
      <c r="BZ1821" s="89"/>
      <c r="CA1821" s="89"/>
      <c r="CB1821" s="89"/>
      <c r="CC1821" s="89"/>
      <c r="CD1821" s="89"/>
      <c r="CE1821" s="89"/>
      <c r="CF1821" s="89"/>
      <c r="CG1821" s="89"/>
      <c r="CH1821" s="89"/>
      <c r="CI1821" s="89"/>
      <c r="CJ1821" s="89"/>
      <c r="CK1821" s="89"/>
      <c r="CL1821" s="89"/>
      <c r="CM1821" s="89"/>
      <c r="CN1821" s="89"/>
      <c r="CO1821" s="89"/>
      <c r="CP1821" s="89"/>
      <c r="CQ1821" s="89"/>
      <c r="CR1821" s="89"/>
      <c r="CS1821" s="89"/>
      <c r="CT1821" s="89"/>
      <c r="CU1821" s="89"/>
      <c r="CV1821" s="89"/>
      <c r="CW1821" s="89"/>
      <c r="CX1821" s="89"/>
      <c r="CY1821" s="89"/>
      <c r="CZ1821" s="89"/>
      <c r="DA1821" s="89"/>
      <c r="DB1821" s="89"/>
      <c r="DC1821" s="89"/>
      <c r="DD1821" s="89"/>
      <c r="DE1821" s="89"/>
      <c r="DF1821" s="89"/>
      <c r="DG1821" s="89"/>
      <c r="DH1821" s="89"/>
      <c r="DI1821" s="89"/>
      <c r="DJ1821" s="89"/>
      <c r="DK1821" s="89"/>
      <c r="DL1821" s="89"/>
      <c r="DM1821" s="89"/>
      <c r="DN1821" s="89"/>
      <c r="DO1821" s="89"/>
      <c r="DP1821" s="89"/>
      <c r="DQ1821" s="89"/>
      <c r="DR1821" s="89"/>
      <c r="DS1821" s="89"/>
      <c r="DT1821" s="89"/>
      <c r="DU1821" s="89"/>
      <c r="DV1821" s="89"/>
      <c r="DW1821" s="89"/>
      <c r="DX1821" s="89"/>
      <c r="DY1821" s="89"/>
      <c r="DZ1821" s="89"/>
      <c r="EA1821" s="89"/>
      <c r="EB1821" s="89"/>
      <c r="EC1821" s="89"/>
      <c r="ED1821" s="89"/>
      <c r="EE1821" s="89"/>
      <c r="EF1821" s="89"/>
      <c r="EG1821" s="89"/>
      <c r="EH1821" s="89"/>
      <c r="EI1821" s="89"/>
      <c r="EJ1821" s="89"/>
      <c r="EK1821" s="89"/>
      <c r="EL1821" s="89"/>
      <c r="EM1821" s="89"/>
      <c r="EN1821" s="89"/>
      <c r="EO1821" s="89"/>
      <c r="EP1821" s="89"/>
      <c r="EQ1821" s="89"/>
      <c r="ER1821" s="89"/>
      <c r="ES1821" s="89"/>
      <c r="ET1821" s="89"/>
      <c r="EU1821" s="89"/>
      <c r="EV1821" s="89"/>
      <c r="EW1821" s="89"/>
      <c r="EX1821" s="89"/>
    </row>
    <row r="1822" spans="1:154" ht="23.25" customHeight="1" x14ac:dyDescent="0.25">
      <c r="A1822" s="94" t="str">
        <f t="shared" si="317"/>
        <v>1713.</v>
      </c>
      <c r="B1822" s="136">
        <v>5017</v>
      </c>
      <c r="C1822" s="245" t="s">
        <v>1735</v>
      </c>
      <c r="D1822" s="137">
        <v>1979</v>
      </c>
      <c r="E1822" s="184" t="s">
        <v>28</v>
      </c>
      <c r="F1822" s="137" t="s">
        <v>29</v>
      </c>
      <c r="G1822" s="185">
        <v>9</v>
      </c>
      <c r="H1822" s="185">
        <v>4</v>
      </c>
      <c r="I1822" s="186">
        <v>9016.1</v>
      </c>
      <c r="J1822" s="186">
        <v>7860.3</v>
      </c>
      <c r="K1822" s="186">
        <v>7683.3</v>
      </c>
      <c r="L1822" s="187">
        <v>405</v>
      </c>
      <c r="M1822" s="11">
        <f t="shared" si="319"/>
        <v>8318252.8799999999</v>
      </c>
      <c r="N1822" s="140"/>
      <c r="O1822" s="188"/>
      <c r="P1822" s="140"/>
      <c r="Q1822" s="140">
        <f t="shared" si="320"/>
        <v>8318252.8799999999</v>
      </c>
      <c r="R1822" s="140">
        <v>870551</v>
      </c>
      <c r="S1822" s="189">
        <v>4</v>
      </c>
      <c r="T1822" s="140">
        <v>7248701.8799999999</v>
      </c>
      <c r="U1822" s="140"/>
      <c r="V1822" s="140"/>
      <c r="W1822" s="140"/>
      <c r="X1822" s="140"/>
      <c r="Y1822" s="140"/>
      <c r="Z1822" s="140"/>
      <c r="AA1822" s="140"/>
      <c r="AB1822" s="140"/>
      <c r="AC1822" s="140"/>
      <c r="AD1822" s="140"/>
      <c r="AE1822" s="140"/>
      <c r="AF1822" s="190">
        <v>199000</v>
      </c>
      <c r="AG1822" s="29" t="s">
        <v>217</v>
      </c>
      <c r="AH1822" s="176" t="s">
        <v>1781</v>
      </c>
      <c r="AI1822" s="168"/>
      <c r="AJ1822" s="176"/>
      <c r="AK1822" s="176"/>
      <c r="AL1822" s="71">
        <f>MAX(AL$24:AL1821)+1</f>
        <v>1713</v>
      </c>
      <c r="AM1822" s="89" t="s">
        <v>157</v>
      </c>
      <c r="AN1822" s="71" t="str">
        <f t="shared" si="318"/>
        <v>1713.</v>
      </c>
      <c r="AO1822" s="157"/>
      <c r="AP1822" s="127"/>
      <c r="AQ1822" s="89"/>
      <c r="AR1822" s="89"/>
      <c r="AS1822" s="89"/>
      <c r="AT1822" s="89"/>
      <c r="AU1822" s="89"/>
      <c r="AV1822" s="89"/>
      <c r="AW1822" s="89"/>
      <c r="AX1822" s="89"/>
      <c r="AY1822" s="89"/>
      <c r="AZ1822" s="89"/>
      <c r="BA1822" s="89"/>
      <c r="BB1822" s="89"/>
      <c r="BC1822" s="89"/>
      <c r="BD1822" s="89"/>
      <c r="BE1822" s="89"/>
      <c r="BF1822" s="89"/>
      <c r="BG1822" s="89"/>
      <c r="BH1822" s="89"/>
      <c r="BI1822" s="89"/>
      <c r="BJ1822" s="89"/>
      <c r="BK1822" s="89"/>
      <c r="BL1822" s="89"/>
      <c r="BM1822" s="89"/>
      <c r="BN1822" s="89"/>
      <c r="BO1822" s="89"/>
      <c r="BP1822" s="89"/>
      <c r="BQ1822" s="89"/>
      <c r="BR1822" s="89"/>
      <c r="BS1822" s="89"/>
      <c r="BT1822" s="89"/>
      <c r="BU1822" s="89"/>
      <c r="BV1822" s="89"/>
      <c r="BW1822" s="89"/>
      <c r="BX1822" s="89"/>
      <c r="BY1822" s="89"/>
      <c r="BZ1822" s="89"/>
      <c r="CA1822" s="89"/>
      <c r="CB1822" s="89"/>
      <c r="CC1822" s="89"/>
      <c r="CD1822" s="89"/>
      <c r="CE1822" s="89"/>
      <c r="CF1822" s="89"/>
      <c r="CG1822" s="89"/>
      <c r="CH1822" s="89"/>
      <c r="CI1822" s="89"/>
      <c r="CJ1822" s="89"/>
      <c r="CK1822" s="89"/>
      <c r="CL1822" s="89"/>
      <c r="CM1822" s="89"/>
      <c r="CN1822" s="89"/>
      <c r="CO1822" s="89"/>
      <c r="CP1822" s="89"/>
      <c r="CQ1822" s="89"/>
      <c r="CR1822" s="89"/>
      <c r="CS1822" s="89"/>
      <c r="CT1822" s="89"/>
      <c r="CU1822" s="89"/>
      <c r="CV1822" s="89"/>
      <c r="CW1822" s="89"/>
      <c r="CX1822" s="89"/>
      <c r="CY1822" s="89"/>
      <c r="CZ1822" s="89"/>
      <c r="DA1822" s="89"/>
      <c r="DB1822" s="89"/>
      <c r="DC1822" s="89"/>
      <c r="DD1822" s="89"/>
      <c r="DE1822" s="89"/>
      <c r="DF1822" s="89"/>
      <c r="DG1822" s="89"/>
      <c r="DH1822" s="89"/>
      <c r="DI1822" s="89"/>
      <c r="DJ1822" s="89"/>
      <c r="DK1822" s="89"/>
      <c r="DL1822" s="89"/>
      <c r="DM1822" s="89"/>
      <c r="DN1822" s="89"/>
      <c r="DO1822" s="89"/>
      <c r="DP1822" s="89"/>
      <c r="DQ1822" s="89"/>
      <c r="DR1822" s="89"/>
      <c r="DS1822" s="89"/>
      <c r="DT1822" s="89"/>
      <c r="DU1822" s="89"/>
      <c r="DV1822" s="89"/>
      <c r="DW1822" s="89"/>
      <c r="DX1822" s="89"/>
      <c r="DY1822" s="89"/>
      <c r="DZ1822" s="89"/>
      <c r="EA1822" s="89"/>
      <c r="EB1822" s="89"/>
      <c r="EC1822" s="89"/>
      <c r="ED1822" s="89"/>
      <c r="EE1822" s="89"/>
      <c r="EF1822" s="89"/>
      <c r="EG1822" s="89"/>
      <c r="EH1822" s="89"/>
      <c r="EI1822" s="89"/>
      <c r="EJ1822" s="89"/>
      <c r="EK1822" s="89"/>
      <c r="EL1822" s="89"/>
      <c r="EM1822" s="89"/>
      <c r="EN1822" s="89"/>
      <c r="EO1822" s="89"/>
      <c r="EP1822" s="89"/>
      <c r="EQ1822" s="89"/>
      <c r="ER1822" s="89"/>
      <c r="ES1822" s="89"/>
      <c r="ET1822" s="89"/>
      <c r="EU1822" s="89"/>
      <c r="EV1822" s="89"/>
      <c r="EW1822" s="89"/>
      <c r="EX1822" s="89"/>
    </row>
    <row r="1823" spans="1:154" ht="23.25" customHeight="1" x14ac:dyDescent="0.25">
      <c r="A1823" s="94" t="str">
        <f t="shared" si="317"/>
        <v>1714.</v>
      </c>
      <c r="B1823" s="136">
        <v>4593</v>
      </c>
      <c r="C1823" s="245" t="s">
        <v>1736</v>
      </c>
      <c r="D1823" s="137">
        <v>1972</v>
      </c>
      <c r="E1823" s="184" t="s">
        <v>28</v>
      </c>
      <c r="F1823" s="137" t="s">
        <v>31</v>
      </c>
      <c r="G1823" s="185">
        <v>5</v>
      </c>
      <c r="H1823" s="185">
        <v>4</v>
      </c>
      <c r="I1823" s="186">
        <v>3659.1</v>
      </c>
      <c r="J1823" s="186">
        <v>3352.3</v>
      </c>
      <c r="K1823" s="186">
        <v>3352.3</v>
      </c>
      <c r="L1823" s="187">
        <v>146</v>
      </c>
      <c r="M1823" s="11">
        <f t="shared" si="319"/>
        <v>653587</v>
      </c>
      <c r="N1823" s="140"/>
      <c r="O1823" s="188"/>
      <c r="P1823" s="140"/>
      <c r="Q1823" s="140">
        <f t="shared" si="320"/>
        <v>653587</v>
      </c>
      <c r="R1823" s="140"/>
      <c r="S1823" s="189"/>
      <c r="T1823" s="140"/>
      <c r="U1823" s="140"/>
      <c r="V1823" s="140"/>
      <c r="W1823" s="140"/>
      <c r="X1823" s="140"/>
      <c r="Y1823" s="140">
        <v>1366</v>
      </c>
      <c r="Z1823" s="140">
        <v>653587</v>
      </c>
      <c r="AA1823" s="140"/>
      <c r="AB1823" s="140"/>
      <c r="AC1823" s="140"/>
      <c r="AD1823" s="140"/>
      <c r="AE1823" s="140"/>
      <c r="AF1823" s="190"/>
      <c r="AG1823" s="29" t="s">
        <v>217</v>
      </c>
      <c r="AH1823" s="176"/>
      <c r="AI1823" s="168"/>
      <c r="AJ1823" s="176"/>
      <c r="AK1823" s="176"/>
      <c r="AL1823" s="71">
        <f>MAX(AL$24:AL1822)+1</f>
        <v>1714</v>
      </c>
      <c r="AM1823" s="89" t="s">
        <v>157</v>
      </c>
      <c r="AN1823" s="71" t="str">
        <f t="shared" si="318"/>
        <v>1714.</v>
      </c>
      <c r="AO1823" s="157"/>
      <c r="AP1823" s="127"/>
      <c r="AQ1823" s="89"/>
      <c r="AR1823" s="89"/>
      <c r="AS1823" s="89"/>
      <c r="AT1823" s="89"/>
      <c r="AU1823" s="89"/>
      <c r="AV1823" s="89"/>
      <c r="AW1823" s="89"/>
      <c r="AX1823" s="89"/>
      <c r="AY1823" s="89"/>
      <c r="AZ1823" s="89"/>
      <c r="BA1823" s="89"/>
      <c r="BB1823" s="89"/>
      <c r="BC1823" s="89"/>
      <c r="BD1823" s="89"/>
      <c r="BE1823" s="89"/>
      <c r="BF1823" s="89"/>
      <c r="BG1823" s="89"/>
      <c r="BH1823" s="89"/>
      <c r="BI1823" s="89"/>
      <c r="BJ1823" s="89"/>
      <c r="BK1823" s="89"/>
      <c r="BL1823" s="89"/>
      <c r="BM1823" s="89"/>
      <c r="BN1823" s="89"/>
      <c r="BO1823" s="89"/>
      <c r="BP1823" s="89"/>
      <c r="BQ1823" s="89"/>
      <c r="BR1823" s="89"/>
      <c r="BS1823" s="89"/>
      <c r="BT1823" s="89"/>
      <c r="BU1823" s="89"/>
      <c r="BV1823" s="89"/>
      <c r="BW1823" s="89"/>
      <c r="BX1823" s="89"/>
      <c r="BY1823" s="89"/>
      <c r="BZ1823" s="89"/>
      <c r="CA1823" s="89"/>
      <c r="CB1823" s="89"/>
      <c r="CC1823" s="89"/>
      <c r="CD1823" s="89"/>
      <c r="CE1823" s="89"/>
      <c r="CF1823" s="89"/>
      <c r="CG1823" s="89"/>
      <c r="CH1823" s="89"/>
      <c r="CI1823" s="89"/>
      <c r="CJ1823" s="89"/>
      <c r="CK1823" s="89"/>
      <c r="CL1823" s="89"/>
      <c r="CM1823" s="89"/>
      <c r="CN1823" s="89"/>
      <c r="CO1823" s="89"/>
      <c r="CP1823" s="89"/>
      <c r="CQ1823" s="89"/>
      <c r="CR1823" s="89"/>
      <c r="CS1823" s="89"/>
      <c r="CT1823" s="89"/>
      <c r="CU1823" s="89"/>
      <c r="CV1823" s="89"/>
      <c r="CW1823" s="89"/>
      <c r="CX1823" s="89"/>
      <c r="CY1823" s="89"/>
      <c r="CZ1823" s="89"/>
      <c r="DA1823" s="89"/>
      <c r="DB1823" s="89"/>
      <c r="DC1823" s="89"/>
      <c r="DD1823" s="89"/>
      <c r="DE1823" s="89"/>
      <c r="DF1823" s="89"/>
      <c r="DG1823" s="89"/>
      <c r="DH1823" s="89"/>
      <c r="DI1823" s="89"/>
      <c r="DJ1823" s="89"/>
      <c r="DK1823" s="89"/>
      <c r="DL1823" s="89"/>
      <c r="DM1823" s="89"/>
      <c r="DN1823" s="89"/>
      <c r="DO1823" s="89"/>
      <c r="DP1823" s="89"/>
      <c r="DQ1823" s="89"/>
      <c r="DR1823" s="89"/>
      <c r="DS1823" s="89"/>
      <c r="DT1823" s="89"/>
      <c r="DU1823" s="89"/>
      <c r="DV1823" s="89"/>
      <c r="DW1823" s="89"/>
      <c r="DX1823" s="89"/>
      <c r="DY1823" s="89"/>
      <c r="DZ1823" s="89"/>
      <c r="EA1823" s="89"/>
      <c r="EB1823" s="89"/>
      <c r="EC1823" s="89"/>
      <c r="ED1823" s="89"/>
      <c r="EE1823" s="89"/>
      <c r="EF1823" s="89"/>
      <c r="EG1823" s="89"/>
      <c r="EH1823" s="89"/>
      <c r="EI1823" s="89"/>
      <c r="EJ1823" s="89"/>
      <c r="EK1823" s="89"/>
      <c r="EL1823" s="89"/>
      <c r="EM1823" s="89"/>
      <c r="EN1823" s="89"/>
      <c r="EO1823" s="89"/>
      <c r="EP1823" s="89"/>
      <c r="EQ1823" s="89"/>
      <c r="ER1823" s="89"/>
      <c r="ES1823" s="89"/>
      <c r="ET1823" s="89"/>
      <c r="EU1823" s="89"/>
      <c r="EV1823" s="89"/>
      <c r="EW1823" s="89"/>
      <c r="EX1823" s="89"/>
    </row>
    <row r="1824" spans="1:154" ht="23.25" customHeight="1" x14ac:dyDescent="0.25">
      <c r="A1824" s="94" t="str">
        <f t="shared" si="317"/>
        <v>1715.</v>
      </c>
      <c r="B1824" s="136">
        <v>4730</v>
      </c>
      <c r="C1824" s="245" t="s">
        <v>1737</v>
      </c>
      <c r="D1824" s="137">
        <v>1989</v>
      </c>
      <c r="E1824" s="184" t="s">
        <v>28</v>
      </c>
      <c r="F1824" s="137" t="s">
        <v>29</v>
      </c>
      <c r="G1824" s="185">
        <v>9</v>
      </c>
      <c r="H1824" s="185">
        <v>1</v>
      </c>
      <c r="I1824" s="186">
        <v>5637.1</v>
      </c>
      <c r="J1824" s="186">
        <v>5132.8999999999996</v>
      </c>
      <c r="K1824" s="186">
        <v>4075.8</v>
      </c>
      <c r="L1824" s="187">
        <v>259</v>
      </c>
      <c r="M1824" s="11">
        <f t="shared" si="319"/>
        <v>3723850.94</v>
      </c>
      <c r="N1824" s="140"/>
      <c r="O1824" s="188"/>
      <c r="P1824" s="140"/>
      <c r="Q1824" s="140">
        <f t="shared" si="320"/>
        <v>3723850.94</v>
      </c>
      <c r="R1824" s="140"/>
      <c r="S1824" s="189">
        <v>2</v>
      </c>
      <c r="T1824" s="140">
        <v>3624350.94</v>
      </c>
      <c r="U1824" s="140"/>
      <c r="V1824" s="140"/>
      <c r="W1824" s="140"/>
      <c r="X1824" s="140"/>
      <c r="Y1824" s="140"/>
      <c r="Z1824" s="140"/>
      <c r="AA1824" s="140"/>
      <c r="AB1824" s="140"/>
      <c r="AC1824" s="140"/>
      <c r="AD1824" s="140"/>
      <c r="AE1824" s="140"/>
      <c r="AF1824" s="190">
        <v>99500</v>
      </c>
      <c r="AG1824" s="29" t="s">
        <v>217</v>
      </c>
      <c r="AH1824" s="176"/>
      <c r="AI1824" s="168"/>
      <c r="AJ1824" s="176"/>
      <c r="AK1824" s="176"/>
      <c r="AL1824" s="71">
        <f>MAX(AL$24:AL1823)+1</f>
        <v>1715</v>
      </c>
      <c r="AM1824" s="89" t="s">
        <v>157</v>
      </c>
      <c r="AN1824" s="71" t="str">
        <f t="shared" si="318"/>
        <v>1715.</v>
      </c>
      <c r="AO1824" s="157"/>
      <c r="AP1824" s="127"/>
      <c r="AQ1824" s="89"/>
      <c r="AR1824" s="89"/>
      <c r="AS1824" s="89"/>
      <c r="AT1824" s="89"/>
      <c r="AU1824" s="89"/>
      <c r="AV1824" s="89"/>
      <c r="AW1824" s="89"/>
      <c r="AX1824" s="89"/>
      <c r="AY1824" s="89"/>
      <c r="AZ1824" s="89"/>
      <c r="BA1824" s="89"/>
      <c r="BB1824" s="89"/>
      <c r="BC1824" s="89"/>
      <c r="BD1824" s="89"/>
      <c r="BE1824" s="89"/>
      <c r="BF1824" s="89"/>
      <c r="BG1824" s="89"/>
      <c r="BH1824" s="89"/>
      <c r="BI1824" s="89"/>
      <c r="BJ1824" s="89"/>
      <c r="BK1824" s="89"/>
      <c r="BL1824" s="89"/>
      <c r="BM1824" s="89"/>
      <c r="BN1824" s="89"/>
      <c r="BO1824" s="89"/>
      <c r="BP1824" s="89"/>
      <c r="BQ1824" s="89"/>
      <c r="BR1824" s="89"/>
      <c r="BS1824" s="89"/>
      <c r="BT1824" s="89"/>
      <c r="BU1824" s="89"/>
      <c r="BV1824" s="89"/>
      <c r="BW1824" s="89"/>
      <c r="BX1824" s="89"/>
      <c r="BY1824" s="89"/>
      <c r="BZ1824" s="89"/>
      <c r="CA1824" s="89"/>
      <c r="CB1824" s="89"/>
      <c r="CC1824" s="89"/>
      <c r="CD1824" s="89"/>
      <c r="CE1824" s="89"/>
      <c r="CF1824" s="89"/>
      <c r="CG1824" s="89"/>
      <c r="CH1824" s="89"/>
      <c r="CI1824" s="89"/>
      <c r="CJ1824" s="89"/>
      <c r="CK1824" s="89"/>
      <c r="CL1824" s="89"/>
      <c r="CM1824" s="89"/>
      <c r="CN1824" s="89"/>
      <c r="CO1824" s="89"/>
      <c r="CP1824" s="89"/>
      <c r="CQ1824" s="89"/>
      <c r="CR1824" s="89"/>
      <c r="CS1824" s="89"/>
      <c r="CT1824" s="89"/>
      <c r="CU1824" s="89"/>
      <c r="CV1824" s="89"/>
      <c r="CW1824" s="89"/>
      <c r="CX1824" s="89"/>
      <c r="CY1824" s="89"/>
      <c r="CZ1824" s="89"/>
      <c r="DA1824" s="89"/>
      <c r="DB1824" s="89"/>
      <c r="DC1824" s="89"/>
      <c r="DD1824" s="89"/>
      <c r="DE1824" s="89"/>
      <c r="DF1824" s="89"/>
      <c r="DG1824" s="89"/>
      <c r="DH1824" s="89"/>
      <c r="DI1824" s="89"/>
      <c r="DJ1824" s="89"/>
      <c r="DK1824" s="89"/>
      <c r="DL1824" s="89"/>
      <c r="DM1824" s="89"/>
      <c r="DN1824" s="89"/>
      <c r="DO1824" s="89"/>
      <c r="DP1824" s="89"/>
      <c r="DQ1824" s="89"/>
      <c r="DR1824" s="89"/>
      <c r="DS1824" s="89"/>
      <c r="DT1824" s="89"/>
      <c r="DU1824" s="89"/>
      <c r="DV1824" s="89"/>
      <c r="DW1824" s="89"/>
      <c r="DX1824" s="89"/>
      <c r="DY1824" s="89"/>
      <c r="DZ1824" s="89"/>
      <c r="EA1824" s="89"/>
      <c r="EB1824" s="89"/>
      <c r="EC1824" s="89"/>
      <c r="ED1824" s="89"/>
      <c r="EE1824" s="89"/>
      <c r="EF1824" s="89"/>
      <c r="EG1824" s="89"/>
      <c r="EH1824" s="89"/>
      <c r="EI1824" s="89"/>
      <c r="EJ1824" s="89"/>
      <c r="EK1824" s="89"/>
      <c r="EL1824" s="89"/>
      <c r="EM1824" s="89"/>
      <c r="EN1824" s="89"/>
      <c r="EO1824" s="89"/>
      <c r="EP1824" s="89"/>
      <c r="EQ1824" s="89"/>
      <c r="ER1824" s="89"/>
      <c r="ES1824" s="89"/>
      <c r="ET1824" s="89"/>
      <c r="EU1824" s="89"/>
      <c r="EV1824" s="89"/>
      <c r="EW1824" s="89"/>
      <c r="EX1824" s="89"/>
    </row>
    <row r="1825" spans="1:154" ht="23.25" customHeight="1" x14ac:dyDescent="0.25">
      <c r="A1825" s="94" t="str">
        <f t="shared" si="317"/>
        <v>1716.</v>
      </c>
      <c r="B1825" s="136">
        <v>4383</v>
      </c>
      <c r="C1825" s="245" t="s">
        <v>1749</v>
      </c>
      <c r="D1825" s="137">
        <v>1972</v>
      </c>
      <c r="E1825" s="184" t="s">
        <v>28</v>
      </c>
      <c r="F1825" s="137" t="s">
        <v>31</v>
      </c>
      <c r="G1825" s="185">
        <v>5</v>
      </c>
      <c r="H1825" s="185">
        <v>6</v>
      </c>
      <c r="I1825" s="186">
        <v>6190.4</v>
      </c>
      <c r="J1825" s="186">
        <v>5835.8</v>
      </c>
      <c r="K1825" s="186">
        <v>4569.8</v>
      </c>
      <c r="L1825" s="187">
        <v>174</v>
      </c>
      <c r="M1825" s="11">
        <f t="shared" si="319"/>
        <v>462947.4</v>
      </c>
      <c r="N1825" s="140"/>
      <c r="O1825" s="188"/>
      <c r="P1825" s="140"/>
      <c r="Q1825" s="140">
        <f t="shared" si="320"/>
        <v>462947.4</v>
      </c>
      <c r="R1825" s="140">
        <v>462947.4</v>
      </c>
      <c r="S1825" s="189"/>
      <c r="T1825" s="140"/>
      <c r="U1825" s="140"/>
      <c r="V1825" s="140"/>
      <c r="W1825" s="140"/>
      <c r="X1825" s="140"/>
      <c r="Y1825" s="140"/>
      <c r="Z1825" s="140"/>
      <c r="AA1825" s="140"/>
      <c r="AB1825" s="140"/>
      <c r="AC1825" s="140"/>
      <c r="AD1825" s="140"/>
      <c r="AE1825" s="140"/>
      <c r="AF1825" s="190"/>
      <c r="AG1825" s="29" t="s">
        <v>217</v>
      </c>
      <c r="AH1825" s="176" t="s">
        <v>1774</v>
      </c>
      <c r="AI1825" s="168"/>
      <c r="AJ1825" s="176"/>
      <c r="AK1825" s="176"/>
      <c r="AL1825" s="71">
        <f>MAX(AL$24:AL1824)+1</f>
        <v>1716</v>
      </c>
      <c r="AM1825" s="89" t="s">
        <v>157</v>
      </c>
      <c r="AN1825" s="71" t="str">
        <f t="shared" si="318"/>
        <v>1716.</v>
      </c>
      <c r="AO1825" s="157"/>
      <c r="AP1825" s="127"/>
      <c r="AQ1825" s="89"/>
      <c r="AR1825" s="89"/>
      <c r="AS1825" s="89"/>
      <c r="AT1825" s="89"/>
      <c r="AU1825" s="89"/>
      <c r="AV1825" s="89"/>
      <c r="AW1825" s="89"/>
      <c r="AX1825" s="89"/>
      <c r="AY1825" s="89"/>
      <c r="AZ1825" s="89"/>
      <c r="BA1825" s="89"/>
      <c r="BB1825" s="89"/>
      <c r="BC1825" s="89"/>
      <c r="BD1825" s="89"/>
      <c r="BE1825" s="89"/>
      <c r="BF1825" s="89"/>
      <c r="BG1825" s="89"/>
      <c r="BH1825" s="89"/>
      <c r="BI1825" s="89"/>
      <c r="BJ1825" s="89"/>
      <c r="BK1825" s="89"/>
      <c r="BL1825" s="89"/>
      <c r="BM1825" s="89"/>
      <c r="BN1825" s="89"/>
      <c r="BO1825" s="89"/>
      <c r="BP1825" s="89"/>
      <c r="BQ1825" s="89"/>
      <c r="BR1825" s="89"/>
      <c r="BS1825" s="89"/>
      <c r="BT1825" s="89"/>
      <c r="BU1825" s="89"/>
      <c r="BV1825" s="89"/>
      <c r="BW1825" s="89"/>
      <c r="BX1825" s="89"/>
      <c r="BY1825" s="89"/>
      <c r="BZ1825" s="89"/>
      <c r="CA1825" s="89"/>
      <c r="CB1825" s="89"/>
      <c r="CC1825" s="89"/>
      <c r="CD1825" s="89"/>
      <c r="CE1825" s="89"/>
      <c r="CF1825" s="89"/>
      <c r="CG1825" s="89"/>
      <c r="CH1825" s="89"/>
      <c r="CI1825" s="89"/>
      <c r="CJ1825" s="89"/>
      <c r="CK1825" s="89"/>
      <c r="CL1825" s="89"/>
      <c r="CM1825" s="89"/>
      <c r="CN1825" s="89"/>
      <c r="CO1825" s="89"/>
      <c r="CP1825" s="89"/>
      <c r="CQ1825" s="89"/>
      <c r="CR1825" s="89"/>
      <c r="CS1825" s="89"/>
      <c r="CT1825" s="89"/>
      <c r="CU1825" s="89"/>
      <c r="CV1825" s="89"/>
      <c r="CW1825" s="89"/>
      <c r="CX1825" s="89"/>
      <c r="CY1825" s="89"/>
      <c r="CZ1825" s="89"/>
      <c r="DA1825" s="89"/>
      <c r="DB1825" s="89"/>
      <c r="DC1825" s="89"/>
      <c r="DD1825" s="89"/>
      <c r="DE1825" s="89"/>
      <c r="DF1825" s="89"/>
      <c r="DG1825" s="89"/>
      <c r="DH1825" s="89"/>
      <c r="DI1825" s="89"/>
      <c r="DJ1825" s="89"/>
      <c r="DK1825" s="89"/>
      <c r="DL1825" s="89"/>
      <c r="DM1825" s="89"/>
      <c r="DN1825" s="89"/>
      <c r="DO1825" s="89"/>
      <c r="DP1825" s="89"/>
      <c r="DQ1825" s="89"/>
      <c r="DR1825" s="89"/>
      <c r="DS1825" s="89"/>
      <c r="DT1825" s="89"/>
      <c r="DU1825" s="89"/>
      <c r="DV1825" s="89"/>
      <c r="DW1825" s="89"/>
      <c r="DX1825" s="89"/>
      <c r="DY1825" s="89"/>
      <c r="DZ1825" s="89"/>
      <c r="EA1825" s="89"/>
      <c r="EB1825" s="89"/>
      <c r="EC1825" s="89"/>
      <c r="ED1825" s="89"/>
      <c r="EE1825" s="89"/>
      <c r="EF1825" s="89"/>
      <c r="EG1825" s="89"/>
      <c r="EH1825" s="89"/>
      <c r="EI1825" s="89"/>
      <c r="EJ1825" s="89"/>
      <c r="EK1825" s="89"/>
      <c r="EL1825" s="89"/>
      <c r="EM1825" s="89"/>
      <c r="EN1825" s="89"/>
      <c r="EO1825" s="89"/>
      <c r="EP1825" s="89"/>
      <c r="EQ1825" s="89"/>
      <c r="ER1825" s="89"/>
      <c r="ES1825" s="89"/>
      <c r="ET1825" s="89"/>
      <c r="EU1825" s="89"/>
      <c r="EV1825" s="89"/>
      <c r="EW1825" s="89"/>
      <c r="EX1825" s="89"/>
    </row>
    <row r="1826" spans="1:154" ht="23.25" customHeight="1" x14ac:dyDescent="0.25">
      <c r="A1826" s="94" t="str">
        <f t="shared" si="317"/>
        <v>1717.</v>
      </c>
      <c r="B1826" s="136">
        <v>4107</v>
      </c>
      <c r="C1826" s="245" t="s">
        <v>1750</v>
      </c>
      <c r="D1826" s="137">
        <v>1974</v>
      </c>
      <c r="E1826" s="184" t="s">
        <v>28</v>
      </c>
      <c r="F1826" s="137" t="s">
        <v>73</v>
      </c>
      <c r="G1826" s="185">
        <v>5</v>
      </c>
      <c r="H1826" s="185">
        <v>5</v>
      </c>
      <c r="I1826" s="186">
        <v>5247.1</v>
      </c>
      <c r="J1826" s="186">
        <v>4799.2</v>
      </c>
      <c r="K1826" s="186">
        <v>4799.2</v>
      </c>
      <c r="L1826" s="187">
        <v>243</v>
      </c>
      <c r="M1826" s="11">
        <f t="shared" si="319"/>
        <v>3271994.06</v>
      </c>
      <c r="N1826" s="140"/>
      <c r="O1826" s="188"/>
      <c r="P1826" s="140"/>
      <c r="Q1826" s="140">
        <f t="shared" si="320"/>
        <v>3271994.06</v>
      </c>
      <c r="R1826" s="140"/>
      <c r="S1826" s="189"/>
      <c r="T1826" s="140"/>
      <c r="U1826" s="140"/>
      <c r="V1826" s="140"/>
      <c r="W1826" s="140"/>
      <c r="X1826" s="140"/>
      <c r="Y1826" s="140">
        <v>2302.6</v>
      </c>
      <c r="Z1826" s="140">
        <v>3271994.06</v>
      </c>
      <c r="AA1826" s="140"/>
      <c r="AB1826" s="140"/>
      <c r="AC1826" s="140"/>
      <c r="AD1826" s="140"/>
      <c r="AE1826" s="140"/>
      <c r="AF1826" s="190"/>
      <c r="AG1826" s="29" t="s">
        <v>217</v>
      </c>
      <c r="AH1826" s="176"/>
      <c r="AI1826" s="168"/>
      <c r="AJ1826" s="176"/>
      <c r="AK1826" s="176"/>
      <c r="AL1826" s="71">
        <f>MAX(AL$24:AL1825)+1</f>
        <v>1717</v>
      </c>
      <c r="AM1826" s="89" t="s">
        <v>157</v>
      </c>
      <c r="AN1826" s="71" t="str">
        <f t="shared" si="318"/>
        <v>1717.</v>
      </c>
      <c r="AO1826" s="157"/>
      <c r="AP1826" s="127"/>
      <c r="AQ1826" s="89"/>
      <c r="AR1826" s="89"/>
      <c r="AS1826" s="89"/>
      <c r="AT1826" s="89"/>
      <c r="AU1826" s="89"/>
      <c r="AV1826" s="89"/>
      <c r="AW1826" s="89"/>
      <c r="AX1826" s="89"/>
      <c r="AY1826" s="89"/>
      <c r="AZ1826" s="89"/>
      <c r="BA1826" s="89"/>
      <c r="BB1826" s="89"/>
      <c r="BC1826" s="89"/>
      <c r="BD1826" s="89"/>
      <c r="BE1826" s="89"/>
      <c r="BF1826" s="89"/>
      <c r="BG1826" s="89"/>
      <c r="BH1826" s="89"/>
      <c r="BI1826" s="89"/>
      <c r="BJ1826" s="89"/>
      <c r="BK1826" s="89"/>
      <c r="BL1826" s="89"/>
      <c r="BM1826" s="89"/>
      <c r="BN1826" s="89"/>
      <c r="BO1826" s="89"/>
      <c r="BP1826" s="89"/>
      <c r="BQ1826" s="89"/>
      <c r="BR1826" s="89"/>
      <c r="BS1826" s="89"/>
      <c r="BT1826" s="89"/>
      <c r="BU1826" s="89"/>
      <c r="BV1826" s="89"/>
      <c r="BW1826" s="89"/>
      <c r="BX1826" s="89"/>
      <c r="BY1826" s="89"/>
      <c r="BZ1826" s="89"/>
      <c r="CA1826" s="89"/>
      <c r="CB1826" s="89"/>
      <c r="CC1826" s="89"/>
      <c r="CD1826" s="89"/>
      <c r="CE1826" s="89"/>
      <c r="CF1826" s="89"/>
      <c r="CG1826" s="89"/>
      <c r="CH1826" s="89"/>
      <c r="CI1826" s="89"/>
      <c r="CJ1826" s="89"/>
      <c r="CK1826" s="89"/>
      <c r="CL1826" s="89"/>
      <c r="CM1826" s="89"/>
      <c r="CN1826" s="89"/>
      <c r="CO1826" s="89"/>
      <c r="CP1826" s="89"/>
      <c r="CQ1826" s="89"/>
      <c r="CR1826" s="89"/>
      <c r="CS1826" s="89"/>
      <c r="CT1826" s="89"/>
      <c r="CU1826" s="89"/>
      <c r="CV1826" s="89"/>
      <c r="CW1826" s="89"/>
      <c r="CX1826" s="89"/>
      <c r="CY1826" s="89"/>
      <c r="CZ1826" s="89"/>
      <c r="DA1826" s="89"/>
      <c r="DB1826" s="89"/>
      <c r="DC1826" s="89"/>
      <c r="DD1826" s="89"/>
      <c r="DE1826" s="89"/>
      <c r="DF1826" s="89"/>
      <c r="DG1826" s="89"/>
      <c r="DH1826" s="89"/>
      <c r="DI1826" s="89"/>
      <c r="DJ1826" s="89"/>
      <c r="DK1826" s="89"/>
      <c r="DL1826" s="89"/>
      <c r="DM1826" s="89"/>
      <c r="DN1826" s="89"/>
      <c r="DO1826" s="89"/>
      <c r="DP1826" s="89"/>
      <c r="DQ1826" s="89"/>
      <c r="DR1826" s="89"/>
      <c r="DS1826" s="89"/>
      <c r="DT1826" s="89"/>
      <c r="DU1826" s="89"/>
      <c r="DV1826" s="89"/>
      <c r="DW1826" s="89"/>
      <c r="DX1826" s="89"/>
      <c r="DY1826" s="89"/>
      <c r="DZ1826" s="89"/>
      <c r="EA1826" s="89"/>
      <c r="EB1826" s="89"/>
      <c r="EC1826" s="89"/>
      <c r="ED1826" s="89"/>
      <c r="EE1826" s="89"/>
      <c r="EF1826" s="89"/>
      <c r="EG1826" s="89"/>
      <c r="EH1826" s="89"/>
      <c r="EI1826" s="89"/>
      <c r="EJ1826" s="89"/>
      <c r="EK1826" s="89"/>
      <c r="EL1826" s="89"/>
      <c r="EM1826" s="89"/>
      <c r="EN1826" s="89"/>
      <c r="EO1826" s="89"/>
      <c r="EP1826" s="89"/>
      <c r="EQ1826" s="89"/>
      <c r="ER1826" s="89"/>
      <c r="ES1826" s="89"/>
      <c r="ET1826" s="89"/>
      <c r="EU1826" s="89"/>
      <c r="EV1826" s="89"/>
      <c r="EW1826" s="89"/>
      <c r="EX1826" s="89"/>
    </row>
    <row r="1827" spans="1:154" ht="23.25" customHeight="1" x14ac:dyDescent="0.25">
      <c r="A1827" s="94" t="str">
        <f t="shared" si="317"/>
        <v>1718.</v>
      </c>
      <c r="B1827" s="136">
        <v>5418</v>
      </c>
      <c r="C1827" s="245" t="s">
        <v>1151</v>
      </c>
      <c r="D1827" s="137">
        <v>1982</v>
      </c>
      <c r="E1827" s="184" t="s">
        <v>28</v>
      </c>
      <c r="F1827" s="137" t="s">
        <v>31</v>
      </c>
      <c r="G1827" s="185">
        <v>5</v>
      </c>
      <c r="H1827" s="185">
        <v>6</v>
      </c>
      <c r="I1827" s="186">
        <v>3388.2</v>
      </c>
      <c r="J1827" s="186">
        <v>2307.1999999999998</v>
      </c>
      <c r="K1827" s="186">
        <v>2307.1999999999998</v>
      </c>
      <c r="L1827" s="187">
        <v>239</v>
      </c>
      <c r="M1827" s="11">
        <f t="shared" si="319"/>
        <v>1622093</v>
      </c>
      <c r="N1827" s="140"/>
      <c r="O1827" s="188"/>
      <c r="P1827" s="140"/>
      <c r="Q1827" s="140">
        <f t="shared" si="320"/>
        <v>1622093</v>
      </c>
      <c r="R1827" s="140">
        <f>518427+1103666</f>
        <v>1622093</v>
      </c>
      <c r="S1827" s="189"/>
      <c r="T1827" s="140"/>
      <c r="U1827" s="140"/>
      <c r="V1827" s="140"/>
      <c r="W1827" s="140"/>
      <c r="X1827" s="140"/>
      <c r="Y1827" s="140"/>
      <c r="Z1827" s="140"/>
      <c r="AA1827" s="140"/>
      <c r="AB1827" s="140"/>
      <c r="AC1827" s="140"/>
      <c r="AD1827" s="140"/>
      <c r="AE1827" s="140"/>
      <c r="AF1827" s="190"/>
      <c r="AG1827" s="29" t="s">
        <v>217</v>
      </c>
      <c r="AH1827" s="176" t="s">
        <v>1776</v>
      </c>
      <c r="AI1827" s="168"/>
      <c r="AJ1827" s="176"/>
      <c r="AK1827" s="176"/>
      <c r="AL1827" s="71">
        <f>MAX(AL$24:AL1826)+1</f>
        <v>1718</v>
      </c>
      <c r="AM1827" s="89" t="s">
        <v>157</v>
      </c>
      <c r="AN1827" s="71" t="str">
        <f t="shared" si="318"/>
        <v>1718.</v>
      </c>
      <c r="AO1827" s="157"/>
      <c r="AP1827" s="127"/>
      <c r="AQ1827" s="89"/>
      <c r="AR1827" s="89"/>
      <c r="AS1827" s="89"/>
      <c r="AT1827" s="89"/>
      <c r="AU1827" s="89"/>
      <c r="AV1827" s="89"/>
      <c r="AW1827" s="89"/>
      <c r="AX1827" s="89"/>
      <c r="AY1827" s="89"/>
      <c r="AZ1827" s="89"/>
      <c r="BA1827" s="89"/>
      <c r="BB1827" s="89"/>
      <c r="BC1827" s="89"/>
      <c r="BD1827" s="89"/>
      <c r="BE1827" s="89"/>
      <c r="BF1827" s="89"/>
      <c r="BG1827" s="89"/>
      <c r="BH1827" s="89"/>
      <c r="BI1827" s="89"/>
      <c r="BJ1827" s="89"/>
      <c r="BK1827" s="89"/>
      <c r="BL1827" s="89"/>
      <c r="BM1827" s="89"/>
      <c r="BN1827" s="89"/>
      <c r="BO1827" s="89"/>
      <c r="BP1827" s="89"/>
      <c r="BQ1827" s="89"/>
      <c r="BR1827" s="89"/>
      <c r="BS1827" s="89"/>
      <c r="BT1827" s="89"/>
      <c r="BU1827" s="89"/>
      <c r="BV1827" s="89"/>
      <c r="BW1827" s="89"/>
      <c r="BX1827" s="89"/>
      <c r="BY1827" s="89"/>
      <c r="BZ1827" s="89"/>
      <c r="CA1827" s="89"/>
      <c r="CB1827" s="89"/>
      <c r="CC1827" s="89"/>
      <c r="CD1827" s="89"/>
      <c r="CE1827" s="89"/>
      <c r="CF1827" s="89"/>
      <c r="CG1827" s="89"/>
      <c r="CH1827" s="89"/>
      <c r="CI1827" s="89"/>
      <c r="CJ1827" s="89"/>
      <c r="CK1827" s="89"/>
      <c r="CL1827" s="89"/>
      <c r="CM1827" s="89"/>
      <c r="CN1827" s="89"/>
      <c r="CO1827" s="89"/>
      <c r="CP1827" s="89"/>
      <c r="CQ1827" s="89"/>
      <c r="CR1827" s="89"/>
      <c r="CS1827" s="89"/>
      <c r="CT1827" s="89"/>
      <c r="CU1827" s="89"/>
      <c r="CV1827" s="89"/>
      <c r="CW1827" s="89"/>
      <c r="CX1827" s="89"/>
      <c r="CY1827" s="89"/>
      <c r="CZ1827" s="89"/>
      <c r="DA1827" s="89"/>
      <c r="DB1827" s="89"/>
      <c r="DC1827" s="89"/>
      <c r="DD1827" s="89"/>
      <c r="DE1827" s="89"/>
      <c r="DF1827" s="89"/>
      <c r="DG1827" s="89"/>
      <c r="DH1827" s="89"/>
      <c r="DI1827" s="89"/>
      <c r="DJ1827" s="89"/>
      <c r="DK1827" s="89"/>
      <c r="DL1827" s="89"/>
      <c r="DM1827" s="89"/>
      <c r="DN1827" s="89"/>
      <c r="DO1827" s="89"/>
      <c r="DP1827" s="89"/>
      <c r="DQ1827" s="89"/>
      <c r="DR1827" s="89"/>
      <c r="DS1827" s="89"/>
      <c r="DT1827" s="89"/>
      <c r="DU1827" s="89"/>
      <c r="DV1827" s="89"/>
      <c r="DW1827" s="89"/>
      <c r="DX1827" s="89"/>
      <c r="DY1827" s="89"/>
      <c r="DZ1827" s="89"/>
      <c r="EA1827" s="89"/>
      <c r="EB1827" s="89"/>
      <c r="EC1827" s="89"/>
      <c r="ED1827" s="89"/>
      <c r="EE1827" s="89"/>
      <c r="EF1827" s="89"/>
      <c r="EG1827" s="89"/>
      <c r="EH1827" s="89"/>
      <c r="EI1827" s="89"/>
      <c r="EJ1827" s="89"/>
      <c r="EK1827" s="89"/>
      <c r="EL1827" s="89"/>
      <c r="EM1827" s="89"/>
      <c r="EN1827" s="89"/>
      <c r="EO1827" s="89"/>
      <c r="EP1827" s="89"/>
      <c r="EQ1827" s="89"/>
      <c r="ER1827" s="89"/>
      <c r="ES1827" s="89"/>
      <c r="ET1827" s="89"/>
      <c r="EU1827" s="89"/>
      <c r="EV1827" s="89"/>
      <c r="EW1827" s="89"/>
      <c r="EX1827" s="89"/>
    </row>
    <row r="1828" spans="1:154" ht="23.25" customHeight="1" x14ac:dyDescent="0.25">
      <c r="A1828" s="94" t="str">
        <f t="shared" si="317"/>
        <v>1719.</v>
      </c>
      <c r="B1828" s="136">
        <v>5567</v>
      </c>
      <c r="C1828" s="245" t="s">
        <v>1751</v>
      </c>
      <c r="D1828" s="137">
        <v>1981</v>
      </c>
      <c r="E1828" s="184" t="s">
        <v>28</v>
      </c>
      <c r="F1828" s="137" t="s">
        <v>31</v>
      </c>
      <c r="G1828" s="185">
        <v>5</v>
      </c>
      <c r="H1828" s="185">
        <v>4</v>
      </c>
      <c r="I1828" s="186">
        <v>3191.4</v>
      </c>
      <c r="J1828" s="186">
        <v>2970.7</v>
      </c>
      <c r="K1828" s="186">
        <v>2970.7</v>
      </c>
      <c r="L1828" s="187">
        <v>168</v>
      </c>
      <c r="M1828" s="11">
        <f t="shared" si="319"/>
        <v>1083002</v>
      </c>
      <c r="N1828" s="140"/>
      <c r="O1828" s="188"/>
      <c r="P1828" s="140"/>
      <c r="Q1828" s="140">
        <f t="shared" si="320"/>
        <v>1083002</v>
      </c>
      <c r="R1828" s="140"/>
      <c r="S1828" s="189"/>
      <c r="T1828" s="140"/>
      <c r="U1828" s="140"/>
      <c r="V1828" s="140"/>
      <c r="W1828" s="140"/>
      <c r="X1828" s="140"/>
      <c r="Y1828" s="140">
        <v>1040</v>
      </c>
      <c r="Z1828" s="140">
        <v>1083002</v>
      </c>
      <c r="AA1828" s="140"/>
      <c r="AB1828" s="140"/>
      <c r="AC1828" s="140"/>
      <c r="AD1828" s="140"/>
      <c r="AE1828" s="140"/>
      <c r="AF1828" s="190"/>
      <c r="AG1828" s="29" t="s">
        <v>217</v>
      </c>
      <c r="AH1828" s="176"/>
      <c r="AI1828" s="168"/>
      <c r="AJ1828" s="176"/>
      <c r="AK1828" s="176"/>
      <c r="AL1828" s="71">
        <f>MAX(AL$24:AL1827)+1</f>
        <v>1719</v>
      </c>
      <c r="AM1828" s="89" t="s">
        <v>157</v>
      </c>
      <c r="AN1828" s="71" t="str">
        <f t="shared" si="318"/>
        <v>1719.</v>
      </c>
      <c r="AO1828" s="157"/>
      <c r="AP1828" s="127"/>
      <c r="AQ1828" s="89"/>
      <c r="AR1828" s="89"/>
      <c r="AS1828" s="89"/>
      <c r="AT1828" s="89"/>
      <c r="AU1828" s="89"/>
      <c r="AV1828" s="89"/>
      <c r="AW1828" s="89"/>
      <c r="AX1828" s="89"/>
      <c r="AY1828" s="89"/>
      <c r="AZ1828" s="89"/>
      <c r="BA1828" s="89"/>
      <c r="BB1828" s="89"/>
      <c r="BC1828" s="89"/>
      <c r="BD1828" s="89"/>
      <c r="BE1828" s="89"/>
      <c r="BF1828" s="89"/>
      <c r="BG1828" s="89"/>
      <c r="BH1828" s="89"/>
      <c r="BI1828" s="89"/>
      <c r="BJ1828" s="89"/>
      <c r="BK1828" s="89"/>
      <c r="BL1828" s="89"/>
      <c r="BM1828" s="89"/>
      <c r="BN1828" s="89"/>
      <c r="BO1828" s="89"/>
      <c r="BP1828" s="89"/>
      <c r="BQ1828" s="89"/>
      <c r="BR1828" s="89"/>
      <c r="BS1828" s="89"/>
      <c r="BT1828" s="89"/>
      <c r="BU1828" s="89"/>
      <c r="BV1828" s="89"/>
      <c r="BW1828" s="89"/>
      <c r="BX1828" s="89"/>
      <c r="BY1828" s="89"/>
      <c r="BZ1828" s="89"/>
      <c r="CA1828" s="89"/>
      <c r="CB1828" s="89"/>
      <c r="CC1828" s="89"/>
      <c r="CD1828" s="89"/>
      <c r="CE1828" s="89"/>
      <c r="CF1828" s="89"/>
      <c r="CG1828" s="89"/>
      <c r="CH1828" s="89"/>
      <c r="CI1828" s="89"/>
      <c r="CJ1828" s="89"/>
      <c r="CK1828" s="89"/>
      <c r="CL1828" s="89"/>
      <c r="CM1828" s="89"/>
      <c r="CN1828" s="89"/>
      <c r="CO1828" s="89"/>
      <c r="CP1828" s="89"/>
      <c r="CQ1828" s="89"/>
      <c r="CR1828" s="89"/>
      <c r="CS1828" s="89"/>
      <c r="CT1828" s="89"/>
      <c r="CU1828" s="89"/>
      <c r="CV1828" s="89"/>
      <c r="CW1828" s="89"/>
      <c r="CX1828" s="89"/>
      <c r="CY1828" s="89"/>
      <c r="CZ1828" s="89"/>
      <c r="DA1828" s="89"/>
      <c r="DB1828" s="89"/>
      <c r="DC1828" s="89"/>
      <c r="DD1828" s="89"/>
      <c r="DE1828" s="89"/>
      <c r="DF1828" s="89"/>
      <c r="DG1828" s="89"/>
      <c r="DH1828" s="89"/>
      <c r="DI1828" s="89"/>
      <c r="DJ1828" s="89"/>
      <c r="DK1828" s="89"/>
      <c r="DL1828" s="89"/>
      <c r="DM1828" s="89"/>
      <c r="DN1828" s="89"/>
      <c r="DO1828" s="89"/>
      <c r="DP1828" s="89"/>
      <c r="DQ1828" s="89"/>
      <c r="DR1828" s="89"/>
      <c r="DS1828" s="89"/>
      <c r="DT1828" s="89"/>
      <c r="DU1828" s="89"/>
      <c r="DV1828" s="89"/>
      <c r="DW1828" s="89"/>
      <c r="DX1828" s="89"/>
      <c r="DY1828" s="89"/>
      <c r="DZ1828" s="89"/>
      <c r="EA1828" s="89"/>
      <c r="EB1828" s="89"/>
      <c r="EC1828" s="89"/>
      <c r="ED1828" s="89"/>
      <c r="EE1828" s="89"/>
      <c r="EF1828" s="89"/>
      <c r="EG1828" s="89"/>
      <c r="EH1828" s="89"/>
      <c r="EI1828" s="89"/>
      <c r="EJ1828" s="89"/>
      <c r="EK1828" s="89"/>
      <c r="EL1828" s="89"/>
      <c r="EM1828" s="89"/>
      <c r="EN1828" s="89"/>
      <c r="EO1828" s="89"/>
      <c r="EP1828" s="89"/>
      <c r="EQ1828" s="89"/>
      <c r="ER1828" s="89"/>
      <c r="ES1828" s="89"/>
      <c r="ET1828" s="89"/>
      <c r="EU1828" s="89"/>
      <c r="EV1828" s="89"/>
      <c r="EW1828" s="89"/>
      <c r="EX1828" s="89"/>
    </row>
    <row r="1829" spans="1:154" ht="23.25" customHeight="1" x14ac:dyDescent="0.25">
      <c r="A1829" s="94" t="str">
        <f t="shared" si="317"/>
        <v>1720.</v>
      </c>
      <c r="B1829" s="136">
        <v>5432</v>
      </c>
      <c r="C1829" s="245" t="s">
        <v>1753</v>
      </c>
      <c r="D1829" s="137">
        <v>2009</v>
      </c>
      <c r="E1829" s="184" t="s">
        <v>28</v>
      </c>
      <c r="F1829" s="137" t="s">
        <v>29</v>
      </c>
      <c r="G1829" s="185">
        <v>5</v>
      </c>
      <c r="H1829" s="185">
        <v>4</v>
      </c>
      <c r="I1829" s="186">
        <v>9456.5</v>
      </c>
      <c r="J1829" s="186">
        <v>4920.6000000000004</v>
      </c>
      <c r="K1829" s="186">
        <v>4710.9000000000005</v>
      </c>
      <c r="L1829" s="187">
        <v>279</v>
      </c>
      <c r="M1829" s="11">
        <f t="shared" si="319"/>
        <v>762000</v>
      </c>
      <c r="N1829" s="140"/>
      <c r="O1829" s="188"/>
      <c r="P1829" s="140"/>
      <c r="Q1829" s="140">
        <f t="shared" si="320"/>
        <v>762000</v>
      </c>
      <c r="R1829" s="140">
        <f>450000+312000</f>
        <v>762000</v>
      </c>
      <c r="S1829" s="189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  <c r="AE1829" s="140"/>
      <c r="AF1829" s="190"/>
      <c r="AG1829" s="29" t="s">
        <v>217</v>
      </c>
      <c r="AH1829" s="176" t="s">
        <v>1784</v>
      </c>
      <c r="AI1829" s="168"/>
      <c r="AJ1829" s="176"/>
      <c r="AK1829" s="176"/>
      <c r="AL1829" s="71">
        <f>MAX(AL$24:AL1828)+1</f>
        <v>1720</v>
      </c>
      <c r="AM1829" s="89" t="s">
        <v>157</v>
      </c>
      <c r="AN1829" s="71" t="str">
        <f t="shared" si="318"/>
        <v>1720.</v>
      </c>
      <c r="AO1829" s="157"/>
      <c r="AP1829" s="127"/>
      <c r="AQ1829" s="89"/>
      <c r="AR1829" s="89"/>
      <c r="AS1829" s="89"/>
      <c r="AT1829" s="89"/>
      <c r="AU1829" s="89"/>
      <c r="AV1829" s="89"/>
      <c r="AW1829" s="89"/>
      <c r="AX1829" s="89"/>
      <c r="AY1829" s="89"/>
      <c r="AZ1829" s="89"/>
      <c r="BA1829" s="89"/>
      <c r="BB1829" s="89"/>
      <c r="BC1829" s="89"/>
      <c r="BD1829" s="89"/>
      <c r="BE1829" s="89"/>
      <c r="BF1829" s="89"/>
      <c r="BG1829" s="89"/>
      <c r="BH1829" s="89"/>
      <c r="BI1829" s="89"/>
      <c r="BJ1829" s="89"/>
      <c r="BK1829" s="89"/>
      <c r="BL1829" s="89"/>
      <c r="BM1829" s="89"/>
      <c r="BN1829" s="89"/>
      <c r="BO1829" s="89"/>
      <c r="BP1829" s="89"/>
      <c r="BQ1829" s="89"/>
      <c r="BR1829" s="89"/>
      <c r="BS1829" s="89"/>
      <c r="BT1829" s="89"/>
      <c r="BU1829" s="89"/>
      <c r="BV1829" s="89"/>
      <c r="BW1829" s="89"/>
      <c r="BX1829" s="89"/>
      <c r="BY1829" s="89"/>
      <c r="BZ1829" s="89"/>
      <c r="CA1829" s="89"/>
      <c r="CB1829" s="89"/>
      <c r="CC1829" s="89"/>
      <c r="CD1829" s="89"/>
      <c r="CE1829" s="89"/>
      <c r="CF1829" s="89"/>
      <c r="CG1829" s="89"/>
      <c r="CH1829" s="89"/>
      <c r="CI1829" s="89"/>
      <c r="CJ1829" s="89"/>
      <c r="CK1829" s="89"/>
      <c r="CL1829" s="89"/>
      <c r="CM1829" s="89"/>
      <c r="CN1829" s="89"/>
      <c r="CO1829" s="89"/>
      <c r="CP1829" s="89"/>
      <c r="CQ1829" s="89"/>
      <c r="CR1829" s="89"/>
      <c r="CS1829" s="89"/>
      <c r="CT1829" s="89"/>
      <c r="CU1829" s="89"/>
      <c r="CV1829" s="89"/>
      <c r="CW1829" s="89"/>
      <c r="CX1829" s="89"/>
      <c r="CY1829" s="89"/>
      <c r="CZ1829" s="89"/>
      <c r="DA1829" s="89"/>
      <c r="DB1829" s="89"/>
      <c r="DC1829" s="89"/>
      <c r="DD1829" s="89"/>
      <c r="DE1829" s="89"/>
      <c r="DF1829" s="89"/>
      <c r="DG1829" s="89"/>
      <c r="DH1829" s="89"/>
      <c r="DI1829" s="89"/>
      <c r="DJ1829" s="89"/>
      <c r="DK1829" s="89"/>
      <c r="DL1829" s="89"/>
      <c r="DM1829" s="89"/>
      <c r="DN1829" s="89"/>
      <c r="DO1829" s="89"/>
      <c r="DP1829" s="89"/>
      <c r="DQ1829" s="89"/>
      <c r="DR1829" s="89"/>
      <c r="DS1829" s="89"/>
      <c r="DT1829" s="89"/>
      <c r="DU1829" s="89"/>
      <c r="DV1829" s="89"/>
      <c r="DW1829" s="89"/>
      <c r="DX1829" s="89"/>
      <c r="DY1829" s="89"/>
      <c r="DZ1829" s="89"/>
      <c r="EA1829" s="89"/>
      <c r="EB1829" s="89"/>
      <c r="EC1829" s="89"/>
      <c r="ED1829" s="89"/>
      <c r="EE1829" s="89"/>
      <c r="EF1829" s="89"/>
      <c r="EG1829" s="89"/>
      <c r="EH1829" s="89"/>
      <c r="EI1829" s="89"/>
      <c r="EJ1829" s="89"/>
      <c r="EK1829" s="89"/>
      <c r="EL1829" s="89"/>
      <c r="EM1829" s="89"/>
      <c r="EN1829" s="89"/>
      <c r="EO1829" s="89"/>
      <c r="EP1829" s="89"/>
      <c r="EQ1829" s="89"/>
      <c r="ER1829" s="89"/>
      <c r="ES1829" s="89"/>
      <c r="ET1829" s="89"/>
      <c r="EU1829" s="89"/>
      <c r="EV1829" s="89"/>
      <c r="EW1829" s="89"/>
      <c r="EX1829" s="89"/>
    </row>
    <row r="1830" spans="1:154" ht="23.25" customHeight="1" x14ac:dyDescent="0.25">
      <c r="A1830" s="94" t="str">
        <f t="shared" si="317"/>
        <v>1721.</v>
      </c>
      <c r="B1830" s="136">
        <v>4337</v>
      </c>
      <c r="C1830" s="245" t="s">
        <v>1754</v>
      </c>
      <c r="D1830" s="137">
        <v>1976</v>
      </c>
      <c r="E1830" s="184" t="s">
        <v>28</v>
      </c>
      <c r="F1830" s="137" t="s">
        <v>29</v>
      </c>
      <c r="G1830" s="185">
        <v>5</v>
      </c>
      <c r="H1830" s="185">
        <v>6</v>
      </c>
      <c r="I1830" s="186">
        <v>4337.3999999999996</v>
      </c>
      <c r="J1830" s="186">
        <v>3869</v>
      </c>
      <c r="K1830" s="186">
        <v>3869</v>
      </c>
      <c r="L1830" s="187">
        <v>169</v>
      </c>
      <c r="M1830" s="11">
        <f t="shared" si="319"/>
        <v>745000</v>
      </c>
      <c r="N1830" s="140"/>
      <c r="O1830" s="188"/>
      <c r="P1830" s="140"/>
      <c r="Q1830" s="140">
        <f t="shared" si="320"/>
        <v>745000</v>
      </c>
      <c r="R1830" s="140">
        <v>745000</v>
      </c>
      <c r="S1830" s="189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  <c r="AE1830" s="140"/>
      <c r="AF1830" s="190"/>
      <c r="AG1830" s="29" t="s">
        <v>217</v>
      </c>
      <c r="AH1830" s="176" t="s">
        <v>1788</v>
      </c>
      <c r="AI1830" s="168"/>
      <c r="AJ1830" s="176"/>
      <c r="AK1830" s="176"/>
      <c r="AL1830" s="71">
        <f>MAX(AL$24:AL1829)+1</f>
        <v>1721</v>
      </c>
      <c r="AM1830" s="89" t="s">
        <v>157</v>
      </c>
      <c r="AN1830" s="71" t="str">
        <f t="shared" si="318"/>
        <v>1721.</v>
      </c>
      <c r="AO1830" s="157"/>
      <c r="AP1830" s="127"/>
      <c r="AQ1830" s="89"/>
      <c r="AR1830" s="89"/>
      <c r="AS1830" s="89"/>
      <c r="AT1830" s="89"/>
      <c r="AU1830" s="89"/>
      <c r="AV1830" s="89"/>
      <c r="AW1830" s="89"/>
      <c r="AX1830" s="89"/>
      <c r="AY1830" s="89"/>
      <c r="AZ1830" s="89"/>
      <c r="BA1830" s="89"/>
      <c r="BB1830" s="89"/>
      <c r="BC1830" s="89"/>
      <c r="BD1830" s="89"/>
      <c r="BE1830" s="89"/>
      <c r="BF1830" s="89"/>
      <c r="BG1830" s="89"/>
      <c r="BH1830" s="89"/>
      <c r="BI1830" s="89"/>
      <c r="BJ1830" s="89"/>
      <c r="BK1830" s="89"/>
      <c r="BL1830" s="89"/>
      <c r="BM1830" s="89"/>
      <c r="BN1830" s="89"/>
      <c r="BO1830" s="89"/>
      <c r="BP1830" s="89"/>
      <c r="BQ1830" s="89"/>
      <c r="BR1830" s="89"/>
      <c r="BS1830" s="89"/>
      <c r="BT1830" s="89"/>
      <c r="BU1830" s="89"/>
      <c r="BV1830" s="89"/>
      <c r="BW1830" s="89"/>
      <c r="BX1830" s="89"/>
      <c r="BY1830" s="89"/>
      <c r="BZ1830" s="89"/>
      <c r="CA1830" s="89"/>
      <c r="CB1830" s="89"/>
      <c r="CC1830" s="89"/>
      <c r="CD1830" s="89"/>
      <c r="CE1830" s="89"/>
      <c r="CF1830" s="89"/>
      <c r="CG1830" s="89"/>
      <c r="CH1830" s="89"/>
      <c r="CI1830" s="89"/>
      <c r="CJ1830" s="89"/>
      <c r="CK1830" s="89"/>
      <c r="CL1830" s="89"/>
      <c r="CM1830" s="89"/>
      <c r="CN1830" s="89"/>
      <c r="CO1830" s="89"/>
      <c r="CP1830" s="89"/>
      <c r="CQ1830" s="89"/>
      <c r="CR1830" s="89"/>
      <c r="CS1830" s="89"/>
      <c r="CT1830" s="89"/>
      <c r="CU1830" s="89"/>
      <c r="CV1830" s="89"/>
      <c r="CW1830" s="89"/>
      <c r="CX1830" s="89"/>
      <c r="CY1830" s="89"/>
      <c r="CZ1830" s="89"/>
      <c r="DA1830" s="89"/>
      <c r="DB1830" s="89"/>
      <c r="DC1830" s="89"/>
      <c r="DD1830" s="89"/>
      <c r="DE1830" s="89"/>
      <c r="DF1830" s="89"/>
      <c r="DG1830" s="89"/>
      <c r="DH1830" s="89"/>
      <c r="DI1830" s="89"/>
      <c r="DJ1830" s="89"/>
      <c r="DK1830" s="89"/>
      <c r="DL1830" s="89"/>
      <c r="DM1830" s="89"/>
      <c r="DN1830" s="89"/>
      <c r="DO1830" s="89"/>
      <c r="DP1830" s="89"/>
      <c r="DQ1830" s="89"/>
      <c r="DR1830" s="89"/>
      <c r="DS1830" s="89"/>
      <c r="DT1830" s="89"/>
      <c r="DU1830" s="89"/>
      <c r="DV1830" s="89"/>
      <c r="DW1830" s="89"/>
      <c r="DX1830" s="89"/>
      <c r="DY1830" s="89"/>
      <c r="DZ1830" s="89"/>
      <c r="EA1830" s="89"/>
      <c r="EB1830" s="89"/>
      <c r="EC1830" s="89"/>
      <c r="ED1830" s="89"/>
      <c r="EE1830" s="89"/>
      <c r="EF1830" s="89"/>
      <c r="EG1830" s="89"/>
      <c r="EH1830" s="89"/>
      <c r="EI1830" s="89"/>
      <c r="EJ1830" s="89"/>
      <c r="EK1830" s="89"/>
      <c r="EL1830" s="89"/>
      <c r="EM1830" s="89"/>
      <c r="EN1830" s="89"/>
      <c r="EO1830" s="89"/>
      <c r="EP1830" s="89"/>
      <c r="EQ1830" s="89"/>
      <c r="ER1830" s="89"/>
      <c r="ES1830" s="89"/>
      <c r="ET1830" s="89"/>
      <c r="EU1830" s="89"/>
      <c r="EV1830" s="89"/>
      <c r="EW1830" s="89"/>
      <c r="EX1830" s="89"/>
    </row>
    <row r="1831" spans="1:154" ht="23.25" customHeight="1" x14ac:dyDescent="0.25">
      <c r="A1831" s="94" t="str">
        <f t="shared" si="317"/>
        <v>1722.</v>
      </c>
      <c r="B1831" s="136">
        <v>4685</v>
      </c>
      <c r="C1831" s="245" t="s">
        <v>1755</v>
      </c>
      <c r="D1831" s="137">
        <v>1988</v>
      </c>
      <c r="E1831" s="184" t="s">
        <v>28</v>
      </c>
      <c r="F1831" s="137" t="s">
        <v>31</v>
      </c>
      <c r="G1831" s="185">
        <v>9</v>
      </c>
      <c r="H1831" s="185">
        <v>4</v>
      </c>
      <c r="I1831" s="186">
        <v>8735.9</v>
      </c>
      <c r="J1831" s="186">
        <v>7810</v>
      </c>
      <c r="K1831" s="186">
        <v>7810</v>
      </c>
      <c r="L1831" s="187">
        <v>195</v>
      </c>
      <c r="M1831" s="11">
        <f t="shared" si="319"/>
        <v>1869990</v>
      </c>
      <c r="N1831" s="140"/>
      <c r="O1831" s="188"/>
      <c r="P1831" s="140"/>
      <c r="Q1831" s="140">
        <f t="shared" si="320"/>
        <v>1869990</v>
      </c>
      <c r="R1831" s="140">
        <v>1869990</v>
      </c>
      <c r="S1831" s="189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  <c r="AE1831" s="140"/>
      <c r="AF1831" s="190"/>
      <c r="AG1831" s="29" t="s">
        <v>217</v>
      </c>
      <c r="AH1831" s="176" t="s">
        <v>1781</v>
      </c>
      <c r="AI1831" s="168"/>
      <c r="AJ1831" s="176"/>
      <c r="AK1831" s="176"/>
      <c r="AL1831" s="71">
        <f>MAX(AL$24:AL1830)+1</f>
        <v>1722</v>
      </c>
      <c r="AM1831" s="89" t="s">
        <v>157</v>
      </c>
      <c r="AN1831" s="71" t="str">
        <f t="shared" si="318"/>
        <v>1722.</v>
      </c>
      <c r="AO1831" s="157"/>
      <c r="AP1831" s="127"/>
      <c r="AQ1831" s="89"/>
      <c r="AR1831" s="89"/>
      <c r="AS1831" s="89"/>
      <c r="AT1831" s="89"/>
      <c r="AU1831" s="89"/>
      <c r="AV1831" s="89"/>
      <c r="AW1831" s="89"/>
      <c r="AX1831" s="89"/>
      <c r="AY1831" s="89"/>
      <c r="AZ1831" s="89"/>
      <c r="BA1831" s="89"/>
      <c r="BB1831" s="89"/>
      <c r="BC1831" s="89"/>
      <c r="BD1831" s="89"/>
      <c r="BE1831" s="89"/>
      <c r="BF1831" s="89"/>
      <c r="BG1831" s="89"/>
      <c r="BH1831" s="89"/>
      <c r="BI1831" s="89"/>
      <c r="BJ1831" s="89"/>
      <c r="BK1831" s="89"/>
      <c r="BL1831" s="89"/>
      <c r="BM1831" s="89"/>
      <c r="BN1831" s="89"/>
      <c r="BO1831" s="89"/>
      <c r="BP1831" s="89"/>
      <c r="BQ1831" s="89"/>
      <c r="BR1831" s="89"/>
      <c r="BS1831" s="89"/>
      <c r="BT1831" s="89"/>
      <c r="BU1831" s="89"/>
      <c r="BV1831" s="89"/>
      <c r="BW1831" s="89"/>
      <c r="BX1831" s="89"/>
      <c r="BY1831" s="89"/>
      <c r="BZ1831" s="89"/>
      <c r="CA1831" s="89"/>
      <c r="CB1831" s="89"/>
      <c r="CC1831" s="89"/>
      <c r="CD1831" s="89"/>
      <c r="CE1831" s="89"/>
      <c r="CF1831" s="89"/>
      <c r="CG1831" s="89"/>
      <c r="CH1831" s="89"/>
      <c r="CI1831" s="89"/>
      <c r="CJ1831" s="89"/>
      <c r="CK1831" s="89"/>
      <c r="CL1831" s="89"/>
      <c r="CM1831" s="89"/>
      <c r="CN1831" s="89"/>
      <c r="CO1831" s="89"/>
      <c r="CP1831" s="89"/>
      <c r="CQ1831" s="89"/>
      <c r="CR1831" s="89"/>
      <c r="CS1831" s="89"/>
      <c r="CT1831" s="89"/>
      <c r="CU1831" s="89"/>
      <c r="CV1831" s="89"/>
      <c r="CW1831" s="89"/>
      <c r="CX1831" s="89"/>
      <c r="CY1831" s="89"/>
      <c r="CZ1831" s="89"/>
      <c r="DA1831" s="89"/>
      <c r="DB1831" s="89"/>
      <c r="DC1831" s="89"/>
      <c r="DD1831" s="89"/>
      <c r="DE1831" s="89"/>
      <c r="DF1831" s="89"/>
      <c r="DG1831" s="89"/>
      <c r="DH1831" s="89"/>
      <c r="DI1831" s="89"/>
      <c r="DJ1831" s="89"/>
      <c r="DK1831" s="89"/>
      <c r="DL1831" s="89"/>
      <c r="DM1831" s="89"/>
      <c r="DN1831" s="89"/>
      <c r="DO1831" s="89"/>
      <c r="DP1831" s="89"/>
      <c r="DQ1831" s="89"/>
      <c r="DR1831" s="89"/>
      <c r="DS1831" s="89"/>
      <c r="DT1831" s="89"/>
      <c r="DU1831" s="89"/>
      <c r="DV1831" s="89"/>
      <c r="DW1831" s="89"/>
      <c r="DX1831" s="89"/>
      <c r="DY1831" s="89"/>
      <c r="DZ1831" s="89"/>
      <c r="EA1831" s="89"/>
      <c r="EB1831" s="89"/>
      <c r="EC1831" s="89"/>
      <c r="ED1831" s="89"/>
      <c r="EE1831" s="89"/>
      <c r="EF1831" s="89"/>
      <c r="EG1831" s="89"/>
      <c r="EH1831" s="89"/>
      <c r="EI1831" s="89"/>
      <c r="EJ1831" s="89"/>
      <c r="EK1831" s="89"/>
      <c r="EL1831" s="89"/>
      <c r="EM1831" s="89"/>
      <c r="EN1831" s="89"/>
      <c r="EO1831" s="89"/>
      <c r="EP1831" s="89"/>
      <c r="EQ1831" s="89"/>
      <c r="ER1831" s="89"/>
      <c r="ES1831" s="89"/>
      <c r="ET1831" s="89"/>
      <c r="EU1831" s="89"/>
      <c r="EV1831" s="89"/>
      <c r="EW1831" s="89"/>
      <c r="EX1831" s="89"/>
    </row>
    <row r="1832" spans="1:154" ht="23.25" customHeight="1" x14ac:dyDescent="0.25">
      <c r="A1832" s="94" t="str">
        <f t="shared" ref="A1832:A1854" si="321">AN1832</f>
        <v>1723.</v>
      </c>
      <c r="B1832" s="136">
        <v>4115</v>
      </c>
      <c r="C1832" s="245" t="s">
        <v>1756</v>
      </c>
      <c r="D1832" s="137">
        <v>2011</v>
      </c>
      <c r="E1832" s="184" t="s">
        <v>28</v>
      </c>
      <c r="F1832" s="137" t="s">
        <v>29</v>
      </c>
      <c r="G1832" s="185">
        <v>9</v>
      </c>
      <c r="H1832" s="185">
        <v>4</v>
      </c>
      <c r="I1832" s="186">
        <v>12285</v>
      </c>
      <c r="J1832" s="186">
        <v>10030.800000000001</v>
      </c>
      <c r="K1832" s="186">
        <v>8333.6</v>
      </c>
      <c r="L1832" s="187">
        <v>252</v>
      </c>
      <c r="M1832" s="11">
        <f t="shared" si="319"/>
        <v>780635</v>
      </c>
      <c r="N1832" s="140"/>
      <c r="O1832" s="188"/>
      <c r="P1832" s="140"/>
      <c r="Q1832" s="140">
        <f t="shared" si="320"/>
        <v>780635</v>
      </c>
      <c r="R1832" s="140">
        <v>780635</v>
      </c>
      <c r="S1832" s="189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  <c r="AE1832" s="140"/>
      <c r="AF1832" s="190"/>
      <c r="AG1832" s="29" t="s">
        <v>217</v>
      </c>
      <c r="AH1832" s="176" t="s">
        <v>1781</v>
      </c>
      <c r="AI1832" s="168"/>
      <c r="AJ1832" s="176"/>
      <c r="AK1832" s="176"/>
      <c r="AL1832" s="71">
        <f>MAX(AL$24:AL1831)+1</f>
        <v>1723</v>
      </c>
      <c r="AM1832" s="89" t="s">
        <v>157</v>
      </c>
      <c r="AN1832" s="71" t="str">
        <f t="shared" ref="AN1832:AN1854" si="322">CONCATENATE(AL1832,AM1832)</f>
        <v>1723.</v>
      </c>
      <c r="AO1832" s="157"/>
      <c r="AP1832" s="127"/>
      <c r="AQ1832" s="89"/>
      <c r="AR1832" s="89"/>
      <c r="AS1832" s="89"/>
      <c r="AT1832" s="89"/>
      <c r="AU1832" s="89"/>
      <c r="AV1832" s="89"/>
      <c r="AW1832" s="89"/>
      <c r="AX1832" s="89"/>
      <c r="AY1832" s="89"/>
      <c r="AZ1832" s="89"/>
      <c r="BA1832" s="89"/>
      <c r="BB1832" s="89"/>
      <c r="BC1832" s="89"/>
      <c r="BD1832" s="89"/>
      <c r="BE1832" s="89"/>
      <c r="BF1832" s="89"/>
      <c r="BG1832" s="89"/>
      <c r="BH1832" s="89"/>
      <c r="BI1832" s="89"/>
      <c r="BJ1832" s="89"/>
      <c r="BK1832" s="89"/>
      <c r="BL1832" s="89"/>
      <c r="BM1832" s="89"/>
      <c r="BN1832" s="89"/>
      <c r="BO1832" s="89"/>
      <c r="BP1832" s="89"/>
      <c r="BQ1832" s="89"/>
      <c r="BR1832" s="89"/>
      <c r="BS1832" s="89"/>
      <c r="BT1832" s="89"/>
      <c r="BU1832" s="89"/>
      <c r="BV1832" s="89"/>
      <c r="BW1832" s="89"/>
      <c r="BX1832" s="89"/>
      <c r="BY1832" s="89"/>
      <c r="BZ1832" s="89"/>
      <c r="CA1832" s="89"/>
      <c r="CB1832" s="89"/>
      <c r="CC1832" s="89"/>
      <c r="CD1832" s="89"/>
      <c r="CE1832" s="89"/>
      <c r="CF1832" s="89"/>
      <c r="CG1832" s="89"/>
      <c r="CH1832" s="89"/>
      <c r="CI1832" s="89"/>
      <c r="CJ1832" s="89"/>
      <c r="CK1832" s="89"/>
      <c r="CL1832" s="89"/>
      <c r="CM1832" s="89"/>
      <c r="CN1832" s="89"/>
      <c r="CO1832" s="89"/>
      <c r="CP1832" s="89"/>
      <c r="CQ1832" s="89"/>
      <c r="CR1832" s="89"/>
      <c r="CS1832" s="89"/>
      <c r="CT1832" s="89"/>
      <c r="CU1832" s="89"/>
      <c r="CV1832" s="89"/>
      <c r="CW1832" s="89"/>
      <c r="CX1832" s="89"/>
      <c r="CY1832" s="89"/>
      <c r="CZ1832" s="89"/>
      <c r="DA1832" s="89"/>
      <c r="DB1832" s="89"/>
      <c r="DC1832" s="89"/>
      <c r="DD1832" s="89"/>
      <c r="DE1832" s="89"/>
      <c r="DF1832" s="89"/>
      <c r="DG1832" s="89"/>
      <c r="DH1832" s="89"/>
      <c r="DI1832" s="89"/>
      <c r="DJ1832" s="89"/>
      <c r="DK1832" s="89"/>
      <c r="DL1832" s="89"/>
      <c r="DM1832" s="89"/>
      <c r="DN1832" s="89"/>
      <c r="DO1832" s="89"/>
      <c r="DP1832" s="89"/>
      <c r="DQ1832" s="89"/>
      <c r="DR1832" s="89"/>
      <c r="DS1832" s="89"/>
      <c r="DT1832" s="89"/>
      <c r="DU1832" s="89"/>
      <c r="DV1832" s="89"/>
      <c r="DW1832" s="89"/>
      <c r="DX1832" s="89"/>
      <c r="DY1832" s="89"/>
      <c r="DZ1832" s="89"/>
      <c r="EA1832" s="89"/>
      <c r="EB1832" s="89"/>
      <c r="EC1832" s="89"/>
      <c r="ED1832" s="89"/>
      <c r="EE1832" s="89"/>
      <c r="EF1832" s="89"/>
      <c r="EG1832" s="89"/>
      <c r="EH1832" s="89"/>
      <c r="EI1832" s="89"/>
      <c r="EJ1832" s="89"/>
      <c r="EK1832" s="89"/>
      <c r="EL1832" s="89"/>
      <c r="EM1832" s="89"/>
      <c r="EN1832" s="89"/>
      <c r="EO1832" s="89"/>
      <c r="EP1832" s="89"/>
      <c r="EQ1832" s="89"/>
      <c r="ER1832" s="89"/>
      <c r="ES1832" s="89"/>
      <c r="ET1832" s="89"/>
      <c r="EU1832" s="89"/>
      <c r="EV1832" s="89"/>
      <c r="EW1832" s="89"/>
      <c r="EX1832" s="89"/>
    </row>
    <row r="1833" spans="1:154" ht="23.25" customHeight="1" x14ac:dyDescent="0.25">
      <c r="A1833" s="94" t="str">
        <f t="shared" si="321"/>
        <v>1724.</v>
      </c>
      <c r="B1833" s="136">
        <v>4514</v>
      </c>
      <c r="C1833" s="245" t="s">
        <v>1757</v>
      </c>
      <c r="D1833" s="137">
        <v>1973</v>
      </c>
      <c r="E1833" s="184" t="s">
        <v>28</v>
      </c>
      <c r="F1833" s="137" t="s">
        <v>29</v>
      </c>
      <c r="G1833" s="185">
        <v>5</v>
      </c>
      <c r="H1833" s="185">
        <v>4</v>
      </c>
      <c r="I1833" s="186">
        <v>3813.6</v>
      </c>
      <c r="J1833" s="186">
        <v>3381.6</v>
      </c>
      <c r="K1833" s="186">
        <v>2703.8</v>
      </c>
      <c r="L1833" s="187">
        <v>121</v>
      </c>
      <c r="M1833" s="11">
        <f t="shared" si="319"/>
        <v>2461495</v>
      </c>
      <c r="N1833" s="140"/>
      <c r="O1833" s="188"/>
      <c r="P1833" s="140"/>
      <c r="Q1833" s="140">
        <f t="shared" si="320"/>
        <v>2461495</v>
      </c>
      <c r="R1833" s="140"/>
      <c r="S1833" s="189"/>
      <c r="T1833" s="140"/>
      <c r="U1833" s="140">
        <v>993.3</v>
      </c>
      <c r="V1833" s="140">
        <v>2461495</v>
      </c>
      <c r="W1833" s="140"/>
      <c r="X1833" s="140"/>
      <c r="Y1833" s="140"/>
      <c r="Z1833" s="140"/>
      <c r="AA1833" s="140"/>
      <c r="AB1833" s="140"/>
      <c r="AC1833" s="140"/>
      <c r="AD1833" s="140"/>
      <c r="AE1833" s="140"/>
      <c r="AF1833" s="190"/>
      <c r="AG1833" s="29" t="s">
        <v>217</v>
      </c>
      <c r="AH1833" s="176"/>
      <c r="AI1833" s="168"/>
      <c r="AJ1833" s="176"/>
      <c r="AK1833" s="176"/>
      <c r="AL1833" s="71">
        <f>MAX(AL$24:AL1832)+1</f>
        <v>1724</v>
      </c>
      <c r="AM1833" s="89" t="s">
        <v>157</v>
      </c>
      <c r="AN1833" s="71" t="str">
        <f t="shared" si="322"/>
        <v>1724.</v>
      </c>
      <c r="AO1833" s="157"/>
      <c r="AP1833" s="127"/>
      <c r="AQ1833" s="89"/>
      <c r="AR1833" s="89"/>
      <c r="AS1833" s="89"/>
      <c r="AT1833" s="89"/>
      <c r="AU1833" s="89"/>
      <c r="AV1833" s="89"/>
      <c r="AW1833" s="89"/>
      <c r="AX1833" s="89"/>
      <c r="AY1833" s="89"/>
      <c r="AZ1833" s="89"/>
      <c r="BA1833" s="89"/>
      <c r="BB1833" s="89"/>
      <c r="BC1833" s="89"/>
      <c r="BD1833" s="89"/>
      <c r="BE1833" s="89"/>
      <c r="BF1833" s="89"/>
      <c r="BG1833" s="89"/>
      <c r="BH1833" s="89"/>
      <c r="BI1833" s="89"/>
      <c r="BJ1833" s="89"/>
      <c r="BK1833" s="89"/>
      <c r="BL1833" s="89"/>
      <c r="BM1833" s="89"/>
      <c r="BN1833" s="89"/>
      <c r="BO1833" s="89"/>
      <c r="BP1833" s="89"/>
      <c r="BQ1833" s="89"/>
      <c r="BR1833" s="89"/>
      <c r="BS1833" s="89"/>
      <c r="BT1833" s="89"/>
      <c r="BU1833" s="89"/>
      <c r="BV1833" s="89"/>
      <c r="BW1833" s="89"/>
      <c r="BX1833" s="89"/>
      <c r="BY1833" s="89"/>
      <c r="BZ1833" s="89"/>
      <c r="CA1833" s="89"/>
      <c r="CB1833" s="89"/>
      <c r="CC1833" s="89"/>
      <c r="CD1833" s="89"/>
      <c r="CE1833" s="89"/>
      <c r="CF1833" s="89"/>
      <c r="CG1833" s="89"/>
      <c r="CH1833" s="89"/>
      <c r="CI1833" s="89"/>
      <c r="CJ1833" s="89"/>
      <c r="CK1833" s="89"/>
      <c r="CL1833" s="89"/>
      <c r="CM1833" s="89"/>
      <c r="CN1833" s="89"/>
      <c r="CO1833" s="89"/>
      <c r="CP1833" s="89"/>
      <c r="CQ1833" s="89"/>
      <c r="CR1833" s="89"/>
      <c r="CS1833" s="89"/>
      <c r="CT1833" s="89"/>
      <c r="CU1833" s="89"/>
      <c r="CV1833" s="89"/>
      <c r="CW1833" s="89"/>
      <c r="CX1833" s="89"/>
      <c r="CY1833" s="89"/>
      <c r="CZ1833" s="89"/>
      <c r="DA1833" s="89"/>
      <c r="DB1833" s="89"/>
      <c r="DC1833" s="89"/>
      <c r="DD1833" s="89"/>
      <c r="DE1833" s="89"/>
      <c r="DF1833" s="89"/>
      <c r="DG1833" s="89"/>
      <c r="DH1833" s="89"/>
      <c r="DI1833" s="89"/>
      <c r="DJ1833" s="89"/>
      <c r="DK1833" s="89"/>
      <c r="DL1833" s="89"/>
      <c r="DM1833" s="89"/>
      <c r="DN1833" s="89"/>
      <c r="DO1833" s="89"/>
      <c r="DP1833" s="89"/>
      <c r="DQ1833" s="89"/>
      <c r="DR1833" s="89"/>
      <c r="DS1833" s="89"/>
      <c r="DT1833" s="89"/>
      <c r="DU1833" s="89"/>
      <c r="DV1833" s="89"/>
      <c r="DW1833" s="89"/>
      <c r="DX1833" s="89"/>
      <c r="DY1833" s="89"/>
      <c r="DZ1833" s="89"/>
      <c r="EA1833" s="89"/>
      <c r="EB1833" s="89"/>
      <c r="EC1833" s="89"/>
      <c r="ED1833" s="89"/>
      <c r="EE1833" s="89"/>
      <c r="EF1833" s="89"/>
      <c r="EG1833" s="89"/>
      <c r="EH1833" s="89"/>
      <c r="EI1833" s="89"/>
      <c r="EJ1833" s="89"/>
      <c r="EK1833" s="89"/>
      <c r="EL1833" s="89"/>
      <c r="EM1833" s="89"/>
      <c r="EN1833" s="89"/>
      <c r="EO1833" s="89"/>
      <c r="EP1833" s="89"/>
      <c r="EQ1833" s="89"/>
      <c r="ER1833" s="89"/>
      <c r="ES1833" s="89"/>
      <c r="ET1833" s="89"/>
      <c r="EU1833" s="89"/>
      <c r="EV1833" s="89"/>
      <c r="EW1833" s="89"/>
      <c r="EX1833" s="89"/>
    </row>
    <row r="1834" spans="1:154" ht="23.25" customHeight="1" x14ac:dyDescent="0.25">
      <c r="A1834" s="94" t="str">
        <f t="shared" si="321"/>
        <v>1725.</v>
      </c>
      <c r="B1834" s="136">
        <v>4877</v>
      </c>
      <c r="C1834" s="245" t="s">
        <v>1758</v>
      </c>
      <c r="D1834" s="137">
        <v>2011</v>
      </c>
      <c r="E1834" s="184" t="s">
        <v>28</v>
      </c>
      <c r="F1834" s="137" t="s">
        <v>29</v>
      </c>
      <c r="G1834" s="185">
        <v>6</v>
      </c>
      <c r="H1834" s="185">
        <v>7</v>
      </c>
      <c r="I1834" s="186">
        <v>4154</v>
      </c>
      <c r="J1834" s="186">
        <v>6574.3</v>
      </c>
      <c r="K1834" s="186">
        <v>5811.1</v>
      </c>
      <c r="L1834" s="187">
        <v>243</v>
      </c>
      <c r="M1834" s="11">
        <f t="shared" si="319"/>
        <v>2956334.0700000003</v>
      </c>
      <c r="N1834" s="140"/>
      <c r="O1834" s="188"/>
      <c r="P1834" s="140"/>
      <c r="Q1834" s="140">
        <f t="shared" si="320"/>
        <v>2956334.0700000003</v>
      </c>
      <c r="R1834" s="140">
        <f>376055+996459</f>
        <v>1372514</v>
      </c>
      <c r="S1834" s="189"/>
      <c r="T1834" s="140"/>
      <c r="U1834" s="140"/>
      <c r="V1834" s="140"/>
      <c r="W1834" s="140"/>
      <c r="X1834" s="140"/>
      <c r="Y1834" s="140"/>
      <c r="Z1834" s="140"/>
      <c r="AA1834" s="140">
        <v>660</v>
      </c>
      <c r="AB1834" s="140">
        <v>1583820.07</v>
      </c>
      <c r="AC1834" s="140"/>
      <c r="AD1834" s="140"/>
      <c r="AE1834" s="140"/>
      <c r="AF1834" s="190"/>
      <c r="AG1834" s="29" t="s">
        <v>217</v>
      </c>
      <c r="AH1834" s="176" t="s">
        <v>1784</v>
      </c>
      <c r="AI1834" s="168"/>
      <c r="AJ1834" s="176"/>
      <c r="AK1834" s="176"/>
      <c r="AL1834" s="71">
        <f>MAX(AL$24:AL1833)+1</f>
        <v>1725</v>
      </c>
      <c r="AM1834" s="89" t="s">
        <v>157</v>
      </c>
      <c r="AN1834" s="71" t="str">
        <f t="shared" si="322"/>
        <v>1725.</v>
      </c>
      <c r="AO1834" s="157"/>
      <c r="AP1834" s="127"/>
      <c r="AQ1834" s="89"/>
      <c r="AR1834" s="89"/>
      <c r="AS1834" s="89"/>
      <c r="AT1834" s="89"/>
      <c r="AU1834" s="89"/>
      <c r="AV1834" s="89"/>
      <c r="AW1834" s="89"/>
      <c r="AX1834" s="89"/>
      <c r="AY1834" s="89"/>
      <c r="AZ1834" s="89"/>
      <c r="BA1834" s="89"/>
      <c r="BB1834" s="89"/>
      <c r="BC1834" s="89"/>
      <c r="BD1834" s="89"/>
      <c r="BE1834" s="89"/>
      <c r="BF1834" s="89"/>
      <c r="BG1834" s="89"/>
      <c r="BH1834" s="89"/>
      <c r="BI1834" s="89"/>
      <c r="BJ1834" s="89"/>
      <c r="BK1834" s="89"/>
      <c r="BL1834" s="89"/>
      <c r="BM1834" s="89"/>
      <c r="BN1834" s="89"/>
      <c r="BO1834" s="89"/>
      <c r="BP1834" s="89"/>
      <c r="BQ1834" s="89"/>
      <c r="BR1834" s="89"/>
      <c r="BS1834" s="89"/>
      <c r="BT1834" s="89"/>
      <c r="BU1834" s="89"/>
      <c r="BV1834" s="89"/>
      <c r="BW1834" s="89"/>
      <c r="BX1834" s="89"/>
      <c r="BY1834" s="89"/>
      <c r="BZ1834" s="89"/>
      <c r="CA1834" s="89"/>
      <c r="CB1834" s="89"/>
      <c r="CC1834" s="89"/>
      <c r="CD1834" s="89"/>
      <c r="CE1834" s="89"/>
      <c r="CF1834" s="89"/>
      <c r="CG1834" s="89"/>
      <c r="CH1834" s="89"/>
      <c r="CI1834" s="89"/>
      <c r="CJ1834" s="89"/>
      <c r="CK1834" s="89"/>
      <c r="CL1834" s="89"/>
      <c r="CM1834" s="89"/>
      <c r="CN1834" s="89"/>
      <c r="CO1834" s="89"/>
      <c r="CP1834" s="89"/>
      <c r="CQ1834" s="89"/>
      <c r="CR1834" s="89"/>
      <c r="CS1834" s="89"/>
      <c r="CT1834" s="89"/>
      <c r="CU1834" s="89"/>
      <c r="CV1834" s="89"/>
      <c r="CW1834" s="89"/>
      <c r="CX1834" s="89"/>
      <c r="CY1834" s="89"/>
      <c r="CZ1834" s="89"/>
      <c r="DA1834" s="89"/>
      <c r="DB1834" s="89"/>
      <c r="DC1834" s="89"/>
      <c r="DD1834" s="89"/>
      <c r="DE1834" s="89"/>
      <c r="DF1834" s="89"/>
      <c r="DG1834" s="89"/>
      <c r="DH1834" s="89"/>
      <c r="DI1834" s="89"/>
      <c r="DJ1834" s="89"/>
      <c r="DK1834" s="89"/>
      <c r="DL1834" s="89"/>
      <c r="DM1834" s="89"/>
      <c r="DN1834" s="89"/>
      <c r="DO1834" s="89"/>
      <c r="DP1834" s="89"/>
      <c r="DQ1834" s="89"/>
      <c r="DR1834" s="89"/>
      <c r="DS1834" s="89"/>
      <c r="DT1834" s="89"/>
      <c r="DU1834" s="89"/>
      <c r="DV1834" s="89"/>
      <c r="DW1834" s="89"/>
      <c r="DX1834" s="89"/>
      <c r="DY1834" s="89"/>
      <c r="DZ1834" s="89"/>
      <c r="EA1834" s="89"/>
      <c r="EB1834" s="89"/>
      <c r="EC1834" s="89"/>
      <c r="ED1834" s="89"/>
      <c r="EE1834" s="89"/>
      <c r="EF1834" s="89"/>
      <c r="EG1834" s="89"/>
      <c r="EH1834" s="89"/>
      <c r="EI1834" s="89"/>
      <c r="EJ1834" s="89"/>
      <c r="EK1834" s="89"/>
      <c r="EL1834" s="89"/>
      <c r="EM1834" s="89"/>
      <c r="EN1834" s="89"/>
      <c r="EO1834" s="89"/>
      <c r="EP1834" s="89"/>
      <c r="EQ1834" s="89"/>
      <c r="ER1834" s="89"/>
      <c r="ES1834" s="89"/>
      <c r="ET1834" s="89"/>
      <c r="EU1834" s="89"/>
      <c r="EV1834" s="89"/>
      <c r="EW1834" s="89"/>
      <c r="EX1834" s="89"/>
    </row>
    <row r="1835" spans="1:154" ht="23.25" customHeight="1" x14ac:dyDescent="0.25">
      <c r="A1835" s="94" t="str">
        <f t="shared" si="321"/>
        <v>1726.</v>
      </c>
      <c r="B1835" s="136">
        <v>4946</v>
      </c>
      <c r="C1835" s="245" t="s">
        <v>1418</v>
      </c>
      <c r="D1835" s="137">
        <v>1979</v>
      </c>
      <c r="E1835" s="184" t="s">
        <v>28</v>
      </c>
      <c r="F1835" s="137" t="s">
        <v>29</v>
      </c>
      <c r="G1835" s="185">
        <v>5</v>
      </c>
      <c r="H1835" s="185">
        <v>9</v>
      </c>
      <c r="I1835" s="186">
        <v>6804.8</v>
      </c>
      <c r="J1835" s="186">
        <v>6043.6</v>
      </c>
      <c r="K1835" s="186">
        <v>6043.6</v>
      </c>
      <c r="L1835" s="187">
        <v>292</v>
      </c>
      <c r="M1835" s="11">
        <f t="shared" si="319"/>
        <v>806714.71</v>
      </c>
      <c r="N1835" s="140"/>
      <c r="O1835" s="188"/>
      <c r="P1835" s="140"/>
      <c r="Q1835" s="140">
        <f t="shared" si="320"/>
        <v>806714.71</v>
      </c>
      <c r="R1835" s="140"/>
      <c r="S1835" s="189"/>
      <c r="T1835" s="140"/>
      <c r="U1835" s="140">
        <v>1786.9</v>
      </c>
      <c r="V1835" s="140">
        <v>806714.71</v>
      </c>
      <c r="W1835" s="140"/>
      <c r="X1835" s="140"/>
      <c r="Y1835" s="140"/>
      <c r="Z1835" s="140"/>
      <c r="AA1835" s="140"/>
      <c r="AB1835" s="140"/>
      <c r="AC1835" s="140"/>
      <c r="AD1835" s="140"/>
      <c r="AE1835" s="140"/>
      <c r="AF1835" s="190"/>
      <c r="AG1835" s="29" t="s">
        <v>217</v>
      </c>
      <c r="AH1835" s="176"/>
      <c r="AI1835" s="168"/>
      <c r="AJ1835" s="176"/>
      <c r="AK1835" s="176"/>
      <c r="AL1835" s="71">
        <f>MAX(AL$24:AL1834)+1</f>
        <v>1726</v>
      </c>
      <c r="AM1835" s="89" t="s">
        <v>157</v>
      </c>
      <c r="AN1835" s="71" t="str">
        <f t="shared" si="322"/>
        <v>1726.</v>
      </c>
      <c r="AO1835" s="157"/>
      <c r="AP1835" s="127"/>
      <c r="AQ1835" s="89"/>
      <c r="AR1835" s="89"/>
      <c r="AS1835" s="89"/>
      <c r="AT1835" s="89"/>
      <c r="AU1835" s="89"/>
      <c r="AV1835" s="89"/>
      <c r="AW1835" s="89"/>
      <c r="AX1835" s="89"/>
      <c r="AY1835" s="89"/>
      <c r="AZ1835" s="89"/>
      <c r="BA1835" s="89"/>
      <c r="BB1835" s="89"/>
      <c r="BC1835" s="89"/>
      <c r="BD1835" s="89"/>
      <c r="BE1835" s="89"/>
      <c r="BF1835" s="89"/>
      <c r="BG1835" s="89"/>
      <c r="BH1835" s="89"/>
      <c r="BI1835" s="89"/>
      <c r="BJ1835" s="89"/>
      <c r="BK1835" s="89"/>
      <c r="BL1835" s="89"/>
      <c r="BM1835" s="89"/>
      <c r="BN1835" s="89"/>
      <c r="BO1835" s="89"/>
      <c r="BP1835" s="89"/>
      <c r="BQ1835" s="89"/>
      <c r="BR1835" s="89"/>
      <c r="BS1835" s="89"/>
      <c r="BT1835" s="89"/>
      <c r="BU1835" s="89"/>
      <c r="BV1835" s="89"/>
      <c r="BW1835" s="89"/>
      <c r="BX1835" s="89"/>
      <c r="BY1835" s="89"/>
      <c r="BZ1835" s="89"/>
      <c r="CA1835" s="89"/>
      <c r="CB1835" s="89"/>
      <c r="CC1835" s="89"/>
      <c r="CD1835" s="89"/>
      <c r="CE1835" s="89"/>
      <c r="CF1835" s="89"/>
      <c r="CG1835" s="89"/>
      <c r="CH1835" s="89"/>
      <c r="CI1835" s="89"/>
      <c r="CJ1835" s="89"/>
      <c r="CK1835" s="89"/>
      <c r="CL1835" s="89"/>
      <c r="CM1835" s="89"/>
      <c r="CN1835" s="89"/>
      <c r="CO1835" s="89"/>
      <c r="CP1835" s="89"/>
      <c r="CQ1835" s="89"/>
      <c r="CR1835" s="89"/>
      <c r="CS1835" s="89"/>
      <c r="CT1835" s="89"/>
      <c r="CU1835" s="89"/>
      <c r="CV1835" s="89"/>
      <c r="CW1835" s="89"/>
      <c r="CX1835" s="89"/>
      <c r="CY1835" s="89"/>
      <c r="CZ1835" s="89"/>
      <c r="DA1835" s="89"/>
      <c r="DB1835" s="89"/>
      <c r="DC1835" s="89"/>
      <c r="DD1835" s="89"/>
      <c r="DE1835" s="89"/>
      <c r="DF1835" s="89"/>
      <c r="DG1835" s="89"/>
      <c r="DH1835" s="89"/>
      <c r="DI1835" s="89"/>
      <c r="DJ1835" s="89"/>
      <c r="DK1835" s="89"/>
      <c r="DL1835" s="89"/>
      <c r="DM1835" s="89"/>
      <c r="DN1835" s="89"/>
      <c r="DO1835" s="89"/>
      <c r="DP1835" s="89"/>
      <c r="DQ1835" s="89"/>
      <c r="DR1835" s="89"/>
      <c r="DS1835" s="89"/>
      <c r="DT1835" s="89"/>
      <c r="DU1835" s="89"/>
      <c r="DV1835" s="89"/>
      <c r="DW1835" s="89"/>
      <c r="DX1835" s="89"/>
      <c r="DY1835" s="89"/>
      <c r="DZ1835" s="89"/>
      <c r="EA1835" s="89"/>
      <c r="EB1835" s="89"/>
      <c r="EC1835" s="89"/>
      <c r="ED1835" s="89"/>
      <c r="EE1835" s="89"/>
      <c r="EF1835" s="89"/>
      <c r="EG1835" s="89"/>
      <c r="EH1835" s="89"/>
      <c r="EI1835" s="89"/>
      <c r="EJ1835" s="89"/>
      <c r="EK1835" s="89"/>
      <c r="EL1835" s="89"/>
      <c r="EM1835" s="89"/>
      <c r="EN1835" s="89"/>
      <c r="EO1835" s="89"/>
      <c r="EP1835" s="89"/>
      <c r="EQ1835" s="89"/>
      <c r="ER1835" s="89"/>
      <c r="ES1835" s="89"/>
      <c r="ET1835" s="89"/>
      <c r="EU1835" s="89"/>
      <c r="EV1835" s="89"/>
      <c r="EW1835" s="89"/>
      <c r="EX1835" s="89"/>
    </row>
    <row r="1836" spans="1:154" ht="22.5" customHeight="1" x14ac:dyDescent="0.25">
      <c r="A1836" s="94" t="str">
        <f t="shared" si="321"/>
        <v>1727.</v>
      </c>
      <c r="B1836" s="94">
        <v>5010</v>
      </c>
      <c r="C1836" s="213" t="s">
        <v>1282</v>
      </c>
      <c r="D1836" s="4">
        <v>1973</v>
      </c>
      <c r="E1836" s="9" t="s">
        <v>28</v>
      </c>
      <c r="F1836" s="4" t="s">
        <v>31</v>
      </c>
      <c r="G1836" s="10">
        <v>5</v>
      </c>
      <c r="H1836" s="10">
        <v>4</v>
      </c>
      <c r="I1836" s="26">
        <v>3329.2</v>
      </c>
      <c r="J1836" s="11">
        <v>3329.2</v>
      </c>
      <c r="K1836" s="26">
        <v>3329.2</v>
      </c>
      <c r="L1836" s="27">
        <v>147</v>
      </c>
      <c r="M1836" s="11">
        <f>R1836+T1836+V1836+X1836+Z1836+AB1836+AE1836+AF1836</f>
        <v>2419725.6</v>
      </c>
      <c r="N1836" s="11"/>
      <c r="O1836" s="6"/>
      <c r="P1836" s="11"/>
      <c r="Q1836" s="11">
        <f>M1836</f>
        <v>2419725.6</v>
      </c>
      <c r="R1836" s="11">
        <v>2419725.6</v>
      </c>
      <c r="S1836" s="35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75"/>
      <c r="AG1836" s="29" t="s">
        <v>217</v>
      </c>
      <c r="AH1836" s="176" t="s">
        <v>1777</v>
      </c>
      <c r="AI1836" s="168"/>
      <c r="AJ1836" s="176"/>
      <c r="AK1836" s="176"/>
      <c r="AL1836" s="71">
        <f>MAX(AL$24:AL1835)+1</f>
        <v>1727</v>
      </c>
      <c r="AM1836" s="71" t="s">
        <v>157</v>
      </c>
      <c r="AN1836" s="71" t="str">
        <f t="shared" si="322"/>
        <v>1727.</v>
      </c>
      <c r="AP1836" s="71"/>
      <c r="AS1836" s="114"/>
    </row>
    <row r="1837" spans="1:154" ht="22.5" customHeight="1" x14ac:dyDescent="0.25">
      <c r="A1837" s="94" t="str">
        <f t="shared" si="321"/>
        <v>1728.</v>
      </c>
      <c r="B1837" s="94">
        <v>5235</v>
      </c>
      <c r="C1837" s="238" t="s">
        <v>1635</v>
      </c>
      <c r="D1837" s="4">
        <v>1985</v>
      </c>
      <c r="E1837" s="9" t="s">
        <v>28</v>
      </c>
      <c r="F1837" s="4" t="s">
        <v>31</v>
      </c>
      <c r="G1837" s="10">
        <v>9</v>
      </c>
      <c r="H1837" s="10">
        <v>11</v>
      </c>
      <c r="I1837" s="26">
        <v>20883</v>
      </c>
      <c r="J1837" s="26">
        <v>20676.5</v>
      </c>
      <c r="K1837" s="26">
        <v>20676.5</v>
      </c>
      <c r="L1837" s="27">
        <v>961</v>
      </c>
      <c r="M1837" s="26">
        <f>R1837+T1837+V1837+X1837+Z1837+AB1837+AE1837+AF1837</f>
        <v>8757676</v>
      </c>
      <c r="N1837" s="11"/>
      <c r="O1837" s="6"/>
      <c r="P1837" s="11"/>
      <c r="Q1837" s="11">
        <f>M1837</f>
        <v>8757676</v>
      </c>
      <c r="R1837" s="11">
        <f>6000000+2757676</f>
        <v>8757676</v>
      </c>
      <c r="S1837" s="35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75"/>
      <c r="AG1837" s="29" t="s">
        <v>217</v>
      </c>
      <c r="AH1837" s="176" t="s">
        <v>1780</v>
      </c>
      <c r="AI1837" s="168"/>
      <c r="AJ1837" s="176"/>
      <c r="AK1837" s="176"/>
      <c r="AL1837" s="71">
        <f>MAX(AL$24:AL1836)+1</f>
        <v>1728</v>
      </c>
      <c r="AM1837" s="71" t="s">
        <v>157</v>
      </c>
      <c r="AN1837" s="71" t="str">
        <f t="shared" si="322"/>
        <v>1728.</v>
      </c>
      <c r="AP1837" s="71"/>
      <c r="AS1837" s="114"/>
    </row>
    <row r="1838" spans="1:154" ht="22.5" customHeight="1" x14ac:dyDescent="0.25">
      <c r="A1838" s="94" t="str">
        <f t="shared" si="321"/>
        <v>1729.</v>
      </c>
      <c r="B1838" s="94">
        <v>4793</v>
      </c>
      <c r="C1838" s="218" t="s">
        <v>1260</v>
      </c>
      <c r="D1838" s="4">
        <v>1972</v>
      </c>
      <c r="E1838" s="9" t="s">
        <v>28</v>
      </c>
      <c r="F1838" s="4" t="s">
        <v>31</v>
      </c>
      <c r="G1838" s="10">
        <v>5</v>
      </c>
      <c r="H1838" s="10">
        <v>6</v>
      </c>
      <c r="I1838" s="26">
        <v>5401.1</v>
      </c>
      <c r="J1838" s="11">
        <v>4918.8999999999996</v>
      </c>
      <c r="K1838" s="26">
        <v>3881.8</v>
      </c>
      <c r="L1838" s="27">
        <v>162</v>
      </c>
      <c r="M1838" s="26">
        <f>R1838+T1838+V1838+X1838+Z1838+AB1838+AE1838+AF1838</f>
        <v>4463193.5999999996</v>
      </c>
      <c r="N1838" s="11"/>
      <c r="O1838" s="6"/>
      <c r="P1838" s="11"/>
      <c r="Q1838" s="11">
        <f>M1838</f>
        <v>4463193.5999999996</v>
      </c>
      <c r="R1838" s="11">
        <v>4463193.5999999996</v>
      </c>
      <c r="S1838" s="35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5"/>
      <c r="AG1838" s="29" t="s">
        <v>217</v>
      </c>
      <c r="AH1838" s="176" t="s">
        <v>1777</v>
      </c>
      <c r="AI1838" s="168"/>
      <c r="AJ1838" s="176"/>
      <c r="AK1838" s="176"/>
      <c r="AL1838" s="71">
        <f>MAX(AL$24:AL1837)+1</f>
        <v>1729</v>
      </c>
      <c r="AM1838" s="71" t="s">
        <v>157</v>
      </c>
      <c r="AN1838" s="71" t="str">
        <f t="shared" si="322"/>
        <v>1729.</v>
      </c>
      <c r="AP1838" s="71"/>
      <c r="AS1838" s="114"/>
    </row>
    <row r="1839" spans="1:154" ht="22.5" customHeight="1" x14ac:dyDescent="0.25">
      <c r="A1839" s="94" t="str">
        <f t="shared" si="321"/>
        <v>1730.</v>
      </c>
      <c r="B1839" s="94">
        <v>4516</v>
      </c>
      <c r="C1839" s="218" t="s">
        <v>1227</v>
      </c>
      <c r="D1839" s="4">
        <v>1958</v>
      </c>
      <c r="E1839" s="9" t="s">
        <v>28</v>
      </c>
      <c r="F1839" s="4" t="s">
        <v>29</v>
      </c>
      <c r="G1839" s="10">
        <v>2</v>
      </c>
      <c r="H1839" s="10">
        <v>2</v>
      </c>
      <c r="I1839" s="26">
        <v>572.6</v>
      </c>
      <c r="J1839" s="11">
        <v>516.20000000000005</v>
      </c>
      <c r="K1839" s="26">
        <v>516.20000000000005</v>
      </c>
      <c r="L1839" s="27">
        <v>26</v>
      </c>
      <c r="M1839" s="26">
        <f>R1839+T1839+V1839+X1839+Z1839+AB1839+AE1839+AF1839</f>
        <v>508214.95</v>
      </c>
      <c r="N1839" s="11"/>
      <c r="O1839" s="6"/>
      <c r="P1839" s="11"/>
      <c r="Q1839" s="11">
        <f>M1839</f>
        <v>508214.95</v>
      </c>
      <c r="R1839" s="11">
        <v>508214.95</v>
      </c>
      <c r="S1839" s="35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75"/>
      <c r="AG1839" s="29" t="s">
        <v>217</v>
      </c>
      <c r="AH1839" s="176" t="s">
        <v>1777</v>
      </c>
      <c r="AI1839" s="168"/>
      <c r="AJ1839" s="176"/>
      <c r="AK1839" s="176"/>
      <c r="AL1839" s="71">
        <f>MAX(AL$24:AL1838)+1</f>
        <v>1730</v>
      </c>
      <c r="AM1839" s="71" t="s">
        <v>157</v>
      </c>
      <c r="AN1839" s="71" t="str">
        <f t="shared" si="322"/>
        <v>1730.</v>
      </c>
      <c r="AS1839" s="114"/>
    </row>
    <row r="1840" spans="1:154" ht="22.5" customHeight="1" x14ac:dyDescent="0.25">
      <c r="A1840" s="94" t="str">
        <f t="shared" si="321"/>
        <v>1731.</v>
      </c>
      <c r="B1840" s="94">
        <v>5295</v>
      </c>
      <c r="C1840" s="218" t="s">
        <v>1136</v>
      </c>
      <c r="D1840" s="4">
        <v>1963</v>
      </c>
      <c r="E1840" s="9" t="s">
        <v>28</v>
      </c>
      <c r="F1840" s="4" t="s">
        <v>29</v>
      </c>
      <c r="G1840" s="10">
        <v>4</v>
      </c>
      <c r="H1840" s="10">
        <v>3</v>
      </c>
      <c r="I1840" s="26">
        <v>2159.6</v>
      </c>
      <c r="J1840" s="11">
        <v>2008.4</v>
      </c>
      <c r="K1840" s="26">
        <v>1502.3</v>
      </c>
      <c r="L1840" s="27">
        <v>63</v>
      </c>
      <c r="M1840" s="26">
        <f t="shared" ref="M1840:M1845" si="323">R1840+T1840+V1840+X1840+Z1840+AB1840+AE1840+AF1840</f>
        <v>1568379.72</v>
      </c>
      <c r="N1840" s="11"/>
      <c r="O1840" s="6"/>
      <c r="P1840" s="11"/>
      <c r="Q1840" s="11">
        <v>1036133.24</v>
      </c>
      <c r="R1840" s="11">
        <v>1354683.97</v>
      </c>
      <c r="S1840" s="35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>
        <v>213695.75</v>
      </c>
      <c r="AF1840" s="75"/>
      <c r="AG1840" s="29" t="s">
        <v>217</v>
      </c>
      <c r="AH1840" s="176" t="s">
        <v>1786</v>
      </c>
      <c r="AI1840" s="168"/>
      <c r="AJ1840" s="176"/>
      <c r="AK1840" s="176"/>
      <c r="AL1840" s="71">
        <f>MAX(AL$24:AL1839)+1</f>
        <v>1731</v>
      </c>
      <c r="AM1840" s="71" t="s">
        <v>157</v>
      </c>
      <c r="AN1840" s="71" t="str">
        <f t="shared" si="322"/>
        <v>1731.</v>
      </c>
      <c r="AP1840" s="71"/>
      <c r="AS1840" s="114"/>
    </row>
    <row r="1841" spans="1:45" ht="22.5" customHeight="1" x14ac:dyDescent="0.25">
      <c r="A1841" s="94" t="str">
        <f t="shared" si="321"/>
        <v>1732.</v>
      </c>
      <c r="B1841" s="94">
        <v>4098</v>
      </c>
      <c r="C1841" s="218" t="s">
        <v>1610</v>
      </c>
      <c r="D1841" s="4">
        <v>1959</v>
      </c>
      <c r="E1841" s="9" t="s">
        <v>28</v>
      </c>
      <c r="F1841" s="4" t="s">
        <v>29</v>
      </c>
      <c r="G1841" s="10">
        <v>4</v>
      </c>
      <c r="H1841" s="10">
        <v>4</v>
      </c>
      <c r="I1841" s="26">
        <v>3349.1</v>
      </c>
      <c r="J1841" s="11">
        <v>3027.41</v>
      </c>
      <c r="K1841" s="26">
        <v>2352.11</v>
      </c>
      <c r="L1841" s="27">
        <v>73</v>
      </c>
      <c r="M1841" s="26">
        <f t="shared" si="323"/>
        <v>1927802.0499999998</v>
      </c>
      <c r="N1841" s="11"/>
      <c r="O1841" s="6"/>
      <c r="P1841" s="11"/>
      <c r="Q1841" s="11">
        <f t="shared" ref="Q1841" si="324">M1841</f>
        <v>1927802.0499999998</v>
      </c>
      <c r="R1841" s="11">
        <v>1685768.65</v>
      </c>
      <c r="S1841" s="35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>
        <v>242033.4</v>
      </c>
      <c r="AF1841" s="75"/>
      <c r="AG1841" s="29" t="s">
        <v>217</v>
      </c>
      <c r="AH1841" s="176" t="s">
        <v>1777</v>
      </c>
      <c r="AI1841" s="168"/>
      <c r="AJ1841" s="176"/>
      <c r="AK1841" s="176"/>
      <c r="AL1841" s="71">
        <f>MAX(AL$24:AL1840)+1</f>
        <v>1732</v>
      </c>
      <c r="AM1841" s="71" t="s">
        <v>157</v>
      </c>
      <c r="AN1841" s="71" t="str">
        <f t="shared" si="322"/>
        <v>1732.</v>
      </c>
      <c r="AS1841" s="114"/>
    </row>
    <row r="1842" spans="1:45" ht="22.5" customHeight="1" x14ac:dyDescent="0.25">
      <c r="A1842" s="94" t="str">
        <f t="shared" si="321"/>
        <v>1733.</v>
      </c>
      <c r="B1842" s="94">
        <v>4232</v>
      </c>
      <c r="C1842" s="213" t="s">
        <v>1642</v>
      </c>
      <c r="D1842" s="4">
        <v>1966</v>
      </c>
      <c r="E1842" s="4" t="s">
        <v>28</v>
      </c>
      <c r="F1842" s="4" t="s">
        <v>29</v>
      </c>
      <c r="G1842" s="4">
        <v>5</v>
      </c>
      <c r="H1842" s="4">
        <v>3</v>
      </c>
      <c r="I1842" s="18">
        <v>2525.6999999999998</v>
      </c>
      <c r="J1842" s="18">
        <v>1695.9</v>
      </c>
      <c r="K1842" s="18">
        <v>1695.9</v>
      </c>
      <c r="L1842" s="4">
        <v>54</v>
      </c>
      <c r="M1842" s="26">
        <f t="shared" si="323"/>
        <v>420000</v>
      </c>
      <c r="N1842" s="124"/>
      <c r="O1842" s="124"/>
      <c r="P1842" s="124"/>
      <c r="Q1842" s="11">
        <f t="shared" ref="Q1842:Q1853" si="325">M1842</f>
        <v>420000</v>
      </c>
      <c r="R1842" s="11"/>
      <c r="S1842" s="123"/>
      <c r="T1842" s="124"/>
      <c r="U1842" s="11"/>
      <c r="V1842" s="11"/>
      <c r="W1842" s="11"/>
      <c r="X1842" s="11"/>
      <c r="Y1842" s="18"/>
      <c r="Z1842" s="18"/>
      <c r="AA1842" s="124"/>
      <c r="AB1842" s="124"/>
      <c r="AC1842" s="125"/>
      <c r="AD1842" s="125"/>
      <c r="AE1842" s="11">
        <v>420000</v>
      </c>
      <c r="AF1842" s="75"/>
      <c r="AG1842" s="29" t="s">
        <v>217</v>
      </c>
      <c r="AH1842" s="90"/>
      <c r="AI1842" s="168"/>
      <c r="AJ1842" s="90"/>
      <c r="AK1842" s="90"/>
      <c r="AL1842" s="71">
        <f>MAX(AL$24:AL1841)+1</f>
        <v>1733</v>
      </c>
      <c r="AM1842" s="71" t="s">
        <v>157</v>
      </c>
      <c r="AN1842" s="71" t="str">
        <f t="shared" si="322"/>
        <v>1733.</v>
      </c>
      <c r="AS1842" s="114"/>
    </row>
    <row r="1843" spans="1:45" ht="22.5" customHeight="1" x14ac:dyDescent="0.25">
      <c r="A1843" s="94" t="str">
        <f t="shared" si="321"/>
        <v>1734.</v>
      </c>
      <c r="B1843" s="94">
        <v>5188</v>
      </c>
      <c r="C1843" s="213" t="s">
        <v>1762</v>
      </c>
      <c r="D1843" s="4">
        <v>2010</v>
      </c>
      <c r="E1843" s="4"/>
      <c r="F1843" s="4" t="s">
        <v>29</v>
      </c>
      <c r="G1843" s="4">
        <v>10</v>
      </c>
      <c r="H1843" s="4">
        <v>7</v>
      </c>
      <c r="I1843" s="18">
        <v>11267</v>
      </c>
      <c r="J1843" s="18">
        <v>4091.4</v>
      </c>
      <c r="K1843" s="18">
        <v>3511.9</v>
      </c>
      <c r="L1843" s="4">
        <v>244</v>
      </c>
      <c r="M1843" s="26">
        <f t="shared" si="323"/>
        <v>340331</v>
      </c>
      <c r="N1843" s="124"/>
      <c r="O1843" s="124"/>
      <c r="P1843" s="124"/>
      <c r="Q1843" s="11">
        <f t="shared" si="325"/>
        <v>340331</v>
      </c>
      <c r="R1843" s="11">
        <v>340331</v>
      </c>
      <c r="S1843" s="123"/>
      <c r="T1843" s="124"/>
      <c r="U1843" s="11"/>
      <c r="V1843" s="11"/>
      <c r="W1843" s="11"/>
      <c r="X1843" s="11"/>
      <c r="Y1843" s="18"/>
      <c r="Z1843" s="18"/>
      <c r="AA1843" s="124"/>
      <c r="AB1843" s="124"/>
      <c r="AC1843" s="125"/>
      <c r="AD1843" s="125"/>
      <c r="AE1843" s="11"/>
      <c r="AF1843" s="75"/>
      <c r="AG1843" s="29" t="s">
        <v>217</v>
      </c>
      <c r="AH1843" s="90" t="s">
        <v>1781</v>
      </c>
      <c r="AI1843" s="168"/>
      <c r="AJ1843" s="90"/>
      <c r="AK1843" s="90"/>
      <c r="AL1843" s="71">
        <f>MAX(AL$24:AL1842)+1</f>
        <v>1734</v>
      </c>
      <c r="AM1843" s="71" t="s">
        <v>157</v>
      </c>
      <c r="AN1843" s="71" t="str">
        <f t="shared" si="322"/>
        <v>1734.</v>
      </c>
      <c r="AS1843" s="114"/>
    </row>
    <row r="1844" spans="1:45" ht="22.5" customHeight="1" x14ac:dyDescent="0.25">
      <c r="A1844" s="94" t="str">
        <f t="shared" si="321"/>
        <v>1735.</v>
      </c>
      <c r="B1844" s="94">
        <v>5189</v>
      </c>
      <c r="C1844" s="213" t="s">
        <v>1763</v>
      </c>
      <c r="D1844" s="4">
        <v>1974</v>
      </c>
      <c r="E1844" s="4" t="s">
        <v>28</v>
      </c>
      <c r="F1844" s="4" t="s">
        <v>29</v>
      </c>
      <c r="G1844" s="4">
        <v>5</v>
      </c>
      <c r="H1844" s="4">
        <v>6</v>
      </c>
      <c r="I1844" s="18">
        <v>5101.1000000000004</v>
      </c>
      <c r="J1844" s="18">
        <v>4719.3</v>
      </c>
      <c r="K1844" s="18">
        <v>4719.3</v>
      </c>
      <c r="L1844" s="4">
        <v>225</v>
      </c>
      <c r="M1844" s="26">
        <f t="shared" si="323"/>
        <v>2797465</v>
      </c>
      <c r="N1844" s="124"/>
      <c r="O1844" s="124"/>
      <c r="P1844" s="124"/>
      <c r="Q1844" s="11">
        <f t="shared" si="325"/>
        <v>2797465</v>
      </c>
      <c r="R1844" s="11"/>
      <c r="S1844" s="123"/>
      <c r="T1844" s="124"/>
      <c r="U1844" s="11"/>
      <c r="V1844" s="11"/>
      <c r="W1844" s="11"/>
      <c r="X1844" s="11"/>
      <c r="Y1844" s="18">
        <v>2795</v>
      </c>
      <c r="Z1844" s="18">
        <v>2797465</v>
      </c>
      <c r="AA1844" s="124"/>
      <c r="AB1844" s="124"/>
      <c r="AC1844" s="125"/>
      <c r="AD1844" s="125"/>
      <c r="AE1844" s="11"/>
      <c r="AF1844" s="75"/>
      <c r="AG1844" s="29" t="s">
        <v>217</v>
      </c>
      <c r="AH1844" s="90"/>
      <c r="AI1844" s="168"/>
      <c r="AJ1844" s="90"/>
      <c r="AK1844" s="90"/>
      <c r="AL1844" s="71">
        <f>MAX(AL$24:AL1843)+1</f>
        <v>1735</v>
      </c>
      <c r="AM1844" s="71" t="s">
        <v>157</v>
      </c>
      <c r="AN1844" s="71" t="str">
        <f t="shared" si="322"/>
        <v>1735.</v>
      </c>
      <c r="AS1844" s="114"/>
    </row>
    <row r="1845" spans="1:45" ht="22.5" customHeight="1" x14ac:dyDescent="0.25">
      <c r="A1845" s="94" t="str">
        <f t="shared" si="321"/>
        <v>1736.</v>
      </c>
      <c r="B1845" s="94">
        <v>4244</v>
      </c>
      <c r="C1845" s="213" t="s">
        <v>1752</v>
      </c>
      <c r="D1845" s="4">
        <v>1983</v>
      </c>
      <c r="E1845" s="4" t="s">
        <v>28</v>
      </c>
      <c r="F1845" s="4" t="s">
        <v>31</v>
      </c>
      <c r="G1845" s="4">
        <v>9</v>
      </c>
      <c r="H1845" s="4">
        <v>7</v>
      </c>
      <c r="I1845" s="18">
        <v>13360.5</v>
      </c>
      <c r="J1845" s="18">
        <v>13446.6</v>
      </c>
      <c r="K1845" s="18">
        <v>12868</v>
      </c>
      <c r="L1845" s="4">
        <v>573</v>
      </c>
      <c r="M1845" s="26">
        <f t="shared" si="323"/>
        <v>417582</v>
      </c>
      <c r="N1845" s="124"/>
      <c r="O1845" s="124"/>
      <c r="P1845" s="124"/>
      <c r="Q1845" s="11">
        <f t="shared" si="325"/>
        <v>417582</v>
      </c>
      <c r="R1845" s="11"/>
      <c r="S1845" s="123"/>
      <c r="T1845" s="124"/>
      <c r="U1845" s="11"/>
      <c r="V1845" s="11"/>
      <c r="W1845" s="11"/>
      <c r="X1845" s="11"/>
      <c r="Y1845" s="18"/>
      <c r="Z1845" s="18"/>
      <c r="AA1845" s="124"/>
      <c r="AB1845" s="124"/>
      <c r="AC1845" s="125"/>
      <c r="AD1845" s="125"/>
      <c r="AE1845" s="11">
        <v>417582</v>
      </c>
      <c r="AF1845" s="75"/>
      <c r="AG1845" s="29" t="s">
        <v>217</v>
      </c>
      <c r="AH1845" s="90"/>
      <c r="AI1845" s="168"/>
      <c r="AJ1845" s="90"/>
      <c r="AK1845" s="90"/>
      <c r="AL1845" s="71">
        <f>MAX(AL$24:AL1844)+1</f>
        <v>1736</v>
      </c>
      <c r="AM1845" s="71" t="s">
        <v>157</v>
      </c>
      <c r="AN1845" s="71" t="str">
        <f t="shared" si="322"/>
        <v>1736.</v>
      </c>
      <c r="AS1845" s="114"/>
    </row>
    <row r="1846" spans="1:45" ht="22.5" customHeight="1" x14ac:dyDescent="0.25">
      <c r="A1846" s="94" t="str">
        <f t="shared" si="321"/>
        <v>1737.</v>
      </c>
      <c r="B1846" s="94">
        <v>5073</v>
      </c>
      <c r="C1846" s="211" t="s">
        <v>1109</v>
      </c>
      <c r="D1846" s="4">
        <v>1976</v>
      </c>
      <c r="E1846" s="9" t="s">
        <v>28</v>
      </c>
      <c r="F1846" s="4" t="s">
        <v>31</v>
      </c>
      <c r="G1846" s="10">
        <v>5</v>
      </c>
      <c r="H1846" s="10">
        <v>4</v>
      </c>
      <c r="I1846" s="11">
        <v>3798.3</v>
      </c>
      <c r="J1846" s="11">
        <v>3367.2</v>
      </c>
      <c r="K1846" s="11">
        <v>3367.2</v>
      </c>
      <c r="L1846" s="35">
        <v>192</v>
      </c>
      <c r="M1846" s="11">
        <f t="shared" ref="M1846:M1853" si="326">R1846+T1846+V1846+X1846+Z1846+AB1846+AE1846+AF1846</f>
        <v>400000</v>
      </c>
      <c r="N1846" s="11"/>
      <c r="O1846" s="6"/>
      <c r="P1846" s="11"/>
      <c r="Q1846" s="11">
        <f t="shared" si="325"/>
        <v>400000</v>
      </c>
      <c r="R1846" s="11"/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>
        <v>400000</v>
      </c>
      <c r="AF1846" s="75"/>
      <c r="AG1846" s="29" t="s">
        <v>217</v>
      </c>
      <c r="AH1846" s="90"/>
      <c r="AI1846" s="168"/>
      <c r="AJ1846" s="90"/>
      <c r="AK1846" s="176"/>
      <c r="AL1846" s="71">
        <f>MAX(AL$24:AL1845)+1</f>
        <v>1737</v>
      </c>
      <c r="AM1846" s="71" t="s">
        <v>157</v>
      </c>
      <c r="AN1846" s="71" t="str">
        <f t="shared" si="322"/>
        <v>1737.</v>
      </c>
      <c r="AP1846" s="71"/>
      <c r="AS1846" s="114"/>
    </row>
    <row r="1847" spans="1:45" ht="22.5" customHeight="1" x14ac:dyDescent="0.25">
      <c r="A1847" s="94" t="str">
        <f t="shared" si="321"/>
        <v>1738.</v>
      </c>
      <c r="B1847" s="94">
        <v>4903</v>
      </c>
      <c r="C1847" s="211" t="s">
        <v>1764</v>
      </c>
      <c r="D1847" s="4">
        <v>1978</v>
      </c>
      <c r="E1847" s="9" t="s">
        <v>28</v>
      </c>
      <c r="F1847" s="4" t="s">
        <v>31</v>
      </c>
      <c r="G1847" s="10">
        <v>2</v>
      </c>
      <c r="H1847" s="10">
        <v>2</v>
      </c>
      <c r="I1847" s="11">
        <v>11753.6</v>
      </c>
      <c r="J1847" s="11">
        <v>10835.8</v>
      </c>
      <c r="K1847" s="11">
        <v>10835.8</v>
      </c>
      <c r="L1847" s="35">
        <v>522</v>
      </c>
      <c r="M1847" s="11">
        <f t="shared" si="326"/>
        <v>1107498</v>
      </c>
      <c r="N1847" s="11"/>
      <c r="O1847" s="6"/>
      <c r="P1847" s="11"/>
      <c r="Q1847" s="11">
        <f t="shared" si="325"/>
        <v>1107498</v>
      </c>
      <c r="R1847" s="11">
        <v>1107498</v>
      </c>
      <c r="S1847" s="35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75"/>
      <c r="AG1847" s="29" t="s">
        <v>217</v>
      </c>
      <c r="AH1847" s="90" t="s">
        <v>1788</v>
      </c>
      <c r="AI1847" s="168"/>
      <c r="AJ1847" s="90"/>
      <c r="AK1847" s="176"/>
      <c r="AL1847" s="71">
        <f>MAX(AL$24:AL1846)+1</f>
        <v>1738</v>
      </c>
      <c r="AM1847" s="71" t="s">
        <v>157</v>
      </c>
      <c r="AN1847" s="71" t="str">
        <f t="shared" si="322"/>
        <v>1738.</v>
      </c>
      <c r="AP1847" s="71"/>
      <c r="AS1847" s="114"/>
    </row>
    <row r="1848" spans="1:45" ht="22.5" customHeight="1" x14ac:dyDescent="0.25">
      <c r="A1848" s="94" t="str">
        <f t="shared" si="321"/>
        <v>1739.</v>
      </c>
      <c r="B1848" s="94">
        <v>4916</v>
      </c>
      <c r="C1848" s="211" t="s">
        <v>1769</v>
      </c>
      <c r="D1848" s="4">
        <v>2008</v>
      </c>
      <c r="E1848" s="9" t="s">
        <v>28</v>
      </c>
      <c r="F1848" s="4" t="s">
        <v>29</v>
      </c>
      <c r="G1848" s="10">
        <v>10</v>
      </c>
      <c r="H1848" s="10">
        <v>3</v>
      </c>
      <c r="I1848" s="11">
        <v>5806.2</v>
      </c>
      <c r="J1848" s="11">
        <v>4879.8</v>
      </c>
      <c r="K1848" s="11">
        <v>4879.8</v>
      </c>
      <c r="L1848" s="35">
        <v>173</v>
      </c>
      <c r="M1848" s="11">
        <f t="shared" si="326"/>
        <v>252959</v>
      </c>
      <c r="N1848" s="11"/>
      <c r="O1848" s="6"/>
      <c r="P1848" s="11"/>
      <c r="Q1848" s="11">
        <f t="shared" si="325"/>
        <v>252959</v>
      </c>
      <c r="R1848" s="11">
        <v>252959</v>
      </c>
      <c r="S1848" s="35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75"/>
      <c r="AG1848" s="29" t="s">
        <v>217</v>
      </c>
      <c r="AH1848" s="90" t="s">
        <v>1778</v>
      </c>
      <c r="AI1848" s="168"/>
      <c r="AJ1848" s="90"/>
      <c r="AK1848" s="176"/>
      <c r="AL1848" s="71">
        <f>MAX(AL$24:AL1847)+1</f>
        <v>1739</v>
      </c>
      <c r="AM1848" s="71" t="s">
        <v>157</v>
      </c>
      <c r="AN1848" s="71" t="str">
        <f t="shared" si="322"/>
        <v>1739.</v>
      </c>
      <c r="AP1848" s="71"/>
      <c r="AS1848" s="114"/>
    </row>
    <row r="1849" spans="1:45" ht="22.5" customHeight="1" x14ac:dyDescent="0.25">
      <c r="A1849" s="94" t="str">
        <f t="shared" si="321"/>
        <v>1740.</v>
      </c>
      <c r="B1849" s="94">
        <v>4601</v>
      </c>
      <c r="C1849" s="211" t="s">
        <v>1675</v>
      </c>
      <c r="D1849" s="4">
        <v>1980</v>
      </c>
      <c r="E1849" s="9" t="s">
        <v>28</v>
      </c>
      <c r="F1849" s="4" t="s">
        <v>31</v>
      </c>
      <c r="G1849" s="10">
        <v>9</v>
      </c>
      <c r="H1849" s="10">
        <v>8</v>
      </c>
      <c r="I1849" s="11">
        <v>14531.3</v>
      </c>
      <c r="J1849" s="11">
        <v>9206.2000000000007</v>
      </c>
      <c r="K1849" s="11">
        <v>9206.2000000000007</v>
      </c>
      <c r="L1849" s="35">
        <v>696</v>
      </c>
      <c r="M1849" s="11">
        <f t="shared" si="326"/>
        <v>2731967</v>
      </c>
      <c r="N1849" s="11"/>
      <c r="O1849" s="6"/>
      <c r="P1849" s="11"/>
      <c r="Q1849" s="11">
        <f t="shared" si="325"/>
        <v>2731967</v>
      </c>
      <c r="R1849" s="11"/>
      <c r="S1849" s="35"/>
      <c r="T1849" s="11"/>
      <c r="U1849" s="11">
        <v>4053.0293372406909</v>
      </c>
      <c r="V1849" s="11">
        <v>1933008</v>
      </c>
      <c r="W1849" s="11"/>
      <c r="X1849" s="11"/>
      <c r="Y1849" s="11"/>
      <c r="Z1849" s="11"/>
      <c r="AA1849" s="11">
        <v>664.81601845788998</v>
      </c>
      <c r="AB1849" s="11">
        <v>798959</v>
      </c>
      <c r="AC1849" s="11"/>
      <c r="AD1849" s="11"/>
      <c r="AE1849" s="11"/>
      <c r="AF1849" s="75"/>
      <c r="AG1849" s="29" t="s">
        <v>217</v>
      </c>
      <c r="AH1849" s="90"/>
      <c r="AI1849" s="168"/>
      <c r="AJ1849" s="90"/>
      <c r="AK1849" s="176"/>
      <c r="AL1849" s="71">
        <f>MAX(AL$24:AL1848)+1</f>
        <v>1740</v>
      </c>
      <c r="AM1849" s="71" t="s">
        <v>157</v>
      </c>
      <c r="AN1849" s="71" t="str">
        <f t="shared" si="322"/>
        <v>1740.</v>
      </c>
      <c r="AP1849" s="71"/>
      <c r="AS1849" s="114"/>
    </row>
    <row r="1850" spans="1:45" ht="22.5" customHeight="1" x14ac:dyDescent="0.25">
      <c r="A1850" s="94" t="str">
        <f t="shared" si="321"/>
        <v>1741.</v>
      </c>
      <c r="B1850" s="94">
        <v>4279</v>
      </c>
      <c r="C1850" s="211" t="s">
        <v>1663</v>
      </c>
      <c r="D1850" s="4">
        <v>1977</v>
      </c>
      <c r="E1850" s="9" t="s">
        <v>28</v>
      </c>
      <c r="F1850" s="4" t="s">
        <v>31</v>
      </c>
      <c r="G1850" s="10">
        <v>5</v>
      </c>
      <c r="H1850" s="10">
        <v>4</v>
      </c>
      <c r="I1850" s="11">
        <v>3648.5</v>
      </c>
      <c r="J1850" s="11">
        <v>3374.5</v>
      </c>
      <c r="K1850" s="11">
        <v>3374.5</v>
      </c>
      <c r="L1850" s="35">
        <v>314</v>
      </c>
      <c r="M1850" s="11">
        <f t="shared" si="326"/>
        <v>375000</v>
      </c>
      <c r="N1850" s="11"/>
      <c r="O1850" s="6"/>
      <c r="P1850" s="11"/>
      <c r="Q1850" s="11">
        <f t="shared" si="325"/>
        <v>375000</v>
      </c>
      <c r="R1850" s="11"/>
      <c r="S1850" s="35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>
        <v>375000</v>
      </c>
      <c r="AF1850" s="75"/>
      <c r="AG1850" s="29" t="s">
        <v>217</v>
      </c>
      <c r="AH1850" s="90"/>
      <c r="AI1850" s="168"/>
      <c r="AJ1850" s="90"/>
      <c r="AK1850" s="176"/>
      <c r="AL1850" s="71">
        <f>MAX(AL$24:AL1849)+1</f>
        <v>1741</v>
      </c>
      <c r="AM1850" s="71" t="s">
        <v>157</v>
      </c>
      <c r="AN1850" s="71" t="str">
        <f t="shared" si="322"/>
        <v>1741.</v>
      </c>
      <c r="AP1850" s="71"/>
      <c r="AS1850" s="114"/>
    </row>
    <row r="1851" spans="1:45" ht="22.5" customHeight="1" x14ac:dyDescent="0.25">
      <c r="A1851" s="94" t="str">
        <f t="shared" si="321"/>
        <v>1742.</v>
      </c>
      <c r="B1851" s="94">
        <v>4240</v>
      </c>
      <c r="C1851" s="211" t="s">
        <v>1770</v>
      </c>
      <c r="D1851" s="4">
        <v>1972</v>
      </c>
      <c r="E1851" s="9" t="s">
        <v>28</v>
      </c>
      <c r="F1851" s="4" t="s">
        <v>31</v>
      </c>
      <c r="G1851" s="10">
        <v>5</v>
      </c>
      <c r="H1851" s="10">
        <v>4</v>
      </c>
      <c r="I1851" s="11">
        <v>3664.4</v>
      </c>
      <c r="J1851" s="11">
        <v>3355.6</v>
      </c>
      <c r="K1851" s="11">
        <v>3355.6</v>
      </c>
      <c r="L1851" s="35">
        <v>171</v>
      </c>
      <c r="M1851" s="11">
        <f t="shared" si="326"/>
        <v>1897035</v>
      </c>
      <c r="N1851" s="11"/>
      <c r="O1851" s="6"/>
      <c r="P1851" s="11"/>
      <c r="Q1851" s="11">
        <f t="shared" si="325"/>
        <v>1897035</v>
      </c>
      <c r="R1851" s="11"/>
      <c r="S1851" s="35"/>
      <c r="T1851" s="11"/>
      <c r="U1851" s="11"/>
      <c r="V1851" s="11"/>
      <c r="W1851" s="11"/>
      <c r="X1851" s="11"/>
      <c r="Y1851" s="11">
        <v>1335</v>
      </c>
      <c r="Z1851" s="11">
        <v>1897035</v>
      </c>
      <c r="AA1851" s="11"/>
      <c r="AB1851" s="11"/>
      <c r="AC1851" s="11"/>
      <c r="AD1851" s="11"/>
      <c r="AE1851" s="11"/>
      <c r="AF1851" s="75"/>
      <c r="AG1851" s="29" t="s">
        <v>217</v>
      </c>
      <c r="AH1851" s="90"/>
      <c r="AI1851" s="168"/>
      <c r="AJ1851" s="90"/>
      <c r="AK1851" s="176"/>
      <c r="AL1851" s="71">
        <f>MAX(AL$24:AL1850)+1</f>
        <v>1742</v>
      </c>
      <c r="AM1851" s="71" t="s">
        <v>157</v>
      </c>
      <c r="AN1851" s="71" t="str">
        <f t="shared" si="322"/>
        <v>1742.</v>
      </c>
      <c r="AP1851" s="71"/>
      <c r="AS1851" s="114"/>
    </row>
    <row r="1852" spans="1:45" ht="22.5" customHeight="1" x14ac:dyDescent="0.25">
      <c r="A1852" s="94" t="str">
        <f t="shared" si="321"/>
        <v>1743.</v>
      </c>
      <c r="B1852" s="94">
        <v>4257</v>
      </c>
      <c r="C1852" s="211" t="s">
        <v>1772</v>
      </c>
      <c r="D1852" s="4">
        <v>1969</v>
      </c>
      <c r="E1852" s="9" t="s">
        <v>28</v>
      </c>
      <c r="F1852" s="4" t="s">
        <v>31</v>
      </c>
      <c r="G1852" s="10">
        <v>5</v>
      </c>
      <c r="H1852" s="10">
        <v>4</v>
      </c>
      <c r="I1852" s="11">
        <v>4215.8999999999996</v>
      </c>
      <c r="J1852" s="11">
        <v>3883</v>
      </c>
      <c r="K1852" s="11">
        <v>3883</v>
      </c>
      <c r="L1852" s="35">
        <v>179</v>
      </c>
      <c r="M1852" s="11">
        <f t="shared" si="326"/>
        <v>770032</v>
      </c>
      <c r="N1852" s="11"/>
      <c r="O1852" s="6"/>
      <c r="P1852" s="11"/>
      <c r="Q1852" s="11">
        <f t="shared" si="325"/>
        <v>770032</v>
      </c>
      <c r="R1852" s="11">
        <v>770032</v>
      </c>
      <c r="S1852" s="35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75"/>
      <c r="AG1852" s="29" t="s">
        <v>217</v>
      </c>
      <c r="AH1852" s="90" t="s">
        <v>1788</v>
      </c>
      <c r="AI1852" s="168"/>
      <c r="AJ1852" s="90"/>
      <c r="AK1852" s="176"/>
      <c r="AL1852" s="71">
        <f>MAX(AL$24:AL1851)+1</f>
        <v>1743</v>
      </c>
      <c r="AM1852" s="71" t="s">
        <v>157</v>
      </c>
      <c r="AN1852" s="71" t="str">
        <f t="shared" si="322"/>
        <v>1743.</v>
      </c>
      <c r="AP1852" s="71"/>
      <c r="AS1852" s="114"/>
    </row>
    <row r="1853" spans="1:45" ht="22.5" customHeight="1" x14ac:dyDescent="0.25">
      <c r="A1853" s="94" t="str">
        <f t="shared" si="321"/>
        <v>1744.</v>
      </c>
      <c r="B1853" s="94">
        <v>4693</v>
      </c>
      <c r="C1853" s="211" t="s">
        <v>1392</v>
      </c>
      <c r="D1853" s="4">
        <v>1966</v>
      </c>
      <c r="E1853" s="9" t="s">
        <v>28</v>
      </c>
      <c r="F1853" s="4" t="s">
        <v>31</v>
      </c>
      <c r="G1853" s="10">
        <v>5</v>
      </c>
      <c r="H1853" s="10">
        <v>5</v>
      </c>
      <c r="I1853" s="11">
        <v>3419.9</v>
      </c>
      <c r="J1853" s="11">
        <v>2178.1999999999998</v>
      </c>
      <c r="K1853" s="11">
        <v>2178.1999999999998</v>
      </c>
      <c r="L1853" s="35">
        <v>164</v>
      </c>
      <c r="M1853" s="11">
        <f t="shared" si="326"/>
        <v>842425.85</v>
      </c>
      <c r="N1853" s="11"/>
      <c r="O1853" s="6"/>
      <c r="P1853" s="11"/>
      <c r="Q1853" s="11">
        <f t="shared" si="325"/>
        <v>842425.85</v>
      </c>
      <c r="R1853" s="11"/>
      <c r="S1853" s="35"/>
      <c r="T1853" s="11"/>
      <c r="U1853" s="11"/>
      <c r="V1853" s="11"/>
      <c r="W1853" s="11"/>
      <c r="X1853" s="11"/>
      <c r="Y1853" s="11"/>
      <c r="Z1853" s="11"/>
      <c r="AA1853" s="11">
        <v>31.5</v>
      </c>
      <c r="AB1853" s="11">
        <v>467425.85</v>
      </c>
      <c r="AC1853" s="11"/>
      <c r="AD1853" s="11"/>
      <c r="AE1853" s="11">
        <v>375000</v>
      </c>
      <c r="AF1853" s="75"/>
      <c r="AG1853" s="29" t="s">
        <v>217</v>
      </c>
      <c r="AH1853" s="90"/>
      <c r="AI1853" s="168"/>
      <c r="AJ1853" s="90"/>
      <c r="AK1853" s="176"/>
      <c r="AL1853" s="71">
        <f>MAX(AL$24:AL1852)+1</f>
        <v>1744</v>
      </c>
      <c r="AM1853" s="71" t="s">
        <v>157</v>
      </c>
      <c r="AN1853" s="71" t="str">
        <f t="shared" si="322"/>
        <v>1744.</v>
      </c>
      <c r="AP1853" s="71"/>
      <c r="AS1853" s="114"/>
    </row>
    <row r="1854" spans="1:45" ht="23.25" customHeight="1" x14ac:dyDescent="0.25">
      <c r="A1854" s="94" t="str">
        <f t="shared" si="321"/>
        <v>1745.</v>
      </c>
      <c r="B1854" s="94">
        <v>4920</v>
      </c>
      <c r="C1854" s="213" t="s">
        <v>1734</v>
      </c>
      <c r="D1854" s="4">
        <v>1989</v>
      </c>
      <c r="E1854" s="4" t="s">
        <v>28</v>
      </c>
      <c r="F1854" s="4" t="s">
        <v>29</v>
      </c>
      <c r="G1854" s="4">
        <v>12</v>
      </c>
      <c r="H1854" s="4">
        <v>1</v>
      </c>
      <c r="I1854" s="4">
        <v>5385.8</v>
      </c>
      <c r="J1854" s="18">
        <v>3909</v>
      </c>
      <c r="K1854" s="18">
        <v>3909</v>
      </c>
      <c r="L1854" s="4">
        <v>194</v>
      </c>
      <c r="M1854" s="11">
        <f>R1854+T1854+V1854+X1854+Z1854+AB1854+AC1854+AE1854+AF1854</f>
        <v>15986895.16</v>
      </c>
      <c r="N1854" s="6"/>
      <c r="O1854" s="6"/>
      <c r="P1854" s="6"/>
      <c r="Q1854" s="11">
        <f t="shared" ref="Q1854" si="327">M1854</f>
        <v>15986895.16</v>
      </c>
      <c r="R1854" s="11"/>
      <c r="S1854" s="123"/>
      <c r="T1854" s="124"/>
      <c r="U1854" s="11"/>
      <c r="V1854" s="11"/>
      <c r="W1854" s="11"/>
      <c r="X1854" s="11"/>
      <c r="Y1854" s="18">
        <v>180</v>
      </c>
      <c r="Z1854" s="18"/>
      <c r="AA1854" s="124"/>
      <c r="AB1854" s="124"/>
      <c r="AC1854" s="18">
        <v>15708304.25</v>
      </c>
      <c r="AD1854" s="125"/>
      <c r="AE1854" s="11"/>
      <c r="AF1854" s="11">
        <v>278590.90999999997</v>
      </c>
      <c r="AG1854" s="29" t="s">
        <v>217</v>
      </c>
      <c r="AH1854" s="215"/>
      <c r="AI1854" s="168"/>
      <c r="AJ1854" s="215"/>
      <c r="AK1854" s="71"/>
      <c r="AL1854" s="71">
        <f>MAX(AL$24:AL1853)+1</f>
        <v>1745</v>
      </c>
      <c r="AM1854" s="71" t="s">
        <v>157</v>
      </c>
      <c r="AN1854" s="71" t="str">
        <f t="shared" si="322"/>
        <v>1745.</v>
      </c>
      <c r="AO1854" s="71"/>
      <c r="AP1854" s="71"/>
    </row>
    <row r="1856" spans="1:45" ht="22.5" customHeight="1" x14ac:dyDescent="0.25">
      <c r="A1856" s="72" t="s">
        <v>199</v>
      </c>
      <c r="B1856" s="72"/>
      <c r="C1856" s="72"/>
    </row>
    <row r="1857" spans="1:42" ht="22.5" customHeight="1" x14ac:dyDescent="0.25">
      <c r="A1857" s="72" t="s">
        <v>200</v>
      </c>
      <c r="B1857" s="72"/>
      <c r="C1857" s="246"/>
      <c r="S1857" s="126"/>
      <c r="T1857" s="97"/>
      <c r="U1857" s="97"/>
      <c r="V1857" s="127"/>
    </row>
    <row r="1858" spans="1:42" ht="22.5" customHeight="1" x14ac:dyDescent="0.25">
      <c r="A1858" s="72" t="s">
        <v>201</v>
      </c>
      <c r="B1858" s="72"/>
      <c r="C1858" s="72"/>
    </row>
    <row r="1859" spans="1:42" ht="22.5" customHeight="1" x14ac:dyDescent="0.25">
      <c r="A1859" s="72" t="s">
        <v>202</v>
      </c>
      <c r="B1859" s="72"/>
      <c r="C1859" s="72"/>
      <c r="U1859" s="95"/>
    </row>
    <row r="1860" spans="1:42" s="72" customFormat="1" ht="22.5" customHeight="1" x14ac:dyDescent="0.25">
      <c r="I1860" s="83"/>
      <c r="J1860" s="83"/>
      <c r="K1860" s="83"/>
      <c r="L1860" s="84"/>
      <c r="M1860" s="85"/>
      <c r="N1860" s="85"/>
      <c r="O1860" s="85"/>
      <c r="P1860" s="85"/>
      <c r="Q1860" s="85"/>
      <c r="R1860" s="85"/>
      <c r="S1860" s="84"/>
      <c r="T1860" s="85"/>
      <c r="U1860" s="85"/>
      <c r="V1860" s="85"/>
      <c r="W1860" s="85"/>
      <c r="X1860" s="85"/>
      <c r="Y1860" s="85"/>
      <c r="Z1860" s="85"/>
      <c r="AA1860" s="85"/>
      <c r="AB1860" s="85"/>
      <c r="AC1860" s="85"/>
      <c r="AD1860" s="85"/>
      <c r="AE1860" s="85"/>
      <c r="AF1860" s="85"/>
      <c r="AG1860" s="175"/>
      <c r="AH1860" s="175"/>
      <c r="AI1860" s="163"/>
      <c r="AJ1860" s="129"/>
      <c r="AK1860" s="129"/>
      <c r="AO1860" s="129"/>
      <c r="AP1860" s="85"/>
    </row>
    <row r="1861" spans="1:42" ht="22.5" customHeight="1" x14ac:dyDescent="0.25">
      <c r="C1861" s="102" t="s">
        <v>1522</v>
      </c>
      <c r="S1861" s="105" t="s">
        <v>1561</v>
      </c>
    </row>
    <row r="1868" spans="1:42" ht="22.5" customHeight="1" x14ac:dyDescent="0.25">
      <c r="C1868" s="247"/>
      <c r="D1868" s="71"/>
      <c r="I1868" s="71"/>
      <c r="J1868" s="71"/>
      <c r="K1868" s="71"/>
      <c r="L1868" s="71"/>
      <c r="M1868" s="71"/>
      <c r="N1868" s="71"/>
      <c r="O1868" s="71"/>
      <c r="P1868" s="71"/>
      <c r="Q1868" s="71"/>
      <c r="R1868" s="71"/>
      <c r="S1868" s="71"/>
      <c r="T1868" s="71"/>
      <c r="U1868" s="71"/>
      <c r="V1868" s="71"/>
      <c r="W1868" s="71"/>
      <c r="X1868" s="71"/>
      <c r="Y1868" s="71"/>
      <c r="Z1868" s="71"/>
      <c r="AA1868" s="71"/>
      <c r="AB1868" s="71"/>
      <c r="AC1868" s="71"/>
      <c r="AD1868" s="71"/>
      <c r="AE1868" s="71"/>
      <c r="AF1868" s="71"/>
      <c r="AI1868" s="169"/>
      <c r="AJ1868" s="71"/>
      <c r="AK1868" s="71"/>
      <c r="AP1868" s="71"/>
    </row>
  </sheetData>
  <autoFilter ref="A18:EX1854"/>
  <customSheetViews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1"/>
      <autoFilter ref="A19:AO2034">
        <filterColumn colId="33">
          <filters>
            <filter val="2017"/>
          </filters>
        </filterColumn>
      </autoFilter>
    </customSheetView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2"/>
      <autoFilter ref="A17:AV3518"/>
    </customSheetView>
  </customSheetViews>
  <mergeCells count="31">
    <mergeCell ref="H15:H17"/>
    <mergeCell ref="I15:I16"/>
    <mergeCell ref="AG15:AG17"/>
    <mergeCell ref="S16:T16"/>
    <mergeCell ref="U16:V16"/>
    <mergeCell ref="W16:X16"/>
    <mergeCell ref="AC15:AF15"/>
    <mergeCell ref="AA16:AB16"/>
    <mergeCell ref="J15:K15"/>
    <mergeCell ref="L15:L16"/>
    <mergeCell ref="R15:AB15"/>
    <mergeCell ref="Y16:Z16"/>
    <mergeCell ref="M15:Q15"/>
    <mergeCell ref="A15:A17"/>
    <mergeCell ref="C15:C17"/>
    <mergeCell ref="D15:E15"/>
    <mergeCell ref="F15:F17"/>
    <mergeCell ref="G15:G17"/>
    <mergeCell ref="D16:D17"/>
    <mergeCell ref="E16:E17"/>
    <mergeCell ref="B16:B17"/>
    <mergeCell ref="AE1:AG1"/>
    <mergeCell ref="AE2:AG2"/>
    <mergeCell ref="AE3:AG3"/>
    <mergeCell ref="AB4:AG4"/>
    <mergeCell ref="A12:AG12"/>
    <mergeCell ref="A11:AG11"/>
    <mergeCell ref="AE5:AG5"/>
    <mergeCell ref="AE6:AG6"/>
    <mergeCell ref="AB7:AG7"/>
    <mergeCell ref="AB8:AG8"/>
  </mergeCells>
  <pageMargins left="0.19685039370078741" right="0.19685039370078741" top="0.19685039370078741" bottom="0.19685039370078741" header="0.19685039370078741" footer="0.19685039370078741"/>
  <pageSetup paperSize="9" scale="31" fitToHeight="0" orientation="landscape" r:id="rId3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26" zoomScale="70" zoomScaleNormal="70" workbookViewId="0">
      <selection activeCell="B19" sqref="B19"/>
    </sheetView>
  </sheetViews>
  <sheetFormatPr defaultColWidth="9.33203125" defaultRowHeight="15.75" x14ac:dyDescent="0.25"/>
  <cols>
    <col min="1" max="1" width="5.5" style="114" customWidth="1"/>
    <col min="2" max="2" width="69.1640625" style="114" customWidth="1"/>
    <col min="3" max="3" width="18.83203125" style="115" customWidth="1"/>
    <col min="4" max="4" width="19.33203125" style="116" customWidth="1"/>
    <col min="5" max="5" width="18.5" style="114" customWidth="1"/>
    <col min="6" max="6" width="20.6640625" style="115" customWidth="1"/>
    <col min="7" max="7" width="17.83203125" style="115" customWidth="1"/>
    <col min="8" max="8" width="19.1640625" style="116" customWidth="1"/>
    <col min="9" max="9" width="16.6640625" style="114" customWidth="1"/>
    <col min="10" max="10" width="20.6640625" style="115" customWidth="1"/>
    <col min="11" max="11" width="18.1640625" style="115" customWidth="1"/>
    <col min="12" max="12" width="19.1640625" style="116" customWidth="1"/>
    <col min="13" max="13" width="16.83203125" style="114" customWidth="1"/>
    <col min="14" max="14" width="21.33203125" style="115" customWidth="1"/>
    <col min="15" max="15" width="19.1640625" style="115" customWidth="1"/>
    <col min="16" max="16" width="18.33203125" style="116" customWidth="1"/>
    <col min="17" max="17" width="16.6640625" style="114" customWidth="1"/>
    <col min="18" max="18" width="25.5" style="115" customWidth="1"/>
    <col min="19" max="19" width="9.33203125" style="114"/>
    <col min="20" max="20" width="9.33203125" style="71"/>
    <col min="21" max="16384" width="9.33203125" style="114"/>
  </cols>
  <sheetData>
    <row r="1" spans="1:20" ht="17.25" customHeight="1" x14ac:dyDescent="0.25">
      <c r="A1" s="265" t="s">
        <v>192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20" ht="17.25" customHeight="1" x14ac:dyDescent="0.25">
      <c r="A2" s="265" t="s">
        <v>158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0" ht="16.5" customHeight="1" x14ac:dyDescent="0.25">
      <c r="A3" s="265" t="s">
        <v>159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0" ht="17.25" customHeight="1" x14ac:dyDescent="0.25">
      <c r="A4" s="265" t="s">
        <v>207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0" ht="17.25" x14ac:dyDescent="0.3">
      <c r="A5" s="44"/>
      <c r="B5" s="45"/>
      <c r="C5" s="59"/>
      <c r="D5" s="62"/>
      <c r="E5" s="46"/>
      <c r="F5" s="59"/>
      <c r="G5" s="59"/>
      <c r="H5" s="62"/>
      <c r="I5" s="46"/>
      <c r="J5" s="59"/>
      <c r="K5" s="59"/>
      <c r="L5" s="62"/>
      <c r="M5" s="46"/>
      <c r="N5" s="59"/>
      <c r="O5" s="59"/>
      <c r="P5" s="62"/>
      <c r="Q5" s="46"/>
      <c r="R5" s="59"/>
    </row>
    <row r="6" spans="1:20" ht="18.75" x14ac:dyDescent="0.3">
      <c r="A6" s="47"/>
      <c r="B6" s="48"/>
      <c r="C6" s="266" t="s">
        <v>208</v>
      </c>
      <c r="D6" s="267"/>
      <c r="E6" s="267"/>
      <c r="F6" s="268"/>
      <c r="G6" s="266" t="s">
        <v>209</v>
      </c>
      <c r="H6" s="267"/>
      <c r="I6" s="267"/>
      <c r="J6" s="268"/>
      <c r="K6" s="266" t="s">
        <v>210</v>
      </c>
      <c r="L6" s="267"/>
      <c r="M6" s="267"/>
      <c r="N6" s="268"/>
      <c r="O6" s="266" t="s">
        <v>160</v>
      </c>
      <c r="P6" s="267"/>
      <c r="Q6" s="267"/>
      <c r="R6" s="268"/>
    </row>
    <row r="7" spans="1:20" ht="192.75" customHeight="1" x14ac:dyDescent="0.25">
      <c r="A7" s="42" t="s">
        <v>1</v>
      </c>
      <c r="B7" s="49" t="s">
        <v>161</v>
      </c>
      <c r="C7" s="60" t="s">
        <v>162</v>
      </c>
      <c r="D7" s="63" t="s">
        <v>163</v>
      </c>
      <c r="E7" s="50" t="s">
        <v>164</v>
      </c>
      <c r="F7" s="66" t="s">
        <v>165</v>
      </c>
      <c r="G7" s="60" t="s">
        <v>162</v>
      </c>
      <c r="H7" s="63" t="s">
        <v>163</v>
      </c>
      <c r="I7" s="50" t="s">
        <v>164</v>
      </c>
      <c r="J7" s="66" t="s">
        <v>165</v>
      </c>
      <c r="K7" s="60" t="s">
        <v>162</v>
      </c>
      <c r="L7" s="63" t="s">
        <v>163</v>
      </c>
      <c r="M7" s="50" t="s">
        <v>164</v>
      </c>
      <c r="N7" s="66" t="s">
        <v>165</v>
      </c>
      <c r="O7" s="60" t="s">
        <v>162</v>
      </c>
      <c r="P7" s="63" t="s">
        <v>163</v>
      </c>
      <c r="Q7" s="50" t="s">
        <v>164</v>
      </c>
      <c r="R7" s="60" t="s">
        <v>165</v>
      </c>
    </row>
    <row r="8" spans="1:20" ht="18.75" x14ac:dyDescent="0.3">
      <c r="A8" s="43"/>
      <c r="B8" s="51"/>
      <c r="C8" s="61" t="s">
        <v>23</v>
      </c>
      <c r="D8" s="64" t="s">
        <v>24</v>
      </c>
      <c r="E8" s="52" t="s">
        <v>166</v>
      </c>
      <c r="F8" s="67" t="s">
        <v>25</v>
      </c>
      <c r="G8" s="61" t="s">
        <v>23</v>
      </c>
      <c r="H8" s="64" t="s">
        <v>24</v>
      </c>
      <c r="I8" s="52" t="s">
        <v>166</v>
      </c>
      <c r="J8" s="61" t="s">
        <v>25</v>
      </c>
      <c r="K8" s="68" t="s">
        <v>23</v>
      </c>
      <c r="L8" s="64" t="s">
        <v>24</v>
      </c>
      <c r="M8" s="52" t="s">
        <v>166</v>
      </c>
      <c r="N8" s="67" t="s">
        <v>25</v>
      </c>
      <c r="O8" s="61" t="s">
        <v>23</v>
      </c>
      <c r="P8" s="64" t="s">
        <v>24</v>
      </c>
      <c r="Q8" s="52" t="s">
        <v>166</v>
      </c>
      <c r="R8" s="61" t="s">
        <v>25</v>
      </c>
    </row>
    <row r="9" spans="1:20" ht="16.5" x14ac:dyDescent="0.25">
      <c r="A9" s="1">
        <v>1</v>
      </c>
      <c r="B9" s="53">
        <v>2</v>
      </c>
      <c r="C9" s="2">
        <v>3</v>
      </c>
      <c r="D9" s="2">
        <v>4</v>
      </c>
      <c r="E9" s="2">
        <v>5</v>
      </c>
      <c r="F9" s="70">
        <v>6</v>
      </c>
      <c r="G9" s="2">
        <v>7</v>
      </c>
      <c r="H9" s="2">
        <v>8</v>
      </c>
      <c r="I9" s="2">
        <v>9</v>
      </c>
      <c r="J9" s="2">
        <v>10</v>
      </c>
      <c r="K9" s="73">
        <v>11</v>
      </c>
      <c r="L9" s="2">
        <v>12</v>
      </c>
      <c r="M9" s="2">
        <v>13</v>
      </c>
      <c r="N9" s="70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4" t="s">
        <v>26</v>
      </c>
      <c r="C10" s="6">
        <f>SUM(C11:C32)</f>
        <v>550390.41000000015</v>
      </c>
      <c r="D10" s="34">
        <f t="shared" ref="D10:P10" si="0">SUM(D11:D32)</f>
        <v>22831</v>
      </c>
      <c r="E10" s="34">
        <f t="shared" si="0"/>
        <v>226</v>
      </c>
      <c r="F10" s="6">
        <f>'перечень МКД'!M20</f>
        <v>284586429.42600006</v>
      </c>
      <c r="G10" s="6">
        <f t="shared" si="0"/>
        <v>701451.04999999981</v>
      </c>
      <c r="H10" s="34">
        <f t="shared" si="0"/>
        <v>26883</v>
      </c>
      <c r="I10" s="34">
        <f t="shared" si="0"/>
        <v>356</v>
      </c>
      <c r="J10" s="6">
        <f>'перечень МКД'!M21</f>
        <v>461128819.92999995</v>
      </c>
      <c r="K10" s="6">
        <f t="shared" si="0"/>
        <v>3002925.89</v>
      </c>
      <c r="L10" s="34">
        <f t="shared" si="0"/>
        <v>120244</v>
      </c>
      <c r="M10" s="34">
        <f t="shared" si="0"/>
        <v>1163</v>
      </c>
      <c r="N10" s="6">
        <f>'перечень МКД'!M22</f>
        <v>1793538746.3864007</v>
      </c>
      <c r="O10" s="6">
        <f t="shared" si="0"/>
        <v>4254767.3500000006</v>
      </c>
      <c r="P10" s="34">
        <f t="shared" si="0"/>
        <v>169958</v>
      </c>
      <c r="Q10" s="34">
        <f>SUM(Q11:Q32)</f>
        <v>1745</v>
      </c>
      <c r="R10" s="6">
        <f>F10+J10+N10</f>
        <v>2539253995.7424006</v>
      </c>
    </row>
    <row r="11" spans="1:20" ht="20.25" customHeight="1" x14ac:dyDescent="0.25">
      <c r="A11" s="4" t="s">
        <v>167</v>
      </c>
      <c r="B11" s="55" t="s">
        <v>27</v>
      </c>
      <c r="C11" s="11">
        <f>'перечень МКД'!I24</f>
        <v>3095.6</v>
      </c>
      <c r="D11" s="35">
        <f>'перечень МКД'!L24</f>
        <v>132</v>
      </c>
      <c r="E11" s="56">
        <v>2</v>
      </c>
      <c r="F11" s="76">
        <f>'перечень МКД'!M24</f>
        <v>1933789.88</v>
      </c>
      <c r="G11" s="11">
        <f>'перечень МКД'!I27</f>
        <v>5559.8</v>
      </c>
      <c r="H11" s="35">
        <f>'перечень МКД'!L27</f>
        <v>285</v>
      </c>
      <c r="I11" s="56">
        <v>3</v>
      </c>
      <c r="J11" s="121">
        <f>'перечень МКД'!M27</f>
        <v>4550643.33</v>
      </c>
      <c r="K11" s="74">
        <f>'перечень МКД'!I31</f>
        <v>920.2</v>
      </c>
      <c r="L11" s="35">
        <f>'перечень МКД'!L31</f>
        <v>38</v>
      </c>
      <c r="M11" s="56">
        <v>2</v>
      </c>
      <c r="N11" s="76">
        <f>'перечень МКД'!M31</f>
        <v>1661362.4</v>
      </c>
      <c r="O11" s="11">
        <f>C11+G11+K11</f>
        <v>9575.6</v>
      </c>
      <c r="P11" s="35">
        <f>D11+H11+L11</f>
        <v>455</v>
      </c>
      <c r="Q11" s="12">
        <f>E11+I11+M11</f>
        <v>7</v>
      </c>
      <c r="R11" s="6">
        <f t="shared" ref="R11:R32" si="1">F11+J11+N11</f>
        <v>8145795.6099999994</v>
      </c>
    </row>
    <row r="12" spans="1:20" ht="20.25" customHeight="1" x14ac:dyDescent="0.25">
      <c r="A12" s="4" t="s">
        <v>168</v>
      </c>
      <c r="B12" s="55" t="s">
        <v>32</v>
      </c>
      <c r="C12" s="15">
        <f>'перечень МКД'!I35</f>
        <v>57717.740000000005</v>
      </c>
      <c r="D12" s="36">
        <f>'перечень МКД'!L35</f>
        <v>1505</v>
      </c>
      <c r="E12" s="14">
        <v>19</v>
      </c>
      <c r="F12" s="77">
        <f>'перечень МКД'!M35</f>
        <v>40459244.710000008</v>
      </c>
      <c r="G12" s="15">
        <f>'перечень МКД'!I55</f>
        <v>102243.09000000001</v>
      </c>
      <c r="H12" s="36">
        <f>'перечень МКД'!L55</f>
        <v>2989</v>
      </c>
      <c r="I12" s="14">
        <v>51</v>
      </c>
      <c r="J12" s="13">
        <f>'перечень МКД'!M55</f>
        <v>79867908.943999991</v>
      </c>
      <c r="K12" s="78">
        <f>'перечень МКД'!I107</f>
        <v>248886.77000000002</v>
      </c>
      <c r="L12" s="36">
        <f>'перечень МКД'!L107</f>
        <v>8019</v>
      </c>
      <c r="M12" s="14">
        <v>165</v>
      </c>
      <c r="N12" s="77">
        <f>'перечень МКД'!M107</f>
        <v>173251759.86019996</v>
      </c>
      <c r="O12" s="11">
        <f>C12+G12+K12</f>
        <v>408847.60000000003</v>
      </c>
      <c r="P12" s="35">
        <f t="shared" ref="P12:P32" si="2">D12+H12+L12</f>
        <v>12513</v>
      </c>
      <c r="Q12" s="12">
        <f t="shared" ref="Q12:Q31" si="3">E12+I12+M12</f>
        <v>235</v>
      </c>
      <c r="R12" s="6">
        <f t="shared" si="1"/>
        <v>293578913.51419997</v>
      </c>
    </row>
    <row r="13" spans="1:20" ht="21" customHeight="1" x14ac:dyDescent="0.25">
      <c r="A13" s="4" t="s">
        <v>169</v>
      </c>
      <c r="B13" s="55" t="s">
        <v>80</v>
      </c>
      <c r="C13" s="11">
        <f>'перечень МКД'!I274</f>
        <v>25515.51</v>
      </c>
      <c r="D13" s="35">
        <f>'перечень МКД'!L274</f>
        <v>706</v>
      </c>
      <c r="E13" s="12">
        <v>16</v>
      </c>
      <c r="F13" s="77">
        <f>'перечень МКД'!M274</f>
        <v>13648192.760000002</v>
      </c>
      <c r="G13" s="11">
        <f>'перечень МКД'!I291</f>
        <v>73635.959999999977</v>
      </c>
      <c r="H13" s="35">
        <f>'перечень МКД'!L291</f>
        <v>2115</v>
      </c>
      <c r="I13" s="12">
        <v>35</v>
      </c>
      <c r="J13" s="13">
        <f>'перечень МКД'!M291</f>
        <v>30828499.699999999</v>
      </c>
      <c r="K13" s="74">
        <f>'перечень МКД'!I327</f>
        <v>87664.560000000012</v>
      </c>
      <c r="L13" s="35">
        <f>'перечень МКД'!L327</f>
        <v>3171</v>
      </c>
      <c r="M13" s="12">
        <v>64</v>
      </c>
      <c r="N13" s="77">
        <f>'перечень МКД'!M327</f>
        <v>81907158.930799991</v>
      </c>
      <c r="O13" s="11">
        <f t="shared" ref="O13:O32" si="4">C13+G13+K13</f>
        <v>186816.02999999997</v>
      </c>
      <c r="P13" s="35">
        <f t="shared" si="2"/>
        <v>5992</v>
      </c>
      <c r="Q13" s="12">
        <f t="shared" si="3"/>
        <v>115</v>
      </c>
      <c r="R13" s="6">
        <f t="shared" si="1"/>
        <v>126383851.3908</v>
      </c>
    </row>
    <row r="14" spans="1:20" ht="37.5" customHeight="1" x14ac:dyDescent="0.25">
      <c r="A14" s="4" t="s">
        <v>170</v>
      </c>
      <c r="B14" s="55" t="s">
        <v>1686</v>
      </c>
      <c r="C14" s="11">
        <f>'перечень МКД'!I393</f>
        <v>1241.2</v>
      </c>
      <c r="D14" s="12">
        <f>'перечень МКД'!L393</f>
        <v>51</v>
      </c>
      <c r="E14" s="12">
        <v>1</v>
      </c>
      <c r="F14" s="11">
        <f>'перечень МКД'!M393</f>
        <v>1541389.57</v>
      </c>
      <c r="G14" s="11">
        <f>'перечень МКД'!I395</f>
        <v>819.2</v>
      </c>
      <c r="H14" s="35">
        <f>'перечень МКД'!L395</f>
        <v>34</v>
      </c>
      <c r="I14" s="14">
        <v>1</v>
      </c>
      <c r="J14" s="13">
        <f>'перечень МКД'!M395</f>
        <v>183368.33</v>
      </c>
      <c r="K14" s="74">
        <f>'перечень МКД'!I397</f>
        <v>2224</v>
      </c>
      <c r="L14" s="35">
        <f>'перечень МКД'!L397</f>
        <v>88</v>
      </c>
      <c r="M14" s="14">
        <v>3</v>
      </c>
      <c r="N14" s="77">
        <f>'перечень МКД'!M397</f>
        <v>1830976.78</v>
      </c>
      <c r="O14" s="11">
        <f t="shared" si="4"/>
        <v>4284.3999999999996</v>
      </c>
      <c r="P14" s="35">
        <f t="shared" si="2"/>
        <v>173</v>
      </c>
      <c r="Q14" s="12">
        <f t="shared" si="3"/>
        <v>5</v>
      </c>
      <c r="R14" s="6">
        <f t="shared" si="1"/>
        <v>3555734.68</v>
      </c>
    </row>
    <row r="15" spans="1:20" ht="19.5" customHeight="1" x14ac:dyDescent="0.25">
      <c r="A15" s="4" t="s">
        <v>171</v>
      </c>
      <c r="B15" s="55" t="s">
        <v>90</v>
      </c>
      <c r="C15" s="11">
        <f>'перечень МКД'!I402</f>
        <v>1687.8999999999999</v>
      </c>
      <c r="D15" s="35">
        <f>'перечень МКД'!L402</f>
        <v>80</v>
      </c>
      <c r="E15" s="14">
        <v>3</v>
      </c>
      <c r="F15" s="77">
        <f>'перечень МКД'!M402</f>
        <v>4283527.51</v>
      </c>
      <c r="G15" s="11">
        <f>'перечень МКД'!I406</f>
        <v>1486.9</v>
      </c>
      <c r="H15" s="35">
        <f>'перечень МКД'!L406</f>
        <v>81</v>
      </c>
      <c r="I15" s="14">
        <v>4</v>
      </c>
      <c r="J15" s="11">
        <f>'перечень МКД'!M406</f>
        <v>8062675.3300000001</v>
      </c>
      <c r="K15" s="74">
        <f>'перечень МКД'!I411</f>
        <v>7803.0999999999995</v>
      </c>
      <c r="L15" s="35">
        <f>'перечень МКД'!L411</f>
        <v>373</v>
      </c>
      <c r="M15" s="36">
        <v>15</v>
      </c>
      <c r="N15" s="75">
        <f>'перечень МКД'!M411</f>
        <v>18788832.299999997</v>
      </c>
      <c r="O15" s="11">
        <f t="shared" si="4"/>
        <v>10977.9</v>
      </c>
      <c r="P15" s="35">
        <f t="shared" si="2"/>
        <v>534</v>
      </c>
      <c r="Q15" s="35">
        <f t="shared" si="3"/>
        <v>22</v>
      </c>
      <c r="R15" s="6">
        <f t="shared" si="1"/>
        <v>31135035.139999997</v>
      </c>
      <c r="T15" s="91"/>
    </row>
    <row r="16" spans="1:20" ht="21" customHeight="1" x14ac:dyDescent="0.25">
      <c r="A16" s="4" t="s">
        <v>172</v>
      </c>
      <c r="B16" s="57" t="s">
        <v>193</v>
      </c>
      <c r="C16" s="11">
        <f>'перечень МКД'!I428</f>
        <v>2388.9</v>
      </c>
      <c r="D16" s="35">
        <f>'перечень МКД'!L428</f>
        <v>97</v>
      </c>
      <c r="E16" s="14">
        <v>5</v>
      </c>
      <c r="F16" s="75">
        <f>'перечень МКД'!M428</f>
        <v>2055472.2200000002</v>
      </c>
      <c r="G16" s="13">
        <f>'перечень МКД'!I434</f>
        <v>6825.24</v>
      </c>
      <c r="H16" s="36">
        <f>'перечень МКД'!L434</f>
        <v>254</v>
      </c>
      <c r="I16" s="14">
        <v>5</v>
      </c>
      <c r="J16" s="13">
        <f>'перечень МКД'!M434</f>
        <v>12437118.709999999</v>
      </c>
      <c r="K16" s="79">
        <f>'перечень МКД'!I440</f>
        <v>9374.4000000000015</v>
      </c>
      <c r="L16" s="36">
        <f>'перечень МКД'!L440</f>
        <v>364</v>
      </c>
      <c r="M16" s="14">
        <v>14</v>
      </c>
      <c r="N16" s="77">
        <f>'перечень МКД'!M440</f>
        <v>16130299.080000002</v>
      </c>
      <c r="O16" s="11">
        <f t="shared" si="4"/>
        <v>18588.54</v>
      </c>
      <c r="P16" s="35">
        <f t="shared" si="2"/>
        <v>715</v>
      </c>
      <c r="Q16" s="12">
        <f t="shared" si="3"/>
        <v>24</v>
      </c>
      <c r="R16" s="6">
        <f t="shared" si="1"/>
        <v>30622890.010000002</v>
      </c>
      <c r="T16" s="91"/>
    </row>
    <row r="17" spans="1:20" ht="20.25" customHeight="1" x14ac:dyDescent="0.25">
      <c r="A17" s="4" t="s">
        <v>173</v>
      </c>
      <c r="B17" s="55" t="s">
        <v>94</v>
      </c>
      <c r="C17" s="13">
        <f>'перечень МКД'!I456</f>
        <v>3974</v>
      </c>
      <c r="D17" s="36">
        <f>'перечень МКД'!L456</f>
        <v>135</v>
      </c>
      <c r="E17" s="14">
        <v>5</v>
      </c>
      <c r="F17" s="77">
        <f>'перечень МКД'!M456</f>
        <v>1435226.76</v>
      </c>
      <c r="G17" s="11">
        <f>'перечень МКД'!I462</f>
        <v>6649.7</v>
      </c>
      <c r="H17" s="35">
        <f>'перечень МКД'!L462</f>
        <v>235</v>
      </c>
      <c r="I17" s="12">
        <v>9</v>
      </c>
      <c r="J17" s="11">
        <f>'перечень МКД'!M462</f>
        <v>13767798.250000002</v>
      </c>
      <c r="K17" s="74">
        <f>'перечень МКД'!I472</f>
        <v>7533.7000000000007</v>
      </c>
      <c r="L17" s="35">
        <f>'перечень МКД'!L472</f>
        <v>247</v>
      </c>
      <c r="M17" s="12">
        <v>9</v>
      </c>
      <c r="N17" s="75">
        <f>'перечень МКД'!M472</f>
        <v>5677217.3499999987</v>
      </c>
      <c r="O17" s="11">
        <f t="shared" si="4"/>
        <v>18157.400000000001</v>
      </c>
      <c r="P17" s="35">
        <f t="shared" si="2"/>
        <v>617</v>
      </c>
      <c r="Q17" s="12">
        <f>E17+I17+M17</f>
        <v>23</v>
      </c>
      <c r="R17" s="6">
        <f t="shared" si="1"/>
        <v>20880242.359999999</v>
      </c>
      <c r="T17" s="91"/>
    </row>
    <row r="18" spans="1:20" ht="20.25" customHeight="1" x14ac:dyDescent="0.25">
      <c r="A18" s="4" t="s">
        <v>174</v>
      </c>
      <c r="B18" s="55" t="s">
        <v>96</v>
      </c>
      <c r="C18" s="11">
        <f>'перечень МКД'!I483</f>
        <v>5939.7999999999993</v>
      </c>
      <c r="D18" s="35">
        <f>'перечень МКД'!L483</f>
        <v>232</v>
      </c>
      <c r="E18" s="12">
        <v>4</v>
      </c>
      <c r="F18" s="75">
        <f>'перечень МКД'!M483</f>
        <v>5932302.3799999999</v>
      </c>
      <c r="G18" s="13">
        <f>'перечень МКД'!I488</f>
        <v>9043.56</v>
      </c>
      <c r="H18" s="36">
        <f>'перечень МКД'!L488</f>
        <v>363</v>
      </c>
      <c r="I18" s="14">
        <v>11</v>
      </c>
      <c r="J18" s="13">
        <f>'перечень МКД'!M488</f>
        <v>17707054.66</v>
      </c>
      <c r="K18" s="79">
        <f>'перечень МКД'!I500</f>
        <v>25106.159999999996</v>
      </c>
      <c r="L18" s="36">
        <f>'перечень МКД'!L500</f>
        <v>934</v>
      </c>
      <c r="M18" s="14">
        <v>20</v>
      </c>
      <c r="N18" s="77">
        <f>'перечень МКД'!M500</f>
        <v>33856071.711999997</v>
      </c>
      <c r="O18" s="11">
        <f t="shared" si="4"/>
        <v>40089.519999999997</v>
      </c>
      <c r="P18" s="35">
        <f t="shared" si="2"/>
        <v>1529</v>
      </c>
      <c r="Q18" s="12">
        <f t="shared" si="3"/>
        <v>35</v>
      </c>
      <c r="R18" s="6">
        <f t="shared" si="1"/>
        <v>57495428.751999997</v>
      </c>
      <c r="T18" s="91"/>
    </row>
    <row r="19" spans="1:20" ht="19.5" customHeight="1" x14ac:dyDescent="0.25">
      <c r="A19" s="4">
        <v>9</v>
      </c>
      <c r="B19" s="55" t="s">
        <v>1687</v>
      </c>
      <c r="C19" s="13">
        <f>'перечень МКД'!I522</f>
        <v>414</v>
      </c>
      <c r="D19" s="36">
        <f>'перечень МКД'!L522</f>
        <v>16</v>
      </c>
      <c r="E19" s="14">
        <v>1</v>
      </c>
      <c r="F19" s="77">
        <f>'перечень МКД'!M522</f>
        <v>37807.199999999997</v>
      </c>
      <c r="G19" s="11">
        <f>'перечень МКД'!I524</f>
        <v>880.8</v>
      </c>
      <c r="H19" s="35">
        <f>'перечень МКД'!L524</f>
        <v>31</v>
      </c>
      <c r="I19" s="14">
        <v>1</v>
      </c>
      <c r="J19" s="11">
        <f>'перечень МКД'!M524</f>
        <v>2420235.29</v>
      </c>
      <c r="K19" s="74">
        <f>'перечень МКД'!I526</f>
        <v>2151.3000000000002</v>
      </c>
      <c r="L19" s="35">
        <f>'перечень МКД'!L526</f>
        <v>74</v>
      </c>
      <c r="M19" s="14">
        <v>4</v>
      </c>
      <c r="N19" s="75">
        <f>'перечень МКД'!M526</f>
        <v>3539656.8</v>
      </c>
      <c r="O19" s="11">
        <f t="shared" si="4"/>
        <v>3446.1000000000004</v>
      </c>
      <c r="P19" s="35">
        <f t="shared" si="2"/>
        <v>121</v>
      </c>
      <c r="Q19" s="12">
        <f t="shared" si="3"/>
        <v>6</v>
      </c>
      <c r="R19" s="6">
        <f t="shared" si="1"/>
        <v>5997699.29</v>
      </c>
      <c r="T19" s="91"/>
    </row>
    <row r="20" spans="1:20" ht="19.5" customHeight="1" x14ac:dyDescent="0.25">
      <c r="A20" s="4" t="s">
        <v>175</v>
      </c>
      <c r="B20" s="55" t="s">
        <v>98</v>
      </c>
      <c r="C20" s="11">
        <f>'перечень МКД'!I532</f>
        <v>790.8</v>
      </c>
      <c r="D20" s="35">
        <f>'перечень МКД'!L532</f>
        <v>39</v>
      </c>
      <c r="E20" s="14">
        <v>1</v>
      </c>
      <c r="F20" s="75">
        <f>'перечень МКД'!M532</f>
        <v>57126.96</v>
      </c>
      <c r="G20" s="11">
        <f>'перечень МКД'!I534</f>
        <v>1170.8000000000002</v>
      </c>
      <c r="H20" s="35">
        <f>'перечень МКД'!L534</f>
        <v>39</v>
      </c>
      <c r="I20" s="12">
        <v>2</v>
      </c>
      <c r="J20" s="11">
        <f>'перечень МКД'!M534</f>
        <v>527521.77</v>
      </c>
      <c r="K20" s="74">
        <f>'перечень МКД'!I537</f>
        <v>5267.1</v>
      </c>
      <c r="L20" s="35">
        <f>'перечень МКД'!L537</f>
        <v>219</v>
      </c>
      <c r="M20" s="12">
        <v>7</v>
      </c>
      <c r="N20" s="75">
        <f>'перечень МКД'!M537</f>
        <v>5876351.1500000004</v>
      </c>
      <c r="O20" s="11">
        <f t="shared" si="4"/>
        <v>7228.7000000000007</v>
      </c>
      <c r="P20" s="35">
        <f t="shared" si="2"/>
        <v>297</v>
      </c>
      <c r="Q20" s="12">
        <f t="shared" si="3"/>
        <v>10</v>
      </c>
      <c r="R20" s="6">
        <f t="shared" si="1"/>
        <v>6460999.8800000008</v>
      </c>
      <c r="T20" s="91"/>
    </row>
    <row r="21" spans="1:20" ht="18.75" customHeight="1" x14ac:dyDescent="0.25">
      <c r="A21" s="4" t="s">
        <v>176</v>
      </c>
      <c r="B21" s="55" t="s">
        <v>99</v>
      </c>
      <c r="C21" s="11">
        <f>'перечень МКД'!I546</f>
        <v>68620.5</v>
      </c>
      <c r="D21" s="35">
        <f>'перечень МКД'!L546</f>
        <v>3702</v>
      </c>
      <c r="E21" s="12">
        <v>24</v>
      </c>
      <c r="F21" s="75">
        <f>'перечень МКД'!M546</f>
        <v>26440974.910000004</v>
      </c>
      <c r="G21" s="11">
        <f>'перечень МКД'!I571</f>
        <v>65130.2</v>
      </c>
      <c r="H21" s="35">
        <f>'перечень МКД'!L571</f>
        <v>3307</v>
      </c>
      <c r="I21" s="14">
        <v>46</v>
      </c>
      <c r="J21" s="13">
        <f>'перечень МКД'!M571</f>
        <v>39382104.670000002</v>
      </c>
      <c r="K21" s="74">
        <f>'перечень МКД'!I618</f>
        <v>215727.4</v>
      </c>
      <c r="L21" s="35">
        <f>'перечень МКД'!L618</f>
        <v>9821</v>
      </c>
      <c r="M21" s="14">
        <v>75</v>
      </c>
      <c r="N21" s="77">
        <f>'перечень МКД'!M618</f>
        <v>98890846.482000008</v>
      </c>
      <c r="O21" s="11">
        <f t="shared" si="4"/>
        <v>349478.1</v>
      </c>
      <c r="P21" s="35">
        <f t="shared" si="2"/>
        <v>16830</v>
      </c>
      <c r="Q21" s="12">
        <f t="shared" si="3"/>
        <v>145</v>
      </c>
      <c r="R21" s="6">
        <f t="shared" si="1"/>
        <v>164713926.06200001</v>
      </c>
      <c r="T21" s="91"/>
    </row>
    <row r="22" spans="1:20" ht="19.5" customHeight="1" x14ac:dyDescent="0.25">
      <c r="A22" s="4" t="s">
        <v>177</v>
      </c>
      <c r="B22" s="57" t="s">
        <v>100</v>
      </c>
      <c r="C22" s="11">
        <f>'перечень МКД'!I695</f>
        <v>8390.2000000000007</v>
      </c>
      <c r="D22" s="35">
        <f>'перечень МКД'!L695</f>
        <v>338</v>
      </c>
      <c r="E22" s="14">
        <v>7</v>
      </c>
      <c r="F22" s="77">
        <f>'перечень МКД'!M695</f>
        <v>14055086.039999999</v>
      </c>
      <c r="G22" s="11">
        <f>'перечень МКД'!I703</f>
        <v>28672.580000000005</v>
      </c>
      <c r="H22" s="35">
        <f>'перечень МКД'!L703</f>
        <v>1225</v>
      </c>
      <c r="I22" s="12">
        <v>18</v>
      </c>
      <c r="J22" s="11">
        <f>'перечень МКД'!M703</f>
        <v>24561407.949999999</v>
      </c>
      <c r="K22" s="74">
        <f>'перечень МКД'!I722</f>
        <v>48697.969999999994</v>
      </c>
      <c r="L22" s="35">
        <f>'перечень МКД'!L722</f>
        <v>1977</v>
      </c>
      <c r="M22" s="12">
        <v>31</v>
      </c>
      <c r="N22" s="75">
        <f>'перечень МКД'!M722</f>
        <v>27489686.959999997</v>
      </c>
      <c r="O22" s="11">
        <f t="shared" si="4"/>
        <v>85760.75</v>
      </c>
      <c r="P22" s="35">
        <f t="shared" si="2"/>
        <v>3540</v>
      </c>
      <c r="Q22" s="12">
        <f t="shared" si="3"/>
        <v>56</v>
      </c>
      <c r="R22" s="6">
        <f t="shared" si="1"/>
        <v>66106180.949999988</v>
      </c>
      <c r="T22" s="91"/>
    </row>
    <row r="23" spans="1:20" ht="19.5" customHeight="1" x14ac:dyDescent="0.25">
      <c r="A23" s="4" t="s">
        <v>178</v>
      </c>
      <c r="B23" s="57" t="s">
        <v>106</v>
      </c>
      <c r="C23" s="11">
        <f>'перечень МКД'!I755</f>
        <v>153.1</v>
      </c>
      <c r="D23" s="35">
        <f>'перечень МКД'!L755</f>
        <v>4</v>
      </c>
      <c r="E23" s="12">
        <v>1</v>
      </c>
      <c r="F23" s="75">
        <f>'перечень МКД'!M755</f>
        <v>844100</v>
      </c>
      <c r="G23" s="11">
        <f>'перечень МКД'!I757</f>
        <v>3380.7</v>
      </c>
      <c r="H23" s="35">
        <f>'перечень МКД'!L757</f>
        <v>129</v>
      </c>
      <c r="I23" s="14">
        <v>4</v>
      </c>
      <c r="J23" s="13">
        <f>'перечень МКД'!M757</f>
        <v>3297857.1399999997</v>
      </c>
      <c r="K23" s="74">
        <f>'перечень МКД'!I762</f>
        <v>56020.56</v>
      </c>
      <c r="L23" s="35">
        <f>'перечень МКД'!L762</f>
        <v>2157</v>
      </c>
      <c r="M23" s="14">
        <v>37</v>
      </c>
      <c r="N23" s="77">
        <f>'перечень МКД'!M762</f>
        <v>55951156.071999997</v>
      </c>
      <c r="O23" s="11">
        <f t="shared" si="4"/>
        <v>59554.36</v>
      </c>
      <c r="P23" s="35">
        <f t="shared" si="2"/>
        <v>2290</v>
      </c>
      <c r="Q23" s="12">
        <f t="shared" si="3"/>
        <v>42</v>
      </c>
      <c r="R23" s="6">
        <f t="shared" si="1"/>
        <v>60093113.211999997</v>
      </c>
      <c r="T23" s="91"/>
    </row>
    <row r="24" spans="1:20" ht="21" customHeight="1" x14ac:dyDescent="0.25">
      <c r="A24" s="4" t="s">
        <v>179</v>
      </c>
      <c r="B24" s="57" t="s">
        <v>107</v>
      </c>
      <c r="C24" s="11">
        <f>'перечень МКД'!I801</f>
        <v>8524.6400000000012</v>
      </c>
      <c r="D24" s="35">
        <f>'перечень МКД'!L801</f>
        <v>389</v>
      </c>
      <c r="E24" s="14">
        <v>13</v>
      </c>
      <c r="F24" s="77">
        <f>'перечень МКД'!M801</f>
        <v>5654404.1400000006</v>
      </c>
      <c r="G24" s="11">
        <f>'перечень МКД'!I815</f>
        <v>17059.260000000002</v>
      </c>
      <c r="H24" s="35">
        <f>'перечень МКД'!L815</f>
        <v>738</v>
      </c>
      <c r="I24" s="12">
        <v>19</v>
      </c>
      <c r="J24" s="13">
        <f>'перечень МКД'!M815</f>
        <v>9693984.4600000009</v>
      </c>
      <c r="K24" s="74">
        <f>'перечень МКД'!I835</f>
        <v>43676.31</v>
      </c>
      <c r="L24" s="35">
        <f>'перечень МКД'!L835</f>
        <v>1799</v>
      </c>
      <c r="M24" s="12">
        <v>55</v>
      </c>
      <c r="N24" s="77">
        <f>'перечень МКД'!M835</f>
        <v>26042762.614799991</v>
      </c>
      <c r="O24" s="11">
        <f t="shared" si="4"/>
        <v>69260.209999999992</v>
      </c>
      <c r="P24" s="35">
        <f t="shared" si="2"/>
        <v>2926</v>
      </c>
      <c r="Q24" s="12">
        <f t="shared" si="3"/>
        <v>87</v>
      </c>
      <c r="R24" s="6">
        <f t="shared" si="1"/>
        <v>41391151.214799993</v>
      </c>
      <c r="T24" s="91"/>
    </row>
    <row r="25" spans="1:20" ht="18.75" customHeight="1" x14ac:dyDescent="0.25">
      <c r="A25" s="4" t="s">
        <v>180</v>
      </c>
      <c r="B25" s="57" t="s">
        <v>110</v>
      </c>
      <c r="C25" s="11">
        <v>0</v>
      </c>
      <c r="D25" s="35">
        <v>0</v>
      </c>
      <c r="E25" s="12">
        <v>0</v>
      </c>
      <c r="F25" s="77">
        <v>0</v>
      </c>
      <c r="G25" s="11">
        <f>'перечень МКД'!I892</f>
        <v>726.7</v>
      </c>
      <c r="H25" s="35">
        <f>'перечень МКД'!L892</f>
        <v>42</v>
      </c>
      <c r="I25" s="12">
        <v>2</v>
      </c>
      <c r="J25" s="11">
        <f>'перечень МКД'!M892</f>
        <v>1443100.8699999999</v>
      </c>
      <c r="K25" s="74">
        <f>'перечень МКД'!I895</f>
        <v>1048.0999999999999</v>
      </c>
      <c r="L25" s="35">
        <f>'перечень МКД'!L895</f>
        <v>57</v>
      </c>
      <c r="M25" s="12">
        <v>3</v>
      </c>
      <c r="N25" s="77">
        <f>'перечень МКД'!M895</f>
        <v>1253239.27</v>
      </c>
      <c r="O25" s="11">
        <f t="shared" si="4"/>
        <v>1774.8</v>
      </c>
      <c r="P25" s="35">
        <f t="shared" si="2"/>
        <v>99</v>
      </c>
      <c r="Q25" s="12">
        <f t="shared" si="3"/>
        <v>5</v>
      </c>
      <c r="R25" s="6">
        <f t="shared" si="1"/>
        <v>2696340.1399999997</v>
      </c>
      <c r="T25" s="91"/>
    </row>
    <row r="26" spans="1:20" ht="19.5" customHeight="1" x14ac:dyDescent="0.25">
      <c r="A26" s="4" t="s">
        <v>181</v>
      </c>
      <c r="B26" s="57" t="s">
        <v>1688</v>
      </c>
      <c r="C26" s="11">
        <f>'перечень МКД'!I900</f>
        <v>827.5</v>
      </c>
      <c r="D26" s="35">
        <f>'перечень МКД'!L900</f>
        <v>24</v>
      </c>
      <c r="E26" s="12">
        <v>2</v>
      </c>
      <c r="F26" s="77">
        <f>'перечень МКД'!M900</f>
        <v>1505522.93</v>
      </c>
      <c r="G26" s="11">
        <f>'перечень МКД'!I903</f>
        <v>10789.97</v>
      </c>
      <c r="H26" s="35">
        <f>'перечень МКД'!L903</f>
        <v>403</v>
      </c>
      <c r="I26" s="14">
        <v>12</v>
      </c>
      <c r="J26" s="13">
        <f>'перечень МКД'!M903</f>
        <v>14926062.100000001</v>
      </c>
      <c r="K26" s="74">
        <f>'перечень МКД'!I916</f>
        <v>49949.710000000006</v>
      </c>
      <c r="L26" s="35">
        <f>'перечень МКД'!L916</f>
        <v>1968</v>
      </c>
      <c r="M26" s="14">
        <v>24</v>
      </c>
      <c r="N26" s="77">
        <f>'перечень МКД'!M916</f>
        <v>40262673.383999996</v>
      </c>
      <c r="O26" s="11">
        <f t="shared" si="4"/>
        <v>61567.180000000008</v>
      </c>
      <c r="P26" s="35">
        <f t="shared" si="2"/>
        <v>2395</v>
      </c>
      <c r="Q26" s="12">
        <f t="shared" si="3"/>
        <v>38</v>
      </c>
      <c r="R26" s="6">
        <f t="shared" si="1"/>
        <v>56694258.413999997</v>
      </c>
      <c r="T26" s="91"/>
    </row>
    <row r="27" spans="1:20" ht="20.25" customHeight="1" x14ac:dyDescent="0.25">
      <c r="A27" s="4" t="s">
        <v>182</v>
      </c>
      <c r="B27" s="57" t="s">
        <v>111</v>
      </c>
      <c r="C27" s="11">
        <f>'перечень МКД'!I942</f>
        <v>12703.199999999999</v>
      </c>
      <c r="D27" s="35">
        <f>'перечень МКД'!L942</f>
        <v>306</v>
      </c>
      <c r="E27" s="14">
        <v>14</v>
      </c>
      <c r="F27" s="77">
        <f>'перечень МКД'!M942</f>
        <v>8960556.6799999997</v>
      </c>
      <c r="G27" s="15">
        <f>'перечень МКД'!I957</f>
        <v>29167.759999999998</v>
      </c>
      <c r="H27" s="36">
        <f>'перечень МКД'!L957</f>
        <v>854</v>
      </c>
      <c r="I27" s="14">
        <v>26</v>
      </c>
      <c r="J27" s="13">
        <f>'перечень МКД'!M957</f>
        <v>19272361.150000002</v>
      </c>
      <c r="K27" s="78">
        <f>'перечень МКД'!I984</f>
        <v>320051.12999999983</v>
      </c>
      <c r="L27" s="36">
        <f>'перечень МКД'!L984</f>
        <v>10633</v>
      </c>
      <c r="M27" s="14">
        <v>115</v>
      </c>
      <c r="N27" s="77">
        <f>'перечень МКД'!M984</f>
        <v>177658364.68200001</v>
      </c>
      <c r="O27" s="11">
        <f t="shared" si="4"/>
        <v>361922.08999999985</v>
      </c>
      <c r="P27" s="35">
        <f t="shared" si="2"/>
        <v>11793</v>
      </c>
      <c r="Q27" s="12">
        <f t="shared" si="3"/>
        <v>155</v>
      </c>
      <c r="R27" s="6">
        <f t="shared" si="1"/>
        <v>205891282.51200002</v>
      </c>
      <c r="T27" s="91"/>
    </row>
    <row r="28" spans="1:20" ht="36" customHeight="1" x14ac:dyDescent="0.25">
      <c r="A28" s="4" t="s">
        <v>183</v>
      </c>
      <c r="B28" s="57" t="s">
        <v>1689</v>
      </c>
      <c r="C28" s="15">
        <f>'перечень МКД'!I1101</f>
        <v>1989.8999999999999</v>
      </c>
      <c r="D28" s="36">
        <f>'перечень МКД'!L1101</f>
        <v>64</v>
      </c>
      <c r="E28" s="14">
        <v>4</v>
      </c>
      <c r="F28" s="77">
        <f>'перечень МКД'!M1101</f>
        <v>1626493.04</v>
      </c>
      <c r="G28" s="11">
        <f>'перечень МКД'!I1106</f>
        <v>2069.4299999999998</v>
      </c>
      <c r="H28" s="35">
        <f>'перечень МКД'!L1106</f>
        <v>46</v>
      </c>
      <c r="I28" s="14">
        <v>5</v>
      </c>
      <c r="J28" s="13">
        <f>'перечень МКД'!M1106</f>
        <v>6793105.1699999999</v>
      </c>
      <c r="K28" s="74">
        <f>'перечень МКД'!I1112</f>
        <v>15834.07</v>
      </c>
      <c r="L28" s="35">
        <f>'перечень МКД'!L1112</f>
        <v>449</v>
      </c>
      <c r="M28" s="14">
        <v>9</v>
      </c>
      <c r="N28" s="77">
        <f>'перечень МКД'!M1112</f>
        <v>17158869.600000001</v>
      </c>
      <c r="O28" s="11">
        <f t="shared" si="4"/>
        <v>19893.400000000001</v>
      </c>
      <c r="P28" s="35">
        <f t="shared" si="2"/>
        <v>559</v>
      </c>
      <c r="Q28" s="12">
        <f t="shared" si="3"/>
        <v>18</v>
      </c>
      <c r="R28" s="6">
        <f t="shared" si="1"/>
        <v>25578467.810000002</v>
      </c>
      <c r="T28" s="91"/>
    </row>
    <row r="29" spans="1:20" ht="21" customHeight="1" x14ac:dyDescent="0.25">
      <c r="A29" s="4" t="s">
        <v>184</v>
      </c>
      <c r="B29" s="57" t="s">
        <v>129</v>
      </c>
      <c r="C29" s="11">
        <f>'перечень МКД'!I1123</f>
        <v>458.38</v>
      </c>
      <c r="D29" s="35">
        <f>'перечень МКД'!L1123</f>
        <v>23</v>
      </c>
      <c r="E29" s="14">
        <v>1</v>
      </c>
      <c r="F29" s="77">
        <f>'перечень МКД'!M1123</f>
        <v>1436506.56</v>
      </c>
      <c r="G29" s="11">
        <f>'перечень МКД'!I1125</f>
        <v>812</v>
      </c>
      <c r="H29" s="35">
        <f>'перечень МКД'!L1125</f>
        <v>42</v>
      </c>
      <c r="I29" s="14">
        <v>1</v>
      </c>
      <c r="J29" s="13">
        <f>'перечень МКД'!M1125</f>
        <v>2393831.06</v>
      </c>
      <c r="K29" s="74">
        <f>'перечень МКД'!I1127</f>
        <v>2418.8199999999997</v>
      </c>
      <c r="L29" s="35">
        <f>'перечень МКД'!L1127</f>
        <v>85</v>
      </c>
      <c r="M29" s="14">
        <v>4</v>
      </c>
      <c r="N29" s="77">
        <f>'перечень МКД'!M1127</f>
        <v>1633094.71</v>
      </c>
      <c r="O29" s="11">
        <f t="shared" si="4"/>
        <v>3689.2</v>
      </c>
      <c r="P29" s="35">
        <f t="shared" si="2"/>
        <v>150</v>
      </c>
      <c r="Q29" s="12">
        <f t="shared" si="3"/>
        <v>6</v>
      </c>
      <c r="R29" s="6">
        <f t="shared" si="1"/>
        <v>5463432.3300000001</v>
      </c>
      <c r="T29" s="91"/>
    </row>
    <row r="30" spans="1:20" ht="19.5" customHeight="1" x14ac:dyDescent="0.25">
      <c r="A30" s="4" t="s">
        <v>185</v>
      </c>
      <c r="B30" s="57" t="s">
        <v>130</v>
      </c>
      <c r="C30" s="11">
        <f>'перечень МКД'!I1133</f>
        <v>37905.199999999997</v>
      </c>
      <c r="D30" s="35">
        <f>'перечень МКД'!L1133</f>
        <v>1612</v>
      </c>
      <c r="E30" s="14">
        <v>12</v>
      </c>
      <c r="F30" s="77">
        <f>'перечень МКД'!M1133</f>
        <v>16000559.49</v>
      </c>
      <c r="G30" s="11">
        <f>'перечень МКД'!I1146</f>
        <v>30462.600000000006</v>
      </c>
      <c r="H30" s="35">
        <f>'перечень МКД'!L1146</f>
        <v>1208</v>
      </c>
      <c r="I30" s="14">
        <v>19</v>
      </c>
      <c r="J30" s="13">
        <f>'перечень МКД'!M1146</f>
        <v>24302708.910000004</v>
      </c>
      <c r="K30" s="74">
        <f>'перечень МКД'!I1166</f>
        <v>132050.87999999995</v>
      </c>
      <c r="L30" s="35">
        <f>'перечень МКД'!L1166</f>
        <v>5090</v>
      </c>
      <c r="M30" s="14">
        <v>51</v>
      </c>
      <c r="N30" s="77">
        <f>'перечень МКД'!M1166</f>
        <v>76072193.360000014</v>
      </c>
      <c r="O30" s="11">
        <f t="shared" si="4"/>
        <v>200418.67999999993</v>
      </c>
      <c r="P30" s="35">
        <f t="shared" si="2"/>
        <v>7910</v>
      </c>
      <c r="Q30" s="12">
        <f t="shared" si="3"/>
        <v>82</v>
      </c>
      <c r="R30" s="6">
        <f t="shared" si="1"/>
        <v>116375461.76000002</v>
      </c>
      <c r="T30" s="91"/>
    </row>
    <row r="31" spans="1:20" ht="19.5" customHeight="1" x14ac:dyDescent="0.25">
      <c r="A31" s="4" t="s">
        <v>186</v>
      </c>
      <c r="B31" s="57" t="s">
        <v>140</v>
      </c>
      <c r="C31" s="11">
        <f>'перечень МКД'!I1219</f>
        <v>814.8</v>
      </c>
      <c r="D31" s="35">
        <f>'перечень МКД'!L1219</f>
        <v>24</v>
      </c>
      <c r="E31" s="14">
        <v>2</v>
      </c>
      <c r="F31" s="77">
        <f>'перечень МКД'!M1219</f>
        <v>1188815.68</v>
      </c>
      <c r="G31" s="11">
        <f>'перечень МКД'!I1222</f>
        <v>2222.9</v>
      </c>
      <c r="H31" s="35">
        <f>'перечень МКД'!L1222</f>
        <v>79</v>
      </c>
      <c r="I31" s="14">
        <v>4</v>
      </c>
      <c r="J31" s="13">
        <f>'перечень МКД'!M1222</f>
        <v>4511853.5599999996</v>
      </c>
      <c r="K31" s="74">
        <f>'перечень МКД'!I1227</f>
        <v>19118.36</v>
      </c>
      <c r="L31" s="35">
        <f>'перечень МКД'!L1227</f>
        <v>652</v>
      </c>
      <c r="M31" s="14">
        <v>15</v>
      </c>
      <c r="N31" s="77">
        <f>'перечень МКД'!M1227</f>
        <v>19496804.940000001</v>
      </c>
      <c r="O31" s="11">
        <f t="shared" si="4"/>
        <v>22156.06</v>
      </c>
      <c r="P31" s="35">
        <f t="shared" si="2"/>
        <v>755</v>
      </c>
      <c r="Q31" s="12">
        <f t="shared" si="3"/>
        <v>21</v>
      </c>
      <c r="R31" s="6">
        <f t="shared" si="1"/>
        <v>25197474.18</v>
      </c>
      <c r="T31" s="91"/>
    </row>
    <row r="32" spans="1:20" ht="18.75" customHeight="1" x14ac:dyDescent="0.25">
      <c r="A32" s="4" t="s">
        <v>187</v>
      </c>
      <c r="B32" s="57" t="s">
        <v>1643</v>
      </c>
      <c r="C32" s="11">
        <f>'перечень МКД'!I1244</f>
        <v>307237.54000000004</v>
      </c>
      <c r="D32" s="35">
        <f>'перечень МКД'!L1244</f>
        <v>13352</v>
      </c>
      <c r="E32" s="14">
        <v>89</v>
      </c>
      <c r="F32" s="77">
        <f>'перечень МКД'!M1244</f>
        <v>135489330.00600004</v>
      </c>
      <c r="G32" s="11">
        <f>'перечень МКД'!I1334</f>
        <v>302641.89999999985</v>
      </c>
      <c r="H32" s="35">
        <f>'перечень МКД'!L1334</f>
        <v>12384</v>
      </c>
      <c r="I32" s="14">
        <v>78</v>
      </c>
      <c r="J32" s="13">
        <f>'перечень МКД'!M1334</f>
        <v>140197618.57599998</v>
      </c>
      <c r="K32" s="74">
        <f>'перечень МКД'!I1413</f>
        <v>1701401.2900000003</v>
      </c>
      <c r="L32" s="35">
        <f>'перечень МКД'!L1413</f>
        <v>72029</v>
      </c>
      <c r="M32" s="14">
        <v>441</v>
      </c>
      <c r="N32" s="77">
        <f>'перечень МКД'!M1413</f>
        <v>909109367.94860053</v>
      </c>
      <c r="O32" s="11">
        <f t="shared" si="4"/>
        <v>2311280.7300000004</v>
      </c>
      <c r="P32" s="35">
        <f t="shared" si="2"/>
        <v>97765</v>
      </c>
      <c r="Q32" s="12">
        <f>E32+I32+M32</f>
        <v>608</v>
      </c>
      <c r="R32" s="6">
        <f t="shared" si="1"/>
        <v>1184796316.5306005</v>
      </c>
      <c r="T32" s="91"/>
    </row>
    <row r="33" spans="1:20" ht="18.75" customHeight="1" x14ac:dyDescent="0.25">
      <c r="A33" s="117"/>
      <c r="B33" s="158"/>
      <c r="C33" s="97"/>
      <c r="D33" s="118"/>
      <c r="E33" s="159"/>
      <c r="F33" s="160"/>
      <c r="G33" s="97"/>
      <c r="H33" s="118"/>
      <c r="I33" s="159"/>
      <c r="J33" s="160"/>
      <c r="K33" s="97"/>
      <c r="L33" s="118"/>
      <c r="M33" s="159"/>
      <c r="N33" s="160"/>
      <c r="O33" s="97"/>
      <c r="P33" s="118"/>
      <c r="Q33" s="161"/>
      <c r="R33" s="96"/>
      <c r="T33" s="91"/>
    </row>
    <row r="34" spans="1:20" ht="18.75" x14ac:dyDescent="0.3">
      <c r="A34" s="58" t="s">
        <v>188</v>
      </c>
      <c r="B34" s="45"/>
      <c r="C34" s="59"/>
      <c r="D34" s="62"/>
      <c r="E34" s="46"/>
      <c r="F34" s="59"/>
      <c r="G34" s="59"/>
      <c r="H34" s="62"/>
      <c r="I34" s="46"/>
      <c r="J34" s="59"/>
      <c r="K34" s="59"/>
      <c r="L34" s="62"/>
      <c r="M34" s="46"/>
      <c r="N34" s="59"/>
      <c r="O34" s="59"/>
      <c r="P34" s="62"/>
      <c r="Q34" s="46"/>
      <c r="R34" s="69"/>
    </row>
    <row r="35" spans="1:20" ht="18.75" x14ac:dyDescent="0.3">
      <c r="A35" s="58" t="s">
        <v>189</v>
      </c>
      <c r="B35" s="45"/>
      <c r="C35" s="59"/>
      <c r="D35" s="62"/>
      <c r="E35" s="46"/>
      <c r="F35" s="59"/>
      <c r="G35" s="59"/>
      <c r="H35" s="62"/>
      <c r="I35" s="46"/>
      <c r="J35" s="59"/>
      <c r="K35" s="59"/>
      <c r="L35" s="62"/>
      <c r="M35" s="46"/>
      <c r="N35" s="59"/>
      <c r="O35" s="59"/>
      <c r="P35" s="62"/>
      <c r="Q35" s="46"/>
      <c r="R35" s="59"/>
    </row>
    <row r="36" spans="1:20" ht="18.75" x14ac:dyDescent="0.3">
      <c r="A36" s="58" t="s">
        <v>190</v>
      </c>
      <c r="B36" s="45"/>
      <c r="C36" s="59"/>
      <c r="D36" s="62"/>
      <c r="E36" s="46"/>
      <c r="F36" s="59"/>
      <c r="G36" s="59"/>
      <c r="H36" s="62"/>
      <c r="I36" s="46"/>
      <c r="J36" s="59"/>
      <c r="K36" s="59"/>
      <c r="L36" s="62"/>
      <c r="M36" s="46"/>
      <c r="N36" s="59"/>
      <c r="O36" s="59"/>
      <c r="P36" s="62"/>
      <c r="Q36" s="46"/>
      <c r="R36" s="59"/>
    </row>
    <row r="37" spans="1:20" ht="18.75" x14ac:dyDescent="0.3">
      <c r="A37" s="58" t="s">
        <v>191</v>
      </c>
      <c r="B37" s="45"/>
      <c r="C37" s="59"/>
      <c r="D37" s="62"/>
      <c r="E37" s="46"/>
      <c r="F37" s="59"/>
      <c r="G37" s="59"/>
      <c r="H37" s="62"/>
      <c r="I37" s="46"/>
      <c r="J37" s="59"/>
      <c r="K37" s="59"/>
      <c r="L37" s="62"/>
      <c r="M37" s="46"/>
      <c r="N37" s="59"/>
      <c r="O37" s="59"/>
      <c r="P37" s="62"/>
      <c r="Q37" s="46"/>
      <c r="R37" s="59"/>
    </row>
    <row r="39" spans="1:20" x14ac:dyDescent="0.25">
      <c r="B39" s="102" t="s">
        <v>1522</v>
      </c>
      <c r="E39" s="105" t="s">
        <v>1562</v>
      </c>
    </row>
  </sheetData>
  <autoFilter ref="A8:T32"/>
  <customSheetViews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1"/>
      <autoFilter ref="A8:R32"/>
    </customSheetView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2"/>
      <autoFilter ref="A8:R36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2022-04-12T12:07:50Z</cp:lastPrinted>
  <dcterms:created xsi:type="dcterms:W3CDTF">2017-09-13T06:24:17Z</dcterms:created>
  <dcterms:modified xsi:type="dcterms:W3CDTF">2022-06-07T11:41:53Z</dcterms:modified>
</cp:coreProperties>
</file>