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48" tabRatio="836"/>
  </bookViews>
  <sheets>
    <sheet name="перечень МКД" sheetId="1" r:id="rId1"/>
    <sheet name="Лист1" sheetId="2" state="hidden" r:id="rId2"/>
    <sheet name="план.пок-ли" sheetId="5" r:id="rId3"/>
  </sheets>
  <externalReferences>
    <externalReference r:id="rId4"/>
  </externalReferences>
  <definedNames>
    <definedName name="_xlnm._FilterDatabase" localSheetId="0" hidden="1">'перечень МКД'!$A$17:$BN$1569</definedName>
    <definedName name="_xlnm._FilterDatabase" localSheetId="2" hidden="1">'план.пок-ли'!$A$8:$R$32</definedName>
    <definedName name="Z_04681E51_F482_43C0_80C1_79FD2B2CC19D_.wvu.Cols" localSheetId="0" hidden="1">'перечень МКД'!$D:$L,'перечень МКД'!$N:$S,'перечень МКД'!$AE:$AF,'перечень МКД'!$AJ:$AJ</definedName>
    <definedName name="Z_04681E51_F482_43C0_80C1_79FD2B2CC19D_.wvu.FilterData" localSheetId="0" hidden="1">'перечень МКД'!$A$17:$CO$1589</definedName>
    <definedName name="Z_04681E51_F482_43C0_80C1_79FD2B2CC19D_.wvu.FilterData" localSheetId="2" hidden="1">'план.пок-ли'!$A$8:$R$32</definedName>
    <definedName name="Z_04681E51_F482_43C0_80C1_79FD2B2CC19D_.wvu.Rows" localSheetId="0" hidden="1">'перечень МКД'!$7:$11</definedName>
    <definedName name="Z_058DFDD4_2570_461B_A355_5AD73F67E5D3_.wvu.FilterData" localSheetId="0" hidden="1">'перечень МКД'!$A$17:$CO$1589</definedName>
    <definedName name="Z_0FB06366_6DDC_4568_9D29_608DED2A10DD_.wvu.FilterData" localSheetId="0" hidden="1">'перечень МКД'!$A$17:$CO$1589</definedName>
    <definedName name="Z_0FE1D3CB_A0C3_47D7_A1BE_BCB20A361758_.wvu.FilterData" localSheetId="0" hidden="1">'перечень МКД'!$A$17:$CO$1568</definedName>
    <definedName name="Z_1086198C_4DC2_4715_802E_44EEB1C2605E_.wvu.FilterData" localSheetId="0" hidden="1">'перечень МКД'!$A$17:$AW$1568</definedName>
    <definedName name="Z_1A7295CE_EE75_430E_8D95_23E61D974955_.wvu.FilterData" localSheetId="0" hidden="1">'перечень МКД'!$A$17:$CO$1568</definedName>
    <definedName name="Z_3B7507D8_D19F_49EB_9136_95710C7A580D_.wvu.FilterData" localSheetId="0" hidden="1">'перечень МКД'!$A$282:$AW$1568</definedName>
    <definedName name="Z_3CE03324_B523_476B_8219_6D388D3A3862_.wvu.FilterData" localSheetId="0" hidden="1">'перечень МКД'!$A$17:$AW$1568</definedName>
    <definedName name="Z_3D269C34_E983_4D50_9FBF_696206B3A2D4_.wvu.FilterData" localSheetId="0" hidden="1">'перечень МКД'!$A$17:$AW$1568</definedName>
    <definedName name="Z_41B3A140_6BD7_479C_A100_73A4DBB8B763_.wvu.FilterData" localSheetId="0" hidden="1">'перечень МКД'!$A$17:$AW$1568</definedName>
    <definedName name="Z_44AB4451_0898_4F60_A825_6B63BA148D03_.wvu.FilterData" localSheetId="0" hidden="1">'перечень МКД'!$A$17:$CO$1589</definedName>
    <definedName name="Z_49D625C6_62E2_4D66_8529_9B50DB181626_.wvu.FilterData" localSheetId="0" hidden="1">'перечень МКД'!$A$17:$CO$1568</definedName>
    <definedName name="Z_4C5C094C_A7C7_48F9_A806_5640024A387E_.wvu.FilterData" localSheetId="0" hidden="1">'перечень МКД'!$A$17:$CO$1589</definedName>
    <definedName name="Z_5551CC53_D95B_49D4_B662_FE6366E2EBEF_.wvu.FilterData" localSheetId="0" hidden="1">'перечень МКД'!$A$17:$CO$1568</definedName>
    <definedName name="Z_586BFC81_1284_42E0_B0DD_CFFB2982A80D_.wvu.FilterData" localSheetId="0" hidden="1">'перечень МКД'!$A$17:$CO$1589</definedName>
    <definedName name="Z_5D2C757F_4A12_4EE0_B6DF_FE65DDE32A79_.wvu.FilterData" localSheetId="0" hidden="1">'перечень МКД'!$A$17:$AW$1568</definedName>
    <definedName name="Z_600ECCE9_A880_44DA_8B62_EC135D16B5C7_.wvu.FilterData" localSheetId="0" hidden="1">'перечень МКД'!$A$17:$CO$1589</definedName>
    <definedName name="Z_6087ADBE_1859_4283_AA40_8311D6BF8A67_.wvu.FilterData" localSheetId="0" hidden="1">'перечень МКД'!$A$1333:$AW$1568</definedName>
    <definedName name="Z_63351BBD_C220_4047_BE5A_6190E4B37AE3_.wvu.FilterData" localSheetId="0" hidden="1">'перечень МКД'!$A$16:$AW$1568</definedName>
    <definedName name="Z_63D7E189_4C0D_4C35_8D91_F083D6AA3865_.wvu.FilterData" localSheetId="0" hidden="1">'перечень МКД'!$A$17:$CO$1589</definedName>
    <definedName name="Z_6615894F_F58F_4E15_9377_E4C856F83164_.wvu.FilterData" localSheetId="0" hidden="1">'перечень МКД'!$A$17:$CO$1589</definedName>
    <definedName name="Z_67FE34D2_3135_4722_B115_9D0C83B2A68A_.wvu.FilterData" localSheetId="0" hidden="1">'перечень МКД'!$A$17:$CO$1589</definedName>
    <definedName name="Z_6826978B_7AC1_433F_9253_AF547D058185_.wvu.FilterData" localSheetId="0" hidden="1">'перечень МКД'!$A$17:$AW$1568</definedName>
    <definedName name="Z_6BE0F14B_1039_49F3_87C8_51C21F9A875B_.wvu.FilterData" localSheetId="0" hidden="1">'перечень МКД'!$A$17:$CO$1568</definedName>
    <definedName name="Z_6BE0F14B_1039_49F3_87C8_51C21F9A875B_.wvu.FilterData" localSheetId="2" hidden="1">'план.пок-ли'!$A$8:$R$32</definedName>
    <definedName name="Z_7145F2FC_71D1_403F_8342_748D1E4CE565_.wvu.FilterData" localSheetId="0" hidden="1">'перечень МКД'!$A$17:$CO$1589</definedName>
    <definedName name="Z_7CFD1058_34C7_4EA3_AE47_BEB6080EEAAC_.wvu.FilterData" localSheetId="0" hidden="1">'перечень МКД'!$A$17:$CO$1568</definedName>
    <definedName name="Z_7E1B1993_A685_4B9C_A4CB_AD4562A7CB68_.wvu.FilterData" localSheetId="0" hidden="1">'перечень МКД'!$A$17:$AW$1568</definedName>
    <definedName name="Z_8093DF57_B375_4CCC_B740_BEBFCF845675_.wvu.FilterData" localSheetId="0" hidden="1">'перечень МКД'!$A$17:$CO$1589</definedName>
    <definedName name="Z_8230CB37_894B_469C_8BF2_FA91F4767083_.wvu.FilterData" localSheetId="0" hidden="1">'перечень МКД'!$A$17:$CO$1568</definedName>
    <definedName name="Z_8533B8DE_CD8A_49C9_A896_6C2EF1DFB08B_.wvu.FilterData" localSheetId="0" hidden="1">'перечень МКД'!$A$17:$AW$1568</definedName>
    <definedName name="Z_85C96E6F_7307_44D2_A273_4EC6718B63C4_.wvu.FilterData" localSheetId="0" hidden="1">'перечень МКД'!$A$17:$AW$1568</definedName>
    <definedName name="Z_85D5F5FE_EF84_4DEF_A88B_DE228C6CEB30_.wvu.FilterData" localSheetId="0" hidden="1">'перечень МКД'!$A$17:$CO$1589</definedName>
    <definedName name="Z_86D20899_6860_4DFD_AB7E_CDC18315E36F_.wvu.FilterData" localSheetId="0" hidden="1">'перечень МКД'!$A$17:$AW$1568</definedName>
    <definedName name="Z_8775C2F7_3724_49FA_B991_B3DCD9EC4F17_.wvu.FilterData" localSheetId="0" hidden="1">'перечень МКД'!$A$16:$AW$1568</definedName>
    <definedName name="Z_88BDF954_7732_4F7B_8077_48A12A670B93_.wvu.FilterData" localSheetId="0" hidden="1">'перечень МКД'!$A$17:$AW$1568</definedName>
    <definedName name="Z_88BDF954_7732_4F7B_8077_48A12A670B93_.wvu.FilterData" localSheetId="2" hidden="1">'план.пок-ли'!$A$8:$R$32</definedName>
    <definedName name="Z_8C792FBF_CD3E_4884_B108_411C22CBC03B_.wvu.FilterData" localSheetId="0" hidden="1">'перечень МКД'!$A$17:$CO$1589</definedName>
    <definedName name="Z_8CB28F30_AA54_4F77_8E9A_A02024848AD0_.wvu.FilterData" localSheetId="0" hidden="1">'перечень МКД'!$A$17:$AW$1568</definedName>
    <definedName name="Z_9187AE21_5AAE_4FDF_8154_B6140DCCFF2D_.wvu.FilterData" localSheetId="0" hidden="1">'перечень МКД'!$A$17:$CO$1589</definedName>
    <definedName name="Z_94ACDEAD_47E7_4601_9DD8_5BAD79912B13_.wvu.FilterData" localSheetId="0" hidden="1">'перечень МКД'!$A$17:$CO$1568</definedName>
    <definedName name="Z_95C95586_9B76_48A4_9992_EBB12D84431D_.wvu.FilterData" localSheetId="0" hidden="1">'перечень МКД'!$A$17:$CO$1589</definedName>
    <definedName name="Z_962CB22B_3244_4AE9_BA67_4F35EDC42A69_.wvu.FilterData" localSheetId="0" hidden="1">'перечень МКД'!$A$17:$AW$1568</definedName>
    <definedName name="Z_98512C68_0053_4838_8E9A_91294DEB8C13_.wvu.FilterData" localSheetId="0" hidden="1">'перечень МКД'!$A$17:$AW$1568</definedName>
    <definedName name="Z_987F7654_C281_42CD_A5D4_D1CD74262592_.wvu.FilterData" localSheetId="0" hidden="1">'перечень МКД'!$A$17:$AW$1568</definedName>
    <definedName name="Z_9D60A90F_95A0_4B72_BC50_8B5F15D55755_.wvu.FilterData" localSheetId="2" hidden="1">'план.пок-ли'!$A$8:$R$32</definedName>
    <definedName name="Z_9E6BFE8C_1500_4EA0_8710_F4681968CD28_.wvu.FilterData" localSheetId="0" hidden="1">'перечень МКД'!$A$17:$CO$1589</definedName>
    <definedName name="Z_A046BBF2_9DF1_43F9_BF5B_EB92CAC452C2_.wvu.FilterData" localSheetId="0" hidden="1">'перечень МКД'!$A$1009:$AW$1568</definedName>
    <definedName name="Z_A6C48541_A260_4E9D_8612_9C3F3E18039B_.wvu.FilterData" localSheetId="0" hidden="1">'перечень МКД'!$A$282:$AW$282</definedName>
    <definedName name="Z_AD90B9D4_90A5_42CB_9214_7A0742B12934_.wvu.FilterData" localSheetId="0" hidden="1">'перечень МКД'!$A$17:$CO$1589</definedName>
    <definedName name="Z_ADA60E10_9FE6_43CA_BD8E_B7958E9BA22F_.wvu.FilterData" localSheetId="0" hidden="1">'перечень МКД'!$A$17:$CO$1589</definedName>
    <definedName name="Z_B789F04E_B722_4E48_AC75_9DC3E92AE075_.wvu.FilterData" localSheetId="0" hidden="1">'перечень МКД'!$A$17:$CO$1568</definedName>
    <definedName name="Z_BAB56522_7610_4757_9D74_FE87D1B4CC27_.wvu.FilterData" localSheetId="0" hidden="1">'перечень МКД'!$A$17:$CO$1568</definedName>
    <definedName name="Z_BCBF5B30_76B0_410C_9D1C_C01E1D09157A_.wvu.FilterData" localSheetId="0" hidden="1">'перечень МКД'!$A$17:$AW$1568</definedName>
    <definedName name="Z_BD1A69B1_3861_493E_8109_AF1B026F1117_.wvu.FilterData" localSheetId="0" hidden="1">'перечень МКД'!$A$17:$CO$1568</definedName>
    <definedName name="Z_BD48A830_05C9_4426_B5E0_C43D1D84FA98_.wvu.FilterData" localSheetId="0" hidden="1">'перечень МКД'!$A$1009:$AW$1568</definedName>
    <definedName name="Z_BE004808_A63B_4D74_93BF_9D77C3930DFD_.wvu.FilterData" localSheetId="0" hidden="1">'перечень МКД'!$A$17:$AW$1568</definedName>
    <definedName name="Z_C0852B63_386E_44B8_B358_3316C8438AFE_.wvu.FilterData" localSheetId="0" hidden="1">'перечень МКД'!$A$17:$AW$1568</definedName>
    <definedName name="Z_C3EE3724_1A6F_49D9_9C21_D22E9E24290C_.wvu.FilterData" localSheetId="0" hidden="1">'перечень МКД'!$A$17:$AW$1568</definedName>
    <definedName name="Z_C4FB552E_2B1D_4B54_944B_172CC63820E2_.wvu.FilterData" localSheetId="0" hidden="1">'перечень МКД'!$A$17:$CO$1589</definedName>
    <definedName name="Z_C7F31BB5_A5FD_49C6_9BB3_1EC8F2C98019_.wvu.Cols" localSheetId="0" hidden="1">'перечень МКД'!$D:$L,'перечень МКД'!$N:$S,'перечень МКД'!$Y:$Z,'перечень МКД'!$AU:$AW</definedName>
    <definedName name="Z_C7F31BB5_A5FD_49C6_9BB3_1EC8F2C98019_.wvu.FilterData" localSheetId="0" hidden="1">'перечень МКД'!$A$17:$AW$1568</definedName>
    <definedName name="Z_C7F31BB5_A5FD_49C6_9BB3_1EC8F2C98019_.wvu.FilterData" localSheetId="2" hidden="1">'план.пок-ли'!$A$8:$R$8</definedName>
    <definedName name="Z_C7F31BB5_A5FD_49C6_9BB3_1EC8F2C98019_.wvu.Rows" localSheetId="0" hidden="1">'перечень МКД'!$2:$14</definedName>
    <definedName name="Z_C94592F1_E70C_47FA_91D2_9825BDC04F12_.wvu.FilterData" localSheetId="0" hidden="1">'перечень МКД'!$A$17:$CO$1589</definedName>
    <definedName name="Z_CB2B2280_CA43_4A37_AD1F_036CD4CBBD64_.wvu.FilterData" localSheetId="0" hidden="1">'перечень МКД'!$A$17:$CO$1568</definedName>
    <definedName name="Z_CBC50B02_E17B_4A4A_B86B_ED96F4D65BAE_.wvu.FilterData" localSheetId="0" hidden="1">'перечень МКД'!$A$17:$AW$1568</definedName>
    <definedName name="Z_CEB3A4DD_5B64_4C2E_86A5_ECAF22BF906F_.wvu.FilterData" localSheetId="0" hidden="1">'перечень МКД'!$A$17:$CO$1568</definedName>
    <definedName name="Z_CEF9A3CB_D7E1_4E74_B035_DFFE6FC44CA8_.wvu.FilterData" localSheetId="0" hidden="1">'перечень МКД'!$A$17:$AW$1568</definedName>
    <definedName name="Z_CF119E74_7532_4B07_9900_22F86F7D1708_.wvu.FilterData" localSheetId="0" hidden="1">'перечень МКД'!$A$17:$AW$1568</definedName>
    <definedName name="Z_D04F2B39_2B38_4CA0_965B_3025018B8805_.wvu.FilterData" localSheetId="0" hidden="1">'перечень МКД'!$A$17:$AW$1568</definedName>
    <definedName name="Z_D375D2E4_5AD5_4440_8F69_111FAE5354F8_.wvu.FilterData" localSheetId="0" hidden="1">'перечень МКД'!$A$17:$CO$1589</definedName>
    <definedName name="Z_D4E44D0C_AB9C_414D_945B_68942368A5A6_.wvu.FilterData" localSheetId="0" hidden="1">'перечень МКД'!$A$17:$CO$1589</definedName>
    <definedName name="Z_D774E831_C7F5_4379_A0A1_AD2E9F485896_.wvu.FilterData" localSheetId="0" hidden="1">'перечень МКД'!$A$17:$CO$1589</definedName>
    <definedName name="Z_DAD72A4D_C434_4D96_8ACA_D7FE06CB6399_.wvu.FilterData" localSheetId="0" hidden="1">'перечень МКД'!$A$18:$AW$18</definedName>
    <definedName name="Z_DDF578CE_391F_44C3_A232_AC04D33CD3C6_.wvu.FilterData" localSheetId="0" hidden="1">'перечень МКД'!$A$17:$CO$1568</definedName>
    <definedName name="Z_E1385272_B573_4A05_A7EA_885B428CCCDF_.wvu.FilterData" localSheetId="0" hidden="1">'перечень МКД'!$A$17:$AW$1568</definedName>
    <definedName name="Z_E29C8B24_B124_49D3_891F_473A496F789D_.wvu.FilterData" localSheetId="0" hidden="1">'перечень МКД'!$A$17:$CO$1589</definedName>
    <definedName name="Z_E3E1DFBB_1036_424F_8823_B84084F09787_.wvu.FilterData" localSheetId="0" hidden="1">'перечень МКД'!$A$17:$AW$1568</definedName>
    <definedName name="Z_E73A05F6_9BE5_4998_B16B_78EEF0791563_.wvu.FilterData" localSheetId="0" hidden="1">'перечень МКД'!$A$17:$CO$1589</definedName>
    <definedName name="Z_EDB9F275_091F_41CA_8E15_64A6E6E5B9C7_.wvu.FilterData" localSheetId="0" hidden="1">'перечень МКД'!$A$17:$AW$1568</definedName>
    <definedName name="Z_F3E52435_65ED_4DF3_BF67_ECE66E45C6C0_.wvu.FilterData" localSheetId="0" hidden="1">'перечень МКД'!$A$1010:$AW$1568</definedName>
    <definedName name="Z_F3F71959_86CD_49F9_937E_62161EDCE411_.wvu.FilterData" localSheetId="0" hidden="1">'перечень МКД'!$A$17:$AW$1568</definedName>
    <definedName name="Z_FAB60BA8_487C_4380_BA93_50A4D5E069E8_.wvu.FilterData" localSheetId="0" hidden="1">'перечень МКД'!$A$17:$AW$1568</definedName>
    <definedName name="Z_FCE4A40B_236C_4672_A17E_44563E88545C_.wvu.FilterData" localSheetId="0" hidden="1">'перечень МКД'!$A$17:$CO$1568</definedName>
    <definedName name="Z_FD781798_4B31_4AD1_B747_4D7C34B5A606_.wvu.FilterData" localSheetId="0" hidden="1">'перечень МКД'!$A$17:$CO$1589</definedName>
    <definedName name="Z_FE3E5135_D9C4_4228_AFB9_0DBB020B855B_.wvu.FilterData" localSheetId="0" hidden="1">'перечень МКД'!$A$17:$AW$1568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3" i="1" l="1"/>
  <c r="K1333" i="1"/>
  <c r="L1333" i="1"/>
  <c r="I1333" i="1"/>
  <c r="M1507" i="1" l="1"/>
  <c r="Z1333" i="1" l="1"/>
  <c r="AB1333" i="1"/>
  <c r="AD1333" i="1"/>
  <c r="AG1333" i="1"/>
  <c r="W1333" i="1"/>
  <c r="X1333" i="1"/>
  <c r="V1333" i="1"/>
  <c r="M187" i="1" l="1"/>
  <c r="M930" i="1" l="1"/>
  <c r="M382" i="1" l="1"/>
  <c r="Q382" i="1" l="1"/>
  <c r="R382" i="1"/>
  <c r="T562" i="1" l="1"/>
  <c r="AG462" i="1" l="1"/>
  <c r="J23" i="1"/>
  <c r="K23" i="1"/>
  <c r="L23" i="1"/>
  <c r="M24" i="1"/>
  <c r="Q24" i="1" s="1"/>
  <c r="M25" i="1"/>
  <c r="Q25" i="1" s="1"/>
  <c r="W525" i="1" l="1"/>
  <c r="M419" i="1"/>
  <c r="Q419" i="1" s="1"/>
  <c r="M420" i="1"/>
  <c r="R420" i="1" s="1"/>
  <c r="M421" i="1"/>
  <c r="Q421" i="1" s="1"/>
  <c r="M422" i="1"/>
  <c r="R422" i="1" s="1"/>
  <c r="M423" i="1"/>
  <c r="Q423" i="1" s="1"/>
  <c r="M424" i="1"/>
  <c r="Q424" i="1" s="1"/>
  <c r="M425" i="1"/>
  <c r="R425" i="1" s="1"/>
  <c r="M426" i="1"/>
  <c r="Q426" i="1" s="1"/>
  <c r="M428" i="1"/>
  <c r="R426" i="1" l="1"/>
  <c r="R423" i="1"/>
  <c r="Q425" i="1"/>
  <c r="Q420" i="1"/>
  <c r="R419" i="1"/>
  <c r="Q422" i="1"/>
  <c r="R421" i="1"/>
  <c r="M1053" i="1" l="1"/>
  <c r="AW1335" i="1" l="1"/>
  <c r="AW1336" i="1"/>
  <c r="AW1337" i="1"/>
  <c r="AW1338" i="1"/>
  <c r="AW1339" i="1"/>
  <c r="AW1340" i="1"/>
  <c r="AW1341" i="1"/>
  <c r="AW1342" i="1"/>
  <c r="AW1343" i="1"/>
  <c r="AW1344" i="1"/>
  <c r="AW1345" i="1"/>
  <c r="AW1346" i="1"/>
  <c r="AW1347" i="1"/>
  <c r="AW1348" i="1"/>
  <c r="AW1349" i="1"/>
  <c r="AW1350" i="1"/>
  <c r="AW1351" i="1"/>
  <c r="AW1352" i="1"/>
  <c r="AW1353" i="1"/>
  <c r="AW1354" i="1"/>
  <c r="AW1355" i="1"/>
  <c r="AW1356" i="1"/>
  <c r="AW1357" i="1"/>
  <c r="AW1358" i="1"/>
  <c r="AW1359" i="1"/>
  <c r="AW1360" i="1"/>
  <c r="AW1361" i="1"/>
  <c r="AW1362" i="1"/>
  <c r="AW1363" i="1"/>
  <c r="AW1364" i="1"/>
  <c r="AW1365" i="1"/>
  <c r="AW1366" i="1"/>
  <c r="AW1367" i="1"/>
  <c r="AW1368" i="1"/>
  <c r="AW1369" i="1"/>
  <c r="AW1370" i="1"/>
  <c r="AW1371" i="1"/>
  <c r="AW1372" i="1"/>
  <c r="AW1373" i="1"/>
  <c r="AW1374" i="1"/>
  <c r="AW1375" i="1"/>
  <c r="AW1376" i="1"/>
  <c r="AW1377" i="1"/>
  <c r="AW1378" i="1"/>
  <c r="AW1379" i="1"/>
  <c r="AW1380" i="1"/>
  <c r="AW1381" i="1"/>
  <c r="AW1382" i="1"/>
  <c r="AW1383" i="1"/>
  <c r="AW1384" i="1"/>
  <c r="AW1385" i="1"/>
  <c r="AW1386" i="1"/>
  <c r="AW1387" i="1"/>
  <c r="AW1388" i="1"/>
  <c r="AW1389" i="1"/>
  <c r="AW1390" i="1"/>
  <c r="AW1391" i="1"/>
  <c r="AW1392" i="1"/>
  <c r="AW1393" i="1"/>
  <c r="AW1394" i="1"/>
  <c r="AW1395" i="1"/>
  <c r="AW1396" i="1"/>
  <c r="AW1397" i="1"/>
  <c r="AW1398" i="1"/>
  <c r="AW1399" i="1"/>
  <c r="AW1400" i="1"/>
  <c r="AW1401" i="1"/>
  <c r="AW1402" i="1"/>
  <c r="AW1403" i="1"/>
  <c r="AW1404" i="1"/>
  <c r="AW1405" i="1"/>
  <c r="AW1406" i="1"/>
  <c r="AW1407" i="1"/>
  <c r="AW1408" i="1"/>
  <c r="AW1409" i="1"/>
  <c r="AW1410" i="1"/>
  <c r="AW1411" i="1"/>
  <c r="AW1412" i="1"/>
  <c r="AW1413" i="1"/>
  <c r="AW1414" i="1"/>
  <c r="AW1415" i="1"/>
  <c r="AW1416" i="1"/>
  <c r="AW1417" i="1"/>
  <c r="AW1418" i="1"/>
  <c r="AW1419" i="1"/>
  <c r="AW1420" i="1"/>
  <c r="AW1421" i="1"/>
  <c r="AW1422" i="1"/>
  <c r="AW1423" i="1"/>
  <c r="AW1424" i="1"/>
  <c r="AW1425" i="1"/>
  <c r="AW1426" i="1"/>
  <c r="AW1427" i="1"/>
  <c r="AW1428" i="1"/>
  <c r="AW1429" i="1"/>
  <c r="AW1430" i="1"/>
  <c r="AW1431" i="1"/>
  <c r="AW1432" i="1"/>
  <c r="AW1433" i="1"/>
  <c r="AW1434" i="1"/>
  <c r="AW1435" i="1"/>
  <c r="AW1436" i="1"/>
  <c r="AW1437" i="1"/>
  <c r="AW1438" i="1"/>
  <c r="AW1439" i="1"/>
  <c r="AW1440" i="1"/>
  <c r="AW1441" i="1"/>
  <c r="AW1442" i="1"/>
  <c r="AW1443" i="1"/>
  <c r="AW1444" i="1"/>
  <c r="AW1445" i="1"/>
  <c r="AW1446" i="1"/>
  <c r="AW1447" i="1"/>
  <c r="AW1448" i="1"/>
  <c r="AW1449" i="1"/>
  <c r="AW1450" i="1"/>
  <c r="AW1451" i="1"/>
  <c r="AW1452" i="1"/>
  <c r="AW1453" i="1"/>
  <c r="AW1454" i="1"/>
  <c r="AW1455" i="1"/>
  <c r="AW1456" i="1"/>
  <c r="AW1457" i="1"/>
  <c r="AW1458" i="1"/>
  <c r="AW1459" i="1"/>
  <c r="AW1460" i="1"/>
  <c r="AW1461" i="1"/>
  <c r="AW1462" i="1"/>
  <c r="AW1463" i="1"/>
  <c r="AW1464" i="1"/>
  <c r="AW1569" i="1"/>
  <c r="AW1465" i="1"/>
  <c r="AW1466" i="1"/>
  <c r="AW1467" i="1"/>
  <c r="AW1468" i="1"/>
  <c r="AW1469" i="1"/>
  <c r="AW1470" i="1"/>
  <c r="AW1471" i="1"/>
  <c r="AW1472" i="1"/>
  <c r="AW1473" i="1"/>
  <c r="AW1474" i="1"/>
  <c r="AW1475" i="1"/>
  <c r="AW1476" i="1"/>
  <c r="AW1477" i="1"/>
  <c r="AW1478" i="1"/>
  <c r="AW1479" i="1"/>
  <c r="AW1480" i="1"/>
  <c r="AW1481" i="1"/>
  <c r="AW1482" i="1"/>
  <c r="AW1483" i="1"/>
  <c r="AW1484" i="1"/>
  <c r="AW1485" i="1"/>
  <c r="AW1486" i="1"/>
  <c r="AW1487" i="1"/>
  <c r="AW1488" i="1"/>
  <c r="AW1489" i="1"/>
  <c r="AW1490" i="1"/>
  <c r="AW1491" i="1"/>
  <c r="AW1492" i="1"/>
  <c r="AW1493" i="1"/>
  <c r="AW1494" i="1"/>
  <c r="AW1495" i="1"/>
  <c r="AW1496" i="1"/>
  <c r="AW1497" i="1"/>
  <c r="AW1498" i="1"/>
  <c r="AW1499" i="1"/>
  <c r="AW1500" i="1"/>
  <c r="AW1501" i="1"/>
  <c r="AW1502" i="1"/>
  <c r="AW1503" i="1"/>
  <c r="AW1504" i="1"/>
  <c r="AW1505" i="1"/>
  <c r="AW1506" i="1"/>
  <c r="AW1507" i="1"/>
  <c r="AW1508" i="1"/>
  <c r="AW1509" i="1"/>
  <c r="AW1510" i="1"/>
  <c r="AW1511" i="1"/>
  <c r="AW1512" i="1"/>
  <c r="AW1513" i="1"/>
  <c r="AW1514" i="1"/>
  <c r="AW1515" i="1"/>
  <c r="AW1516" i="1"/>
  <c r="AW1517" i="1"/>
  <c r="AW1518" i="1"/>
  <c r="AW1519" i="1"/>
  <c r="AW1520" i="1"/>
  <c r="AW1521" i="1"/>
  <c r="AW1522" i="1"/>
  <c r="AW1523" i="1"/>
  <c r="AW1524" i="1"/>
  <c r="AW1525" i="1"/>
  <c r="AW1526" i="1"/>
  <c r="AW1527" i="1"/>
  <c r="AW1528" i="1"/>
  <c r="AW1529" i="1"/>
  <c r="AW1530" i="1"/>
  <c r="AW1531" i="1"/>
  <c r="AW1532" i="1"/>
  <c r="AW1533" i="1"/>
  <c r="AW1534" i="1"/>
  <c r="AW1535" i="1"/>
  <c r="AW1536" i="1"/>
  <c r="AW1537" i="1"/>
  <c r="AW1538" i="1"/>
  <c r="AW1539" i="1"/>
  <c r="AW1540" i="1"/>
  <c r="AW1541" i="1"/>
  <c r="AW1542" i="1"/>
  <c r="AW1543" i="1"/>
  <c r="AW1544" i="1"/>
  <c r="AW1545" i="1"/>
  <c r="AW1546" i="1"/>
  <c r="AW1547" i="1"/>
  <c r="AW1548" i="1"/>
  <c r="AW1549" i="1"/>
  <c r="AW1550" i="1"/>
  <c r="AW1551" i="1"/>
  <c r="AW1552" i="1"/>
  <c r="AW1553" i="1"/>
  <c r="AW1554" i="1"/>
  <c r="AW1555" i="1"/>
  <c r="AW1556" i="1"/>
  <c r="AW1557" i="1"/>
  <c r="AW1558" i="1"/>
  <c r="AW1559" i="1"/>
  <c r="AW1560" i="1"/>
  <c r="A1560" i="1" s="1"/>
  <c r="AW1561" i="1"/>
  <c r="A1561" i="1" s="1"/>
  <c r="AW1562" i="1"/>
  <c r="A1562" i="1" s="1"/>
  <c r="AW1563" i="1"/>
  <c r="A1563" i="1" s="1"/>
  <c r="AW1564" i="1"/>
  <c r="A1564" i="1" s="1"/>
  <c r="AW1565" i="1"/>
  <c r="A1565" i="1" s="1"/>
  <c r="AW1566" i="1"/>
  <c r="A1566" i="1" s="1"/>
  <c r="AW1567" i="1"/>
  <c r="A1567" i="1" s="1"/>
  <c r="AW1568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1192" i="1"/>
  <c r="AW1193" i="1"/>
  <c r="AW1194" i="1"/>
  <c r="AW1195" i="1"/>
  <c r="AW1196" i="1"/>
  <c r="AW1197" i="1"/>
  <c r="AW1198" i="1"/>
  <c r="AW1199" i="1"/>
  <c r="AW1200" i="1"/>
  <c r="AW1201" i="1"/>
  <c r="AW1202" i="1"/>
  <c r="AW1203" i="1"/>
  <c r="AW1204" i="1"/>
  <c r="AW1205" i="1"/>
  <c r="AW1206" i="1"/>
  <c r="AW1207" i="1"/>
  <c r="AW1208" i="1"/>
  <c r="AW1209" i="1"/>
  <c r="AW1210" i="1"/>
  <c r="AW1211" i="1"/>
  <c r="AW1212" i="1"/>
  <c r="AW1213" i="1"/>
  <c r="AW1214" i="1"/>
  <c r="AW1215" i="1"/>
  <c r="AW1216" i="1"/>
  <c r="AW1217" i="1"/>
  <c r="AW1218" i="1"/>
  <c r="AW1219" i="1"/>
  <c r="AW1220" i="1"/>
  <c r="AW1221" i="1"/>
  <c r="AW1222" i="1"/>
  <c r="AW1223" i="1"/>
  <c r="AW1224" i="1"/>
  <c r="AW1225" i="1"/>
  <c r="AW1226" i="1"/>
  <c r="AW1227" i="1"/>
  <c r="AW1228" i="1"/>
  <c r="AW1229" i="1"/>
  <c r="AW1230" i="1"/>
  <c r="AW1231" i="1"/>
  <c r="AW1232" i="1"/>
  <c r="AW1233" i="1"/>
  <c r="AW1234" i="1"/>
  <c r="AW1235" i="1"/>
  <c r="AW1236" i="1"/>
  <c r="AW1237" i="1"/>
  <c r="AW1238" i="1"/>
  <c r="AW1239" i="1"/>
  <c r="AW1240" i="1"/>
  <c r="AW1241" i="1"/>
  <c r="AW1242" i="1"/>
  <c r="AW1243" i="1"/>
  <c r="AW1244" i="1"/>
  <c r="AW1245" i="1"/>
  <c r="AW1246" i="1"/>
  <c r="AW1247" i="1"/>
  <c r="AW1248" i="1"/>
  <c r="AW1249" i="1"/>
  <c r="AW1250" i="1"/>
  <c r="AW1251" i="1"/>
  <c r="AW1252" i="1"/>
  <c r="AW1253" i="1"/>
  <c r="AW1254" i="1"/>
  <c r="AW1255" i="1"/>
  <c r="AW1256" i="1"/>
  <c r="AW1257" i="1"/>
  <c r="AW1258" i="1"/>
  <c r="AW1259" i="1"/>
  <c r="AW1260" i="1"/>
  <c r="AW1261" i="1"/>
  <c r="AW1262" i="1"/>
  <c r="AW1263" i="1"/>
  <c r="AW1264" i="1"/>
  <c r="AW1265" i="1"/>
  <c r="AW1266" i="1"/>
  <c r="AW1267" i="1"/>
  <c r="AW1268" i="1"/>
  <c r="AW1269" i="1"/>
  <c r="AW1270" i="1"/>
  <c r="AW1271" i="1"/>
  <c r="AW1272" i="1"/>
  <c r="AW1273" i="1"/>
  <c r="AW1274" i="1"/>
  <c r="AW1275" i="1"/>
  <c r="AW1276" i="1"/>
  <c r="AW1277" i="1"/>
  <c r="AW1278" i="1"/>
  <c r="AW1279" i="1"/>
  <c r="AW1280" i="1"/>
  <c r="AW1281" i="1"/>
  <c r="AW1282" i="1"/>
  <c r="AW1283" i="1"/>
  <c r="AW1284" i="1"/>
  <c r="AW1285" i="1"/>
  <c r="AW1286" i="1"/>
  <c r="AW1287" i="1"/>
  <c r="AW1288" i="1"/>
  <c r="AW1289" i="1"/>
  <c r="AW1290" i="1"/>
  <c r="AW1291" i="1"/>
  <c r="AW1292" i="1"/>
  <c r="AW1293" i="1"/>
  <c r="AW1294" i="1"/>
  <c r="AW1295" i="1"/>
  <c r="AW1296" i="1"/>
  <c r="AW1297" i="1"/>
  <c r="AW1298" i="1"/>
  <c r="AW1299" i="1"/>
  <c r="AW1300" i="1"/>
  <c r="AW1301" i="1"/>
  <c r="AW1302" i="1"/>
  <c r="AW1303" i="1"/>
  <c r="AW1304" i="1"/>
  <c r="AW1305" i="1"/>
  <c r="AW1306" i="1"/>
  <c r="AW1307" i="1"/>
  <c r="AW1308" i="1"/>
  <c r="AW1309" i="1"/>
  <c r="AW1310" i="1"/>
  <c r="AW1311" i="1"/>
  <c r="AW1312" i="1"/>
  <c r="AW1313" i="1"/>
  <c r="AW1314" i="1"/>
  <c r="AW1315" i="1"/>
  <c r="AW1316" i="1"/>
  <c r="AW1317" i="1"/>
  <c r="AW1318" i="1"/>
  <c r="AW1319" i="1"/>
  <c r="AW1320" i="1"/>
  <c r="AW1321" i="1"/>
  <c r="AW1322" i="1"/>
  <c r="AW1323" i="1"/>
  <c r="AW1324" i="1"/>
  <c r="AW1325" i="1"/>
  <c r="AW1326" i="1"/>
  <c r="AW1327" i="1"/>
  <c r="AW1328" i="1"/>
  <c r="AW1329" i="1"/>
  <c r="AW1330" i="1"/>
  <c r="AW1331" i="1"/>
  <c r="AW1332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79" i="1"/>
  <c r="AW968" i="1"/>
  <c r="AW969" i="1"/>
  <c r="AW970" i="1"/>
  <c r="AW971" i="1"/>
  <c r="AW972" i="1"/>
  <c r="AW973" i="1"/>
  <c r="AW974" i="1"/>
  <c r="AW975" i="1"/>
  <c r="AW976" i="1"/>
  <c r="AW977" i="1"/>
  <c r="AW978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44" i="1"/>
  <c r="AW945" i="1"/>
  <c r="AW936" i="1"/>
  <c r="AW937" i="1"/>
  <c r="AW938" i="1"/>
  <c r="AW939" i="1"/>
  <c r="AW940" i="1"/>
  <c r="AW941" i="1"/>
  <c r="AW925" i="1"/>
  <c r="AW926" i="1"/>
  <c r="AW927" i="1"/>
  <c r="AW928" i="1"/>
  <c r="AW929" i="1"/>
  <c r="AW930" i="1"/>
  <c r="AW931" i="1"/>
  <c r="AW932" i="1"/>
  <c r="AW913" i="1"/>
  <c r="AW914" i="1"/>
  <c r="AW915" i="1"/>
  <c r="AW916" i="1"/>
  <c r="AW917" i="1"/>
  <c r="AW918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04" i="1"/>
  <c r="AW805" i="1"/>
  <c r="AW806" i="1"/>
  <c r="AW807" i="1"/>
  <c r="AW808" i="1"/>
  <c r="AW797" i="1"/>
  <c r="AW798" i="1"/>
  <c r="AW799" i="1"/>
  <c r="AW800" i="1"/>
  <c r="AW801" i="1"/>
  <c r="AW790" i="1"/>
  <c r="AW791" i="1"/>
  <c r="AW792" i="1"/>
  <c r="AW793" i="1"/>
  <c r="AW794" i="1"/>
  <c r="AW774" i="1"/>
  <c r="AW775" i="1"/>
  <c r="AW776" i="1"/>
  <c r="AW777" i="1"/>
  <c r="AW778" i="1"/>
  <c r="AW779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494" i="1"/>
  <c r="AW495" i="1"/>
  <c r="AW496" i="1"/>
  <c r="AW497" i="1"/>
  <c r="AW498" i="1"/>
  <c r="AW499" i="1"/>
  <c r="AW500" i="1"/>
  <c r="AW501" i="1"/>
  <c r="AW502" i="1"/>
  <c r="AW503" i="1"/>
  <c r="AW484" i="1"/>
  <c r="AW485" i="1"/>
  <c r="AW486" i="1"/>
  <c r="AW487" i="1"/>
  <c r="AW488" i="1"/>
  <c r="AW489" i="1"/>
  <c r="AW490" i="1"/>
  <c r="AW491" i="1"/>
  <c r="AW477" i="1"/>
  <c r="AW478" i="1"/>
  <c r="AW479" i="1"/>
  <c r="AW480" i="1"/>
  <c r="AW464" i="1"/>
  <c r="AW465" i="1"/>
  <c r="AW466" i="1"/>
  <c r="AW467" i="1"/>
  <c r="AW468" i="1"/>
  <c r="AW469" i="1"/>
  <c r="AW470" i="1"/>
  <c r="AW471" i="1"/>
  <c r="AW472" i="1"/>
  <c r="AW473" i="1"/>
  <c r="AW474" i="1"/>
  <c r="AW459" i="1"/>
  <c r="AW460" i="1"/>
  <c r="AW461" i="1"/>
  <c r="AW445" i="1"/>
  <c r="AW446" i="1"/>
  <c r="AW447" i="1"/>
  <c r="AW448" i="1"/>
  <c r="AW449" i="1"/>
  <c r="AW450" i="1"/>
  <c r="AW451" i="1"/>
  <c r="AW452" i="1"/>
  <c r="AW453" i="1"/>
  <c r="AW454" i="1"/>
  <c r="AW455" i="1"/>
  <c r="AW436" i="1"/>
  <c r="AW437" i="1"/>
  <c r="AW438" i="1"/>
  <c r="AW439" i="1"/>
  <c r="AW440" i="1"/>
  <c r="AW441" i="1"/>
  <c r="AW442" i="1"/>
  <c r="AW430" i="1"/>
  <c r="AW431" i="1"/>
  <c r="AW432" i="1"/>
  <c r="AW433" i="1"/>
  <c r="AW420" i="1"/>
  <c r="AW421" i="1"/>
  <c r="AW422" i="1"/>
  <c r="AW423" i="1"/>
  <c r="AW424" i="1"/>
  <c r="AW425" i="1"/>
  <c r="AW426" i="1"/>
  <c r="AW413" i="1"/>
  <c r="AW414" i="1"/>
  <c r="AW415" i="1"/>
  <c r="AW416" i="1"/>
  <c r="AW417" i="1"/>
  <c r="AW403" i="1"/>
  <c r="AW404" i="1"/>
  <c r="AW405" i="1"/>
  <c r="AW406" i="1"/>
  <c r="AW407" i="1"/>
  <c r="AW408" i="1"/>
  <c r="AW409" i="1"/>
  <c r="AW410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3" i="1"/>
  <c r="AW384" i="1"/>
  <c r="AW385" i="1"/>
  <c r="AW386" i="1"/>
  <c r="AW387" i="1"/>
  <c r="AW388" i="1"/>
  <c r="AW389" i="1"/>
  <c r="AW390" i="1"/>
  <c r="AW391" i="1"/>
  <c r="AW392" i="1"/>
  <c r="AW393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06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M1440" i="1" l="1"/>
  <c r="M1052" i="1"/>
  <c r="T607" i="1" l="1"/>
  <c r="X283" i="1" l="1"/>
  <c r="X307" i="1"/>
  <c r="X354" i="1"/>
  <c r="X395" i="1"/>
  <c r="X397" i="1"/>
  <c r="X401" i="1"/>
  <c r="X411" i="1"/>
  <c r="X418" i="1"/>
  <c r="X428" i="1"/>
  <c r="X434" i="1"/>
  <c r="X443" i="1"/>
  <c r="X457" i="1"/>
  <c r="X462" i="1"/>
  <c r="X475" i="1"/>
  <c r="X482" i="1"/>
  <c r="T212" i="1"/>
  <c r="X427" i="1" l="1"/>
  <c r="X456" i="1"/>
  <c r="X394" i="1"/>
  <c r="X400" i="1"/>
  <c r="X282" i="1"/>
  <c r="T205" i="1"/>
  <c r="A898" i="1"/>
  <c r="AW541" i="1"/>
  <c r="AW542" i="1"/>
  <c r="AW543" i="1"/>
  <c r="AW532" i="1"/>
  <c r="A532" i="1" s="1"/>
  <c r="AW533" i="1"/>
  <c r="AW534" i="1"/>
  <c r="AW535" i="1"/>
  <c r="AW308" i="1"/>
  <c r="AW188" i="1"/>
  <c r="AW189" i="1"/>
  <c r="AW190" i="1"/>
  <c r="AW191" i="1"/>
  <c r="M220" i="1" l="1"/>
  <c r="M1414" i="1"/>
  <c r="M212" i="1"/>
  <c r="Q1013" i="1" l="1"/>
  <c r="Q1014" i="1"/>
  <c r="Q1015" i="1"/>
  <c r="Q1016" i="1"/>
  <c r="Q1017" i="1"/>
  <c r="Q1018" i="1"/>
  <c r="Q1019" i="1"/>
  <c r="Q1020" i="1"/>
  <c r="Q1021" i="1"/>
  <c r="Q1022" i="1"/>
  <c r="Q1023" i="1"/>
  <c r="Q1024" i="1"/>
  <c r="Q1026" i="1"/>
  <c r="Q1027" i="1"/>
  <c r="Q1028" i="1"/>
  <c r="Q1032" i="1"/>
  <c r="Q1033" i="1"/>
  <c r="Q1034" i="1"/>
  <c r="Q1035" i="1"/>
  <c r="Q1038" i="1"/>
  <c r="Q1039" i="1"/>
  <c r="Q1040" i="1"/>
  <c r="Q1041" i="1"/>
  <c r="Q1042" i="1"/>
  <c r="Q1043" i="1"/>
  <c r="Q1044" i="1"/>
  <c r="Q1045" i="1"/>
  <c r="Q1046" i="1"/>
  <c r="Q1047" i="1"/>
  <c r="Q1048" i="1"/>
  <c r="Q1050" i="1"/>
  <c r="Q1051" i="1"/>
  <c r="Q1052" i="1"/>
  <c r="Q1054" i="1"/>
  <c r="Q1057" i="1"/>
  <c r="Q1058" i="1"/>
  <c r="Q1059" i="1"/>
  <c r="Q1060" i="1"/>
  <c r="Q1061" i="1"/>
  <c r="Q1062" i="1"/>
  <c r="Q1063" i="1"/>
  <c r="Q1064" i="1"/>
  <c r="Q1065" i="1"/>
  <c r="Q1066" i="1"/>
  <c r="Q1067" i="1"/>
  <c r="Q1069" i="1"/>
  <c r="Q1075" i="1"/>
  <c r="Q1076" i="1"/>
  <c r="Q1077" i="1"/>
  <c r="Q1078" i="1"/>
  <c r="Q1079" i="1"/>
  <c r="Q1080" i="1"/>
  <c r="Q1081" i="1"/>
  <c r="Q1082" i="1"/>
  <c r="Q1083" i="1"/>
  <c r="Q1084" i="1"/>
  <c r="Q1085" i="1"/>
  <c r="Q1089" i="1"/>
  <c r="Q1090" i="1"/>
  <c r="Q1091" i="1"/>
  <c r="Q1092" i="1"/>
  <c r="Q1093" i="1"/>
  <c r="Q1094" i="1"/>
  <c r="Q1095" i="1"/>
  <c r="Q1124" i="1"/>
  <c r="Q1125" i="1"/>
  <c r="Q1126" i="1"/>
  <c r="Q1127" i="1"/>
  <c r="Q1128" i="1"/>
  <c r="Q1129" i="1"/>
  <c r="Q1131" i="1"/>
  <c r="Q1132" i="1"/>
  <c r="Q1133" i="1"/>
  <c r="Q1134" i="1"/>
  <c r="Q1135" i="1"/>
  <c r="Q1136" i="1"/>
  <c r="Q1137" i="1"/>
  <c r="Q1139" i="1"/>
  <c r="Q1142" i="1"/>
  <c r="Q1144" i="1"/>
  <c r="Q1146" i="1"/>
  <c r="Q1147" i="1"/>
  <c r="Q1148" i="1"/>
  <c r="Q1150" i="1"/>
  <c r="Q1151" i="1"/>
  <c r="Q1152" i="1"/>
  <c r="Q1153" i="1"/>
  <c r="Q1154" i="1"/>
  <c r="Q1155" i="1"/>
  <c r="Q1011" i="1"/>
  <c r="M41" i="1"/>
  <c r="X530" i="1"/>
  <c r="X529" i="1" s="1"/>
  <c r="W530" i="1"/>
  <c r="W529" i="1" s="1"/>
  <c r="M898" i="1" l="1"/>
  <c r="M899" i="1"/>
  <c r="Q899" i="1" l="1"/>
  <c r="Q898" i="1"/>
  <c r="AP1407" i="1"/>
  <c r="AO329" i="1"/>
  <c r="AO352" i="1" l="1"/>
  <c r="AP349" i="1"/>
  <c r="AO344" i="1"/>
  <c r="AO342" i="1"/>
  <c r="AG353" i="1"/>
  <c r="T350" i="1"/>
  <c r="AG335" i="1"/>
  <c r="AO328" i="1"/>
  <c r="AH316" i="1" l="1"/>
  <c r="M881" i="1"/>
  <c r="M1559" i="1"/>
  <c r="Q1559" i="1" s="1"/>
  <c r="M1522" i="1"/>
  <c r="Q1522" i="1" s="1"/>
  <c r="M1502" i="1"/>
  <c r="Q1502" i="1" s="1"/>
  <c r="M1499" i="1"/>
  <c r="Q1499" i="1" s="1"/>
  <c r="M1482" i="1"/>
  <c r="Q1482" i="1" s="1"/>
  <c r="AH1467" i="1"/>
  <c r="M1467" i="1" s="1"/>
  <c r="Q1467" i="1" s="1"/>
  <c r="Q1440" i="1"/>
  <c r="M1367" i="1"/>
  <c r="Q1367" i="1" s="1"/>
  <c r="M1359" i="1"/>
  <c r="Q1359" i="1" s="1"/>
  <c r="M1338" i="1"/>
  <c r="Q1338" i="1" s="1"/>
  <c r="M996" i="1"/>
  <c r="M985" i="1"/>
  <c r="M984" i="1"/>
  <c r="M982" i="1"/>
  <c r="M983" i="1"/>
  <c r="M981" i="1"/>
  <c r="M908" i="1"/>
  <c r="M907" i="1"/>
  <c r="M906" i="1"/>
  <c r="M902" i="1"/>
  <c r="M879" i="1"/>
  <c r="M776" i="1"/>
  <c r="M722" i="1"/>
  <c r="M716" i="1"/>
  <c r="M712" i="1"/>
  <c r="M541" i="1"/>
  <c r="M532" i="1"/>
  <c r="Q908" i="1" l="1"/>
  <c r="Q902" i="1"/>
  <c r="Q881" i="1"/>
  <c r="Q907" i="1"/>
  <c r="Q879" i="1"/>
  <c r="Q906" i="1"/>
  <c r="M384" i="1"/>
  <c r="T356" i="1"/>
  <c r="M356" i="1" s="1"/>
  <c r="AG338" i="1"/>
  <c r="T328" i="1"/>
  <c r="M328" i="1" s="1"/>
  <c r="T316" i="1"/>
  <c r="AO316" i="1" s="1"/>
  <c r="M247" i="1"/>
  <c r="M234" i="1"/>
  <c r="AQ328" i="1" l="1"/>
  <c r="AO356" i="1"/>
  <c r="M195" i="1"/>
  <c r="M34" i="1"/>
  <c r="M1002" i="1" l="1"/>
  <c r="T1407" i="1" l="1"/>
  <c r="T349" i="1"/>
  <c r="R1440" i="1" l="1"/>
  <c r="Q532" i="1" l="1"/>
  <c r="A1387" i="1" l="1"/>
  <c r="A1388" i="1"/>
  <c r="AW1001" i="1"/>
  <c r="AW1002" i="1"/>
  <c r="AW921" i="1"/>
  <c r="AW922" i="1"/>
  <c r="AW355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M1387" i="1"/>
  <c r="Q1387" i="1" s="1"/>
  <c r="M1524" i="1"/>
  <c r="Q1524" i="1" s="1"/>
  <c r="M628" i="1" l="1"/>
  <c r="M1516" i="1" l="1"/>
  <c r="Q1516" i="1" s="1"/>
  <c r="M1468" i="1"/>
  <c r="Q1468" i="1" s="1"/>
  <c r="M1469" i="1"/>
  <c r="Q1469" i="1" s="1"/>
  <c r="M1379" i="1"/>
  <c r="Q1379" i="1" s="1"/>
  <c r="M1371" i="1"/>
  <c r="Q1371" i="1" s="1"/>
  <c r="M1341" i="1"/>
  <c r="Q1341" i="1" s="1"/>
  <c r="M947" i="1"/>
  <c r="M928" i="1"/>
  <c r="M645" i="1"/>
  <c r="M637" i="1"/>
  <c r="M636" i="1"/>
  <c r="M452" i="1"/>
  <c r="M449" i="1"/>
  <c r="AP350" i="1"/>
  <c r="AG350" i="1"/>
  <c r="M391" i="1"/>
  <c r="AP848" i="1" l="1"/>
  <c r="AO848" i="1"/>
  <c r="AH848" i="1"/>
  <c r="T848" i="1"/>
  <c r="M1514" i="1" l="1"/>
  <c r="Q1514" i="1" s="1"/>
  <c r="R1514" i="1" l="1"/>
  <c r="AP167" i="1" l="1"/>
  <c r="T167" i="1"/>
  <c r="T1518" i="1" l="1"/>
  <c r="AO881" i="1"/>
  <c r="AO212" i="1" l="1"/>
  <c r="AP1491" i="1"/>
  <c r="AP1518" i="1"/>
  <c r="AO1518" i="1"/>
  <c r="AP205" i="1"/>
  <c r="AO205" i="1"/>
  <c r="M75" i="1" l="1"/>
  <c r="AW75" i="1"/>
  <c r="A75" i="1" s="1"/>
  <c r="M1568" i="1"/>
  <c r="Q1568" i="1" s="1"/>
  <c r="M1560" i="1"/>
  <c r="Q1560" i="1" s="1"/>
  <c r="M1462" i="1"/>
  <c r="Q1462" i="1" s="1"/>
  <c r="R75" i="1" l="1"/>
  <c r="Q75" i="1"/>
  <c r="M1438" i="1" l="1"/>
  <c r="Q1438" i="1" s="1"/>
  <c r="M1453" i="1"/>
  <c r="Q1453" i="1" s="1"/>
  <c r="M869" i="1"/>
  <c r="M904" i="1"/>
  <c r="M657" i="1"/>
  <c r="M451" i="1"/>
  <c r="M455" i="1"/>
  <c r="M200" i="1"/>
  <c r="Q904" i="1" l="1"/>
  <c r="Q869" i="1"/>
  <c r="M648" i="1"/>
  <c r="Q1414" i="1"/>
  <c r="M1413" i="1"/>
  <c r="Q1413" i="1" s="1"/>
  <c r="M1428" i="1"/>
  <c r="Q1428" i="1" s="1"/>
  <c r="M633" i="1"/>
  <c r="M895" i="1"/>
  <c r="Q895" i="1" l="1"/>
  <c r="M856" i="1"/>
  <c r="M715" i="1"/>
  <c r="M708" i="1"/>
  <c r="M728" i="1"/>
  <c r="M362" i="1"/>
  <c r="M35" i="1"/>
  <c r="M207" i="1"/>
  <c r="M208" i="1"/>
  <c r="M1562" i="1" l="1"/>
  <c r="Q1562" i="1" s="1"/>
  <c r="AH1494" i="1" l="1"/>
  <c r="AS741" i="1" l="1"/>
  <c r="M743" i="1"/>
  <c r="M723" i="1"/>
  <c r="AH1419" i="1"/>
  <c r="M1220" i="1"/>
  <c r="M1215" i="1"/>
  <c r="M875" i="1" l="1"/>
  <c r="M1554" i="1"/>
  <c r="Q1554" i="1" s="1"/>
  <c r="M1472" i="1"/>
  <c r="Q1472" i="1" s="1"/>
  <c r="M542" i="1"/>
  <c r="Q875" i="1" l="1"/>
  <c r="M1565" i="1"/>
  <c r="Q1565" i="1" s="1"/>
  <c r="M1564" i="1"/>
  <c r="Q1564" i="1" s="1"/>
  <c r="M1563" i="1"/>
  <c r="Q1563" i="1" s="1"/>
  <c r="M1561" i="1"/>
  <c r="Q1561" i="1" s="1"/>
  <c r="M1558" i="1"/>
  <c r="Q1558" i="1" s="1"/>
  <c r="M1557" i="1"/>
  <c r="Q1557" i="1" s="1"/>
  <c r="M1556" i="1"/>
  <c r="Q1556" i="1" s="1"/>
  <c r="M1555" i="1"/>
  <c r="Q1555" i="1" s="1"/>
  <c r="M1567" i="1"/>
  <c r="Q1567" i="1" s="1"/>
  <c r="M1566" i="1"/>
  <c r="Q1566" i="1" s="1"/>
  <c r="M1553" i="1"/>
  <c r="Q1553" i="1" s="1"/>
  <c r="M1552" i="1"/>
  <c r="Q1552" i="1" s="1"/>
  <c r="M1534" i="1"/>
  <c r="Q1534" i="1" s="1"/>
  <c r="M1551" i="1"/>
  <c r="Q1551" i="1" s="1"/>
  <c r="M1550" i="1"/>
  <c r="Q1550" i="1" s="1"/>
  <c r="M1549" i="1"/>
  <c r="Q1549" i="1" s="1"/>
  <c r="M1548" i="1"/>
  <c r="Q1548" i="1" s="1"/>
  <c r="M1547" i="1"/>
  <c r="Q1547" i="1" s="1"/>
  <c r="M1546" i="1"/>
  <c r="Q1546" i="1" s="1"/>
  <c r="M1545" i="1"/>
  <c r="Q1545" i="1" s="1"/>
  <c r="M1544" i="1"/>
  <c r="Q1544" i="1" s="1"/>
  <c r="M1543" i="1"/>
  <c r="Q1543" i="1" s="1"/>
  <c r="M1541" i="1"/>
  <c r="Q1541" i="1" s="1"/>
  <c r="M1542" i="1"/>
  <c r="Q1542" i="1" s="1"/>
  <c r="M1540" i="1"/>
  <c r="Q1540" i="1" s="1"/>
  <c r="M1539" i="1"/>
  <c r="Q1539" i="1" s="1"/>
  <c r="M1538" i="1"/>
  <c r="Q1538" i="1" s="1"/>
  <c r="M1537" i="1"/>
  <c r="Q1537" i="1" s="1"/>
  <c r="M1536" i="1"/>
  <c r="Q1536" i="1" s="1"/>
  <c r="M1535" i="1"/>
  <c r="Q1535" i="1" s="1"/>
  <c r="M1533" i="1"/>
  <c r="Q1533" i="1" s="1"/>
  <c r="M1532" i="1"/>
  <c r="Q1532" i="1" s="1"/>
  <c r="M1531" i="1"/>
  <c r="Q1531" i="1" s="1"/>
  <c r="M1530" i="1"/>
  <c r="Q1530" i="1" s="1"/>
  <c r="M1528" i="1"/>
  <c r="Q1528" i="1" s="1"/>
  <c r="M1527" i="1"/>
  <c r="Q1527" i="1" s="1"/>
  <c r="M1526" i="1"/>
  <c r="Q1526" i="1" s="1"/>
  <c r="M1523" i="1"/>
  <c r="Q1523" i="1" s="1"/>
  <c r="M1521" i="1"/>
  <c r="Q1521" i="1" s="1"/>
  <c r="M1520" i="1"/>
  <c r="Q1520" i="1" s="1"/>
  <c r="M1519" i="1"/>
  <c r="Q1519" i="1" s="1"/>
  <c r="M1517" i="1"/>
  <c r="Q1517" i="1" s="1"/>
  <c r="M1511" i="1"/>
  <c r="Q1511" i="1" s="1"/>
  <c r="M1510" i="1"/>
  <c r="Q1510" i="1" s="1"/>
  <c r="M1508" i="1"/>
  <c r="Q1508" i="1" s="1"/>
  <c r="Q1507" i="1"/>
  <c r="M1506" i="1"/>
  <c r="Q1506" i="1" s="1"/>
  <c r="M1505" i="1"/>
  <c r="Q1505" i="1" s="1"/>
  <c r="M1503" i="1"/>
  <c r="Q1503" i="1" s="1"/>
  <c r="M1515" i="1"/>
  <c r="Q1515" i="1" s="1"/>
  <c r="M1513" i="1"/>
  <c r="Q1513" i="1" s="1"/>
  <c r="M1512" i="1"/>
  <c r="Q1512" i="1" s="1"/>
  <c r="M1509" i="1"/>
  <c r="Q1509" i="1" s="1"/>
  <c r="M1504" i="1"/>
  <c r="Q1504" i="1" s="1"/>
  <c r="M1501" i="1"/>
  <c r="Q1501" i="1" s="1"/>
  <c r="M1500" i="1"/>
  <c r="Q1500" i="1" s="1"/>
  <c r="M1495" i="1"/>
  <c r="Q1495" i="1" s="1"/>
  <c r="M1493" i="1"/>
  <c r="Q1493" i="1" s="1"/>
  <c r="M1492" i="1"/>
  <c r="Q1492" i="1" s="1"/>
  <c r="M1490" i="1"/>
  <c r="Q1490" i="1" s="1"/>
  <c r="M1487" i="1"/>
  <c r="Q1487" i="1" s="1"/>
  <c r="M1486" i="1"/>
  <c r="Q1486" i="1" s="1"/>
  <c r="M1484" i="1"/>
  <c r="Q1484" i="1" s="1"/>
  <c r="M1483" i="1"/>
  <c r="Q1483" i="1" s="1"/>
  <c r="M1480" i="1"/>
  <c r="Q1480" i="1" s="1"/>
  <c r="M1479" i="1"/>
  <c r="Q1479" i="1" s="1"/>
  <c r="M1478" i="1"/>
  <c r="Q1478" i="1" s="1"/>
  <c r="M1496" i="1"/>
  <c r="Q1496" i="1" s="1"/>
  <c r="M1489" i="1"/>
  <c r="Q1489" i="1" s="1"/>
  <c r="M1488" i="1"/>
  <c r="Q1488" i="1" s="1"/>
  <c r="M1481" i="1"/>
  <c r="Q1481" i="1" s="1"/>
  <c r="M1477" i="1"/>
  <c r="Q1477" i="1" s="1"/>
  <c r="M1476" i="1"/>
  <c r="Q1476" i="1" s="1"/>
  <c r="M1475" i="1"/>
  <c r="Q1475" i="1" s="1"/>
  <c r="M1474" i="1"/>
  <c r="Q1474" i="1" s="1"/>
  <c r="M1498" i="1"/>
  <c r="Q1498" i="1" s="1"/>
  <c r="M1497" i="1"/>
  <c r="Q1497" i="1" s="1"/>
  <c r="M1485" i="1"/>
  <c r="Q1485" i="1" s="1"/>
  <c r="M1473" i="1"/>
  <c r="Q1473" i="1" s="1"/>
  <c r="M1470" i="1"/>
  <c r="Q1470" i="1" s="1"/>
  <c r="M1465" i="1"/>
  <c r="Q1465" i="1" s="1"/>
  <c r="M1569" i="1"/>
  <c r="Q1569" i="1" s="1"/>
  <c r="M1463" i="1"/>
  <c r="Q1463" i="1" s="1"/>
  <c r="M1458" i="1"/>
  <c r="Q1458" i="1" s="1"/>
  <c r="M1455" i="1"/>
  <c r="Q1455" i="1" s="1"/>
  <c r="M1456" i="1"/>
  <c r="Q1456" i="1" s="1"/>
  <c r="M1457" i="1"/>
  <c r="Q1457" i="1" s="1"/>
  <c r="M1459" i="1"/>
  <c r="Q1459" i="1" s="1"/>
  <c r="M1460" i="1"/>
  <c r="Q1460" i="1" s="1"/>
  <c r="M1461" i="1"/>
  <c r="Q1461" i="1" s="1"/>
  <c r="M1464" i="1"/>
  <c r="Q1464" i="1" s="1"/>
  <c r="M1466" i="1"/>
  <c r="Q1466" i="1" s="1"/>
  <c r="M1471" i="1"/>
  <c r="Q1471" i="1" s="1"/>
  <c r="M1454" i="1"/>
  <c r="Q1454" i="1" s="1"/>
  <c r="M1452" i="1"/>
  <c r="Q1452" i="1" s="1"/>
  <c r="M1451" i="1"/>
  <c r="Q1451" i="1" s="1"/>
  <c r="M1450" i="1"/>
  <c r="Q1450" i="1" s="1"/>
  <c r="M1449" i="1"/>
  <c r="Q1449" i="1" s="1"/>
  <c r="M1448" i="1"/>
  <c r="Q1448" i="1" s="1"/>
  <c r="M1447" i="1"/>
  <c r="Q1447" i="1" s="1"/>
  <c r="M1446" i="1"/>
  <c r="Q1446" i="1" s="1"/>
  <c r="M1445" i="1"/>
  <c r="Q1445" i="1" s="1"/>
  <c r="M1444" i="1"/>
  <c r="Q1444" i="1" s="1"/>
  <c r="M1443" i="1"/>
  <c r="Q1443" i="1" s="1"/>
  <c r="M1441" i="1"/>
  <c r="Q1441" i="1" s="1"/>
  <c r="M1439" i="1"/>
  <c r="Q1439" i="1" s="1"/>
  <c r="M1437" i="1"/>
  <c r="Q1437" i="1" s="1"/>
  <c r="M1435" i="1"/>
  <c r="Q1435" i="1" s="1"/>
  <c r="M1434" i="1"/>
  <c r="Q1434" i="1" s="1"/>
  <c r="M1433" i="1"/>
  <c r="Q1433" i="1" s="1"/>
  <c r="M1432" i="1"/>
  <c r="Q1432" i="1" s="1"/>
  <c r="M1431" i="1"/>
  <c r="Q1431" i="1" s="1"/>
  <c r="M1430" i="1"/>
  <c r="Q1430" i="1" s="1"/>
  <c r="M1429" i="1"/>
  <c r="Q1429" i="1" s="1"/>
  <c r="M1427" i="1"/>
  <c r="Q1427" i="1" s="1"/>
  <c r="M1426" i="1"/>
  <c r="Q1426" i="1" s="1"/>
  <c r="M1425" i="1"/>
  <c r="Q1425" i="1" s="1"/>
  <c r="M1424" i="1"/>
  <c r="Q1424" i="1" s="1"/>
  <c r="M1420" i="1"/>
  <c r="Q1420" i="1" s="1"/>
  <c r="M1423" i="1"/>
  <c r="Q1423" i="1" s="1"/>
  <c r="M1422" i="1"/>
  <c r="Q1422" i="1" s="1"/>
  <c r="M1421" i="1"/>
  <c r="Q1421" i="1" s="1"/>
  <c r="M1417" i="1"/>
  <c r="Q1417" i="1" s="1"/>
  <c r="M1415" i="1"/>
  <c r="Q1415" i="1" s="1"/>
  <c r="M1418" i="1"/>
  <c r="Q1418" i="1" s="1"/>
  <c r="M1412" i="1"/>
  <c r="Q1412" i="1" s="1"/>
  <c r="M1411" i="1"/>
  <c r="Q1411" i="1" s="1"/>
  <c r="M1410" i="1"/>
  <c r="Q1410" i="1" s="1"/>
  <c r="M1409" i="1"/>
  <c r="Q1409" i="1" s="1"/>
  <c r="M1408" i="1"/>
  <c r="Q1408" i="1" s="1"/>
  <c r="M1406" i="1"/>
  <c r="Q1406" i="1" s="1"/>
  <c r="M1405" i="1"/>
  <c r="Q1405" i="1" s="1"/>
  <c r="M1404" i="1"/>
  <c r="Q1404" i="1" s="1"/>
  <c r="M1403" i="1"/>
  <c r="Q1403" i="1" s="1"/>
  <c r="M1401" i="1" l="1"/>
  <c r="Q1401" i="1" s="1"/>
  <c r="M1402" i="1"/>
  <c r="Q1402" i="1" s="1"/>
  <c r="M1398" i="1"/>
  <c r="Q1398" i="1" s="1"/>
  <c r="M1400" i="1"/>
  <c r="Q1400" i="1" s="1"/>
  <c r="M1399" i="1"/>
  <c r="Q1399" i="1" s="1"/>
  <c r="M1397" i="1"/>
  <c r="Q1397" i="1" s="1"/>
  <c r="M1396" i="1"/>
  <c r="Q1396" i="1" s="1"/>
  <c r="M1395" i="1"/>
  <c r="Q1395" i="1" s="1"/>
  <c r="M1394" i="1"/>
  <c r="Q1394" i="1" s="1"/>
  <c r="M1393" i="1"/>
  <c r="Q1393" i="1" s="1"/>
  <c r="M1392" i="1"/>
  <c r="Q1392" i="1" s="1"/>
  <c r="M1391" i="1"/>
  <c r="Q1391" i="1" s="1"/>
  <c r="M1390" i="1"/>
  <c r="Q1390" i="1" s="1"/>
  <c r="M1389" i="1"/>
  <c r="Q1389" i="1" s="1"/>
  <c r="M1388" i="1"/>
  <c r="Q1388" i="1" s="1"/>
  <c r="M1385" i="1"/>
  <c r="Q1385" i="1" s="1"/>
  <c r="M1384" i="1"/>
  <c r="Q1384" i="1" s="1"/>
  <c r="M1383" i="1"/>
  <c r="Q1383" i="1" s="1"/>
  <c r="M1382" i="1"/>
  <c r="Q1382" i="1" s="1"/>
  <c r="M1380" i="1"/>
  <c r="Q1380" i="1" s="1"/>
  <c r="M1378" i="1"/>
  <c r="Q1378" i="1" s="1"/>
  <c r="M1377" i="1"/>
  <c r="Q1377" i="1" s="1"/>
  <c r="M1376" i="1"/>
  <c r="Q1376" i="1" s="1"/>
  <c r="M1375" i="1"/>
  <c r="Q1375" i="1" s="1"/>
  <c r="M1374" i="1"/>
  <c r="Q1374" i="1" s="1"/>
  <c r="M1373" i="1"/>
  <c r="Q1373" i="1" s="1"/>
  <c r="M1372" i="1"/>
  <c r="Q1372" i="1" s="1"/>
  <c r="M1370" i="1"/>
  <c r="Q1370" i="1" s="1"/>
  <c r="M1369" i="1"/>
  <c r="Q1369" i="1" s="1"/>
  <c r="M1368" i="1"/>
  <c r="Q1368" i="1" s="1"/>
  <c r="M1381" i="1"/>
  <c r="Q1381" i="1" s="1"/>
  <c r="M1366" i="1"/>
  <c r="Q1366" i="1" s="1"/>
  <c r="M1365" i="1"/>
  <c r="M1335" i="1"/>
  <c r="Q1335" i="1" s="1"/>
  <c r="M1363" i="1"/>
  <c r="Q1363" i="1" s="1"/>
  <c r="M1362" i="1"/>
  <c r="Q1362" i="1" s="1"/>
  <c r="M1361" i="1"/>
  <c r="Q1361" i="1" s="1"/>
  <c r="M1360" i="1"/>
  <c r="Q1360" i="1" s="1"/>
  <c r="M1358" i="1"/>
  <c r="Q1358" i="1" s="1"/>
  <c r="M1357" i="1"/>
  <c r="Q1357" i="1" s="1"/>
  <c r="M1356" i="1"/>
  <c r="Q1356" i="1" s="1"/>
  <c r="M1355" i="1"/>
  <c r="Q1355" i="1" s="1"/>
  <c r="M1354" i="1"/>
  <c r="Q1354" i="1" s="1"/>
  <c r="M1353" i="1"/>
  <c r="Q1353" i="1" s="1"/>
  <c r="M1352" i="1"/>
  <c r="Q1352" i="1" s="1"/>
  <c r="M1351" i="1"/>
  <c r="Q1351" i="1" s="1"/>
  <c r="M1350" i="1"/>
  <c r="Q1350" i="1" s="1"/>
  <c r="M1349" i="1"/>
  <c r="Q1349" i="1" s="1"/>
  <c r="M1348" i="1"/>
  <c r="Q1348" i="1" s="1"/>
  <c r="M1347" i="1"/>
  <c r="Q1347" i="1" s="1"/>
  <c r="M1346" i="1"/>
  <c r="Q1346" i="1" s="1"/>
  <c r="M1345" i="1"/>
  <c r="Q1345" i="1" s="1"/>
  <c r="M1344" i="1"/>
  <c r="Q1344" i="1" s="1"/>
  <c r="M1343" i="1"/>
  <c r="Q1343" i="1" s="1"/>
  <c r="M1340" i="1"/>
  <c r="Q1340" i="1" s="1"/>
  <c r="M1337" i="1"/>
  <c r="Q1337" i="1" s="1"/>
  <c r="M1336" i="1"/>
  <c r="Q1336" i="1" s="1"/>
  <c r="M1334" i="1"/>
  <c r="M1332" i="1"/>
  <c r="M1331" i="1"/>
  <c r="M1330" i="1"/>
  <c r="M1328" i="1"/>
  <c r="M1329" i="1"/>
  <c r="M1327" i="1"/>
  <c r="M1326" i="1"/>
  <c r="M1325" i="1"/>
  <c r="M1324" i="1"/>
  <c r="M1323" i="1"/>
  <c r="M1322" i="1"/>
  <c r="M1321" i="1"/>
  <c r="M1319" i="1"/>
  <c r="M1317" i="1"/>
  <c r="M1318" i="1"/>
  <c r="M1320" i="1"/>
  <c r="M1316" i="1"/>
  <c r="M1315" i="1"/>
  <c r="M1314" i="1"/>
  <c r="M1311" i="1"/>
  <c r="M1312" i="1"/>
  <c r="M1313" i="1"/>
  <c r="M1310" i="1"/>
  <c r="M1309" i="1"/>
  <c r="M1308" i="1"/>
  <c r="M1307" i="1"/>
  <c r="M1306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2" i="1"/>
  <c r="M1273" i="1"/>
  <c r="M1274" i="1"/>
  <c r="M1275" i="1"/>
  <c r="M1271" i="1"/>
  <c r="M1270" i="1"/>
  <c r="M1269" i="1"/>
  <c r="M1268" i="1"/>
  <c r="M1262" i="1"/>
  <c r="M1263" i="1"/>
  <c r="M1264" i="1"/>
  <c r="M1265" i="1"/>
  <c r="M1266" i="1"/>
  <c r="M1267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1" i="1"/>
  <c r="M1239" i="1"/>
  <c r="M1238" i="1"/>
  <c r="M1237" i="1"/>
  <c r="M1232" i="1"/>
  <c r="M1231" i="1"/>
  <c r="M1229" i="1"/>
  <c r="M1228" i="1"/>
  <c r="M1242" i="1"/>
  <c r="M1236" i="1"/>
  <c r="M1235" i="1"/>
  <c r="M1234" i="1"/>
  <c r="M1233" i="1"/>
  <c r="M1230" i="1"/>
  <c r="M1226" i="1"/>
  <c r="M1227" i="1"/>
  <c r="M1225" i="1"/>
  <c r="M1224" i="1"/>
  <c r="M1223" i="1"/>
  <c r="M1222" i="1"/>
  <c r="M1221" i="1"/>
  <c r="M1219" i="1"/>
  <c r="M1218" i="1"/>
  <c r="M1217" i="1"/>
  <c r="M1216" i="1"/>
  <c r="M1214" i="1"/>
  <c r="M1213" i="1"/>
  <c r="M1212" i="1"/>
  <c r="M1211" i="1"/>
  <c r="M1210" i="1"/>
  <c r="M1209" i="1"/>
  <c r="M1208" i="1"/>
  <c r="M1207" i="1"/>
  <c r="M1206" i="1"/>
  <c r="M1204" i="1"/>
  <c r="M1205" i="1"/>
  <c r="M1203" i="1"/>
  <c r="M1202" i="1"/>
  <c r="M1201" i="1"/>
  <c r="M1200" i="1"/>
  <c r="M1198" i="1"/>
  <c r="M1197" i="1"/>
  <c r="M1196" i="1"/>
  <c r="M1195" i="1"/>
  <c r="M1194" i="1"/>
  <c r="M1193" i="1"/>
  <c r="M1192" i="1"/>
  <c r="M1191" i="1"/>
  <c r="M1190" i="1"/>
  <c r="M1188" i="1"/>
  <c r="M1187" i="1"/>
  <c r="M1186" i="1"/>
  <c r="M1184" i="1"/>
  <c r="M1185" i="1"/>
  <c r="M1183" i="1"/>
  <c r="M1182" i="1"/>
  <c r="M1181" i="1"/>
  <c r="M1180" i="1"/>
  <c r="M1176" i="1"/>
  <c r="M1177" i="1"/>
  <c r="M1178" i="1"/>
  <c r="M1179" i="1"/>
  <c r="M1175" i="1"/>
  <c r="M1174" i="1"/>
  <c r="M1173" i="1"/>
  <c r="Q1365" i="1" l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30" i="1"/>
  <c r="Q1130" i="1" s="1"/>
  <c r="M1122" i="1"/>
  <c r="Q1122" i="1" s="1"/>
  <c r="M1120" i="1"/>
  <c r="Q1120" i="1" s="1"/>
  <c r="M1119" i="1"/>
  <c r="Q1119" i="1" s="1"/>
  <c r="M1117" i="1"/>
  <c r="Q1117" i="1" s="1"/>
  <c r="M1118" i="1"/>
  <c r="Q1118" i="1" s="1"/>
  <c r="M1116" i="1"/>
  <c r="Q1116" i="1" s="1"/>
  <c r="M1115" i="1"/>
  <c r="Q1115" i="1" s="1"/>
  <c r="M1114" i="1"/>
  <c r="Q1114" i="1" s="1"/>
  <c r="M1113" i="1"/>
  <c r="Q1113" i="1" s="1"/>
  <c r="M1112" i="1"/>
  <c r="Q1112" i="1" s="1"/>
  <c r="M1111" i="1"/>
  <c r="Q1111" i="1" s="1"/>
  <c r="M1110" i="1"/>
  <c r="Q1110" i="1" s="1"/>
  <c r="M1109" i="1"/>
  <c r="Q1109" i="1" s="1"/>
  <c r="M1108" i="1"/>
  <c r="Q1108" i="1" s="1"/>
  <c r="M1107" i="1"/>
  <c r="Q1107" i="1" s="1"/>
  <c r="M1106" i="1"/>
  <c r="Q1106" i="1" s="1"/>
  <c r="M1105" i="1"/>
  <c r="Q1105" i="1" s="1"/>
  <c r="M1104" i="1"/>
  <c r="Q1104" i="1" s="1"/>
  <c r="M1103" i="1"/>
  <c r="Q1103" i="1" s="1"/>
  <c r="M1102" i="1"/>
  <c r="Q1102" i="1" s="1"/>
  <c r="M1101" i="1"/>
  <c r="Q1101" i="1" s="1"/>
  <c r="M1100" i="1"/>
  <c r="Q1100" i="1" s="1"/>
  <c r="M1099" i="1"/>
  <c r="Q1099" i="1" s="1"/>
  <c r="M1098" i="1"/>
  <c r="Q1098" i="1" s="1"/>
  <c r="M1097" i="1"/>
  <c r="Q1097" i="1" s="1"/>
  <c r="M1071" i="1"/>
  <c r="Q1071" i="1" s="1"/>
  <c r="Q1053" i="1"/>
  <c r="M1036" i="1"/>
  <c r="Q1036" i="1" s="1"/>
  <c r="M1025" i="1"/>
  <c r="Q1025" i="1" s="1"/>
  <c r="M1008" i="1"/>
  <c r="M1005" i="1"/>
  <c r="M997" i="1"/>
  <c r="M995" i="1"/>
  <c r="M994" i="1"/>
  <c r="M993" i="1"/>
  <c r="M992" i="1"/>
  <c r="M991" i="1"/>
  <c r="M990" i="1"/>
  <c r="M989" i="1"/>
  <c r="M988" i="1"/>
  <c r="M987" i="1"/>
  <c r="M986" i="1"/>
  <c r="M977" i="1"/>
  <c r="M976" i="1"/>
  <c r="M975" i="1"/>
  <c r="M974" i="1"/>
  <c r="M973" i="1"/>
  <c r="M972" i="1"/>
  <c r="M971" i="1"/>
  <c r="M970" i="1"/>
  <c r="M945" i="1"/>
  <c r="M932" i="1"/>
  <c r="M931" i="1"/>
  <c r="M929" i="1"/>
  <c r="M927" i="1"/>
  <c r="M926" i="1"/>
  <c r="M925" i="1"/>
  <c r="M924" i="1"/>
  <c r="M909" i="1"/>
  <c r="M905" i="1"/>
  <c r="M903" i="1"/>
  <c r="M901" i="1"/>
  <c r="M900" i="1"/>
  <c r="M897" i="1"/>
  <c r="M896" i="1"/>
  <c r="M892" i="1"/>
  <c r="M891" i="1"/>
  <c r="M890" i="1"/>
  <c r="M889" i="1"/>
  <c r="M888" i="1"/>
  <c r="M887" i="1"/>
  <c r="M886" i="1"/>
  <c r="M885" i="1"/>
  <c r="M884" i="1"/>
  <c r="M883" i="1"/>
  <c r="M882" i="1"/>
  <c r="M878" i="1"/>
  <c r="M877" i="1"/>
  <c r="M876" i="1"/>
  <c r="M873" i="1"/>
  <c r="M872" i="1"/>
  <c r="M870" i="1"/>
  <c r="M868" i="1"/>
  <c r="M867" i="1"/>
  <c r="M866" i="1"/>
  <c r="M865" i="1"/>
  <c r="M863" i="1"/>
  <c r="M862" i="1"/>
  <c r="M861" i="1"/>
  <c r="M860" i="1"/>
  <c r="M859" i="1"/>
  <c r="M858" i="1"/>
  <c r="M857" i="1"/>
  <c r="M855" i="1"/>
  <c r="M851" i="1"/>
  <c r="M852" i="1"/>
  <c r="M853" i="1"/>
  <c r="M854" i="1"/>
  <c r="M850" i="1"/>
  <c r="M849" i="1"/>
  <c r="M844" i="1"/>
  <c r="M845" i="1"/>
  <c r="M846" i="1"/>
  <c r="M847" i="1"/>
  <c r="M843" i="1"/>
  <c r="M842" i="1"/>
  <c r="M841" i="1"/>
  <c r="M840" i="1"/>
  <c r="M839" i="1"/>
  <c r="M838" i="1"/>
  <c r="M837" i="1"/>
  <c r="M836" i="1"/>
  <c r="M835" i="1"/>
  <c r="M832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08" i="1"/>
  <c r="M807" i="1"/>
  <c r="M806" i="1"/>
  <c r="M805" i="1"/>
  <c r="M804" i="1"/>
  <c r="M803" i="1"/>
  <c r="M786" i="1"/>
  <c r="M785" i="1"/>
  <c r="M784" i="1"/>
  <c r="M779" i="1"/>
  <c r="M778" i="1"/>
  <c r="M777" i="1"/>
  <c r="M775" i="1"/>
  <c r="M774" i="1"/>
  <c r="M773" i="1"/>
  <c r="M736" i="1"/>
  <c r="M735" i="1"/>
  <c r="M734" i="1"/>
  <c r="M729" i="1"/>
  <c r="M727" i="1"/>
  <c r="M726" i="1"/>
  <c r="M725" i="1"/>
  <c r="M724" i="1"/>
  <c r="M721" i="1"/>
  <c r="M720" i="1"/>
  <c r="M719" i="1"/>
  <c r="M718" i="1"/>
  <c r="M717" i="1"/>
  <c r="M714" i="1"/>
  <c r="M713" i="1"/>
  <c r="M711" i="1"/>
  <c r="M710" i="1"/>
  <c r="M709" i="1"/>
  <c r="M707" i="1"/>
  <c r="M706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Q872" i="1" l="1"/>
  <c r="Q885" i="1"/>
  <c r="Q896" i="1"/>
  <c r="Q903" i="1"/>
  <c r="Q867" i="1"/>
  <c r="Q873" i="1"/>
  <c r="Q882" i="1"/>
  <c r="Q886" i="1"/>
  <c r="Q890" i="1"/>
  <c r="Q897" i="1"/>
  <c r="Q905" i="1"/>
  <c r="Q889" i="1"/>
  <c r="Q866" i="1"/>
  <c r="Q878" i="1"/>
  <c r="Q876" i="1"/>
  <c r="Q883" i="1"/>
  <c r="Q887" i="1"/>
  <c r="Q891" i="1"/>
  <c r="Q865" i="1"/>
  <c r="Q870" i="1"/>
  <c r="Q877" i="1"/>
  <c r="Q884" i="1"/>
  <c r="Q888" i="1"/>
  <c r="Q892" i="1"/>
  <c r="Q901" i="1"/>
  <c r="Q868" i="1"/>
  <c r="Q900" i="1"/>
  <c r="Q909" i="1"/>
  <c r="M655" i="1"/>
  <c r="M661" i="1"/>
  <c r="M660" i="1"/>
  <c r="M659" i="1"/>
  <c r="M658" i="1"/>
  <c r="M656" i="1"/>
  <c r="M654" i="1"/>
  <c r="M653" i="1"/>
  <c r="M651" i="1"/>
  <c r="M650" i="1"/>
  <c r="Q648" i="1"/>
  <c r="M647" i="1"/>
  <c r="M646" i="1"/>
  <c r="Q645" i="1"/>
  <c r="M639" i="1"/>
  <c r="M640" i="1"/>
  <c r="M641" i="1"/>
  <c r="M642" i="1"/>
  <c r="M643" i="1"/>
  <c r="M644" i="1"/>
  <c r="M638" i="1"/>
  <c r="Q637" i="1"/>
  <c r="Q636" i="1"/>
  <c r="M635" i="1"/>
  <c r="M631" i="1"/>
  <c r="M630" i="1"/>
  <c r="M629" i="1"/>
  <c r="Q628" i="1"/>
  <c r="M632" i="1"/>
  <c r="Q633" i="1"/>
  <c r="M634" i="1"/>
  <c r="M627" i="1"/>
  <c r="M626" i="1"/>
  <c r="M625" i="1"/>
  <c r="M623" i="1"/>
  <c r="M622" i="1"/>
  <c r="M621" i="1"/>
  <c r="M620" i="1"/>
  <c r="M619" i="1"/>
  <c r="M618" i="1"/>
  <c r="M617" i="1"/>
  <c r="M616" i="1"/>
  <c r="M614" i="1"/>
  <c r="M613" i="1"/>
  <c r="M612" i="1"/>
  <c r="M608" i="1"/>
  <c r="M606" i="1"/>
  <c r="M605" i="1"/>
  <c r="M603" i="1"/>
  <c r="M601" i="1"/>
  <c r="M624" i="1"/>
  <c r="M604" i="1"/>
  <c r="M602" i="1"/>
  <c r="M600" i="1"/>
  <c r="M599" i="1"/>
  <c r="Q614" i="1" l="1"/>
  <c r="Q623" i="1"/>
  <c r="Q629" i="1"/>
  <c r="Q639" i="1"/>
  <c r="Q654" i="1"/>
  <c r="Q608" i="1"/>
  <c r="Q616" i="1"/>
  <c r="Q620" i="1"/>
  <c r="Q625" i="1"/>
  <c r="Q630" i="1"/>
  <c r="Q642" i="1"/>
  <c r="Q650" i="1"/>
  <c r="Q621" i="1"/>
  <c r="Q634" i="1"/>
  <c r="Q643" i="1"/>
  <c r="Q612" i="1"/>
  <c r="Q617" i="1"/>
  <c r="Q626" i="1"/>
  <c r="Q632" i="1"/>
  <c r="Q631" i="1"/>
  <c r="Q638" i="1"/>
  <c r="Q641" i="1"/>
  <c r="Q646" i="1"/>
  <c r="Q651" i="1"/>
  <c r="Q655" i="1"/>
  <c r="Q624" i="1"/>
  <c r="Q613" i="1"/>
  <c r="Q618" i="1"/>
  <c r="Q622" i="1"/>
  <c r="Q627" i="1"/>
  <c r="Q635" i="1"/>
  <c r="Q644" i="1"/>
  <c r="Q640" i="1"/>
  <c r="Q647" i="1"/>
  <c r="Q653" i="1"/>
  <c r="Q619" i="1"/>
  <c r="M592" i="1"/>
  <c r="M590" i="1"/>
  <c r="M591" i="1"/>
  <c r="M589" i="1"/>
  <c r="M585" i="1"/>
  <c r="M575" i="1"/>
  <c r="M576" i="1"/>
  <c r="M577" i="1"/>
  <c r="M578" i="1"/>
  <c r="M579" i="1"/>
  <c r="M580" i="1"/>
  <c r="M581" i="1"/>
  <c r="M582" i="1"/>
  <c r="M583" i="1"/>
  <c r="M584" i="1"/>
  <c r="M586" i="1"/>
  <c r="M587" i="1"/>
  <c r="M588" i="1"/>
  <c r="M593" i="1"/>
  <c r="M594" i="1"/>
  <c r="M595" i="1"/>
  <c r="M596" i="1"/>
  <c r="M597" i="1"/>
  <c r="M574" i="1"/>
  <c r="M573" i="1"/>
  <c r="M572" i="1"/>
  <c r="M571" i="1"/>
  <c r="M570" i="1"/>
  <c r="M564" i="1"/>
  <c r="M543" i="1"/>
  <c r="M540" i="1"/>
  <c r="M528" i="1"/>
  <c r="M527" i="1"/>
  <c r="M526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3" i="1"/>
  <c r="M500" i="1"/>
  <c r="M497" i="1"/>
  <c r="M502" i="1"/>
  <c r="M501" i="1"/>
  <c r="M499" i="1"/>
  <c r="M498" i="1"/>
  <c r="M496" i="1"/>
  <c r="M495" i="1"/>
  <c r="M494" i="1"/>
  <c r="M493" i="1"/>
  <c r="M480" i="1"/>
  <c r="M478" i="1"/>
  <c r="M477" i="1"/>
  <c r="M479" i="1"/>
  <c r="M476" i="1"/>
  <c r="M474" i="1"/>
  <c r="M473" i="1"/>
  <c r="M472" i="1"/>
  <c r="M471" i="1"/>
  <c r="M465" i="1"/>
  <c r="M466" i="1"/>
  <c r="M467" i="1"/>
  <c r="M468" i="1"/>
  <c r="M469" i="1"/>
  <c r="M470" i="1"/>
  <c r="M464" i="1"/>
  <c r="M463" i="1"/>
  <c r="M461" i="1"/>
  <c r="M460" i="1"/>
  <c r="M459" i="1"/>
  <c r="M458" i="1"/>
  <c r="M454" i="1"/>
  <c r="M453" i="1"/>
  <c r="M450" i="1"/>
  <c r="M448" i="1" l="1"/>
  <c r="M447" i="1"/>
  <c r="M446" i="1"/>
  <c r="M445" i="1"/>
  <c r="M444" i="1"/>
  <c r="M442" i="1"/>
  <c r="M413" i="1" l="1"/>
  <c r="M414" i="1"/>
  <c r="M415" i="1"/>
  <c r="M416" i="1"/>
  <c r="M417" i="1"/>
  <c r="M412" i="1"/>
  <c r="M399" i="1"/>
  <c r="M398" i="1"/>
  <c r="M393" i="1"/>
  <c r="M392" i="1"/>
  <c r="M390" i="1"/>
  <c r="M389" i="1"/>
  <c r="M388" i="1"/>
  <c r="M387" i="1"/>
  <c r="M386" i="1"/>
  <c r="M385" i="1"/>
  <c r="M383" i="1"/>
  <c r="M381" i="1"/>
  <c r="M380" i="1"/>
  <c r="M379" i="1"/>
  <c r="M378" i="1"/>
  <c r="M377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1" i="1"/>
  <c r="M360" i="1"/>
  <c r="M359" i="1"/>
  <c r="M358" i="1"/>
  <c r="M357" i="1"/>
  <c r="M355" i="1"/>
  <c r="M352" i="1"/>
  <c r="M351" i="1"/>
  <c r="M348" i="1"/>
  <c r="M345" i="1"/>
  <c r="M341" i="1"/>
  <c r="M340" i="1"/>
  <c r="M339" i="1"/>
  <c r="M337" i="1"/>
  <c r="M336" i="1"/>
  <c r="M334" i="1"/>
  <c r="M333" i="1"/>
  <c r="M332" i="1"/>
  <c r="M331" i="1"/>
  <c r="M330" i="1"/>
  <c r="M329" i="1"/>
  <c r="M327" i="1"/>
  <c r="M326" i="1"/>
  <c r="M324" i="1"/>
  <c r="M323" i="1"/>
  <c r="M322" i="1"/>
  <c r="M321" i="1"/>
  <c r="M320" i="1"/>
  <c r="M319" i="1"/>
  <c r="M318" i="1"/>
  <c r="M317" i="1"/>
  <c r="M315" i="1"/>
  <c r="M313" i="1"/>
  <c r="M314" i="1"/>
  <c r="M312" i="1"/>
  <c r="M311" i="1"/>
  <c r="M310" i="1"/>
  <c r="M309" i="1"/>
  <c r="M308" i="1"/>
  <c r="M306" i="1"/>
  <c r="M305" i="1"/>
  <c r="M304" i="1"/>
  <c r="M303" i="1"/>
  <c r="M300" i="1"/>
  <c r="M301" i="1"/>
  <c r="M302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1" i="1"/>
  <c r="M280" i="1"/>
  <c r="M279" i="1"/>
  <c r="M278" i="1"/>
  <c r="M277" i="1"/>
  <c r="M276" i="1"/>
  <c r="M275" i="1"/>
  <c r="M274" i="1"/>
  <c r="M273" i="1"/>
  <c r="M272" i="1"/>
  <c r="M271" i="1"/>
  <c r="AQ352" i="1" l="1"/>
  <c r="AQ329" i="1"/>
  <c r="AO351" i="1"/>
  <c r="AQ351" i="1" s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6" i="1"/>
  <c r="M245" i="1"/>
  <c r="M244" i="1"/>
  <c r="M243" i="1"/>
  <c r="M242" i="1"/>
  <c r="M241" i="1"/>
  <c r="Q241" i="1" s="1"/>
  <c r="M240" i="1"/>
  <c r="M239" i="1"/>
  <c r="M238" i="1"/>
  <c r="M237" i="1"/>
  <c r="M236" i="1"/>
  <c r="M235" i="1"/>
  <c r="M233" i="1"/>
  <c r="M232" i="1"/>
  <c r="M231" i="1"/>
  <c r="M230" i="1"/>
  <c r="M229" i="1"/>
  <c r="M228" i="1"/>
  <c r="M227" i="1"/>
  <c r="M226" i="1"/>
  <c r="M225" i="1"/>
  <c r="M224" i="1"/>
  <c r="M223" i="1"/>
  <c r="M221" i="1"/>
  <c r="M219" i="1"/>
  <c r="M218" i="1"/>
  <c r="M217" i="1"/>
  <c r="M216" i="1"/>
  <c r="M215" i="1"/>
  <c r="M214" i="1"/>
  <c r="M213" i="1"/>
  <c r="M211" i="1"/>
  <c r="M210" i="1"/>
  <c r="M209" i="1"/>
  <c r="M206" i="1"/>
  <c r="M204" i="1"/>
  <c r="M203" i="1"/>
  <c r="M202" i="1"/>
  <c r="M201" i="1"/>
  <c r="M199" i="1"/>
  <c r="M198" i="1"/>
  <c r="M197" i="1"/>
  <c r="M196" i="1"/>
  <c r="M194" i="1"/>
  <c r="M193" i="1"/>
  <c r="M192" i="1"/>
  <c r="M189" i="1"/>
  <c r="M190" i="1"/>
  <c r="M191" i="1"/>
  <c r="M188" i="1"/>
  <c r="M128" i="1"/>
  <c r="M185" i="1"/>
  <c r="M184" i="1"/>
  <c r="M183" i="1"/>
  <c r="M182" i="1"/>
  <c r="M180" i="1"/>
  <c r="M179" i="1"/>
  <c r="M178" i="1"/>
  <c r="M176" i="1"/>
  <c r="M177" i="1"/>
  <c r="M175" i="1"/>
  <c r="M174" i="1"/>
  <c r="M173" i="1"/>
  <c r="M172" i="1"/>
  <c r="M171" i="1"/>
  <c r="M170" i="1"/>
  <c r="M169" i="1"/>
  <c r="M168" i="1"/>
  <c r="M166" i="1"/>
  <c r="M164" i="1"/>
  <c r="M165" i="1"/>
  <c r="M163" i="1"/>
  <c r="M161" i="1"/>
  <c r="M160" i="1"/>
  <c r="M162" i="1"/>
  <c r="M159" i="1"/>
  <c r="M155" i="1"/>
  <c r="M156" i="1"/>
  <c r="M157" i="1"/>
  <c r="M158" i="1"/>
  <c r="M154" i="1"/>
  <c r="M153" i="1"/>
  <c r="M152" i="1"/>
  <c r="M151" i="1"/>
  <c r="M150" i="1"/>
  <c r="M144" i="1"/>
  <c r="M143" i="1"/>
  <c r="M145" i="1"/>
  <c r="M146" i="1"/>
  <c r="M147" i="1"/>
  <c r="M148" i="1"/>
  <c r="M149" i="1"/>
  <c r="M142" i="1"/>
  <c r="M141" i="1"/>
  <c r="M140" i="1"/>
  <c r="M139" i="1"/>
  <c r="M138" i="1"/>
  <c r="M135" i="1"/>
  <c r="M136" i="1"/>
  <c r="M137" i="1"/>
  <c r="M134" i="1"/>
  <c r="M133" i="1"/>
  <c r="M132" i="1"/>
  <c r="M131" i="1"/>
  <c r="M130" i="1"/>
  <c r="M129" i="1"/>
  <c r="M127" i="1"/>
  <c r="M126" i="1"/>
  <c r="M125" i="1"/>
  <c r="M123" i="1"/>
  <c r="M122" i="1"/>
  <c r="M121" i="1"/>
  <c r="M120" i="1"/>
  <c r="M119" i="1"/>
  <c r="M77" i="1"/>
  <c r="M38" i="1"/>
  <c r="M37" i="1"/>
  <c r="M36" i="1"/>
  <c r="M31" i="1"/>
  <c r="M30" i="1"/>
  <c r="M29" i="1"/>
  <c r="M26" i="1"/>
  <c r="M27" i="1"/>
  <c r="M23" i="1" l="1"/>
  <c r="M1525" i="1"/>
  <c r="Q1525" i="1" s="1"/>
  <c r="AG649" i="1" l="1"/>
  <c r="M649" i="1" s="1"/>
  <c r="Q649" i="1" l="1"/>
  <c r="A993" i="1"/>
  <c r="R993" i="1" l="1"/>
  <c r="Q993" i="1"/>
  <c r="AL307" i="1" l="1"/>
  <c r="AP347" i="1" l="1"/>
  <c r="AP346" i="1"/>
  <c r="AP344" i="1"/>
  <c r="AP343" i="1"/>
  <c r="AP342" i="1"/>
  <c r="AG347" i="1" l="1"/>
  <c r="AG346" i="1"/>
  <c r="AG344" i="1"/>
  <c r="AG343" i="1"/>
  <c r="M1518" i="1" l="1"/>
  <c r="Q1518" i="1" s="1"/>
  <c r="AP609" i="1"/>
  <c r="AP212" i="1" l="1"/>
  <c r="M205" i="1"/>
  <c r="AG652" i="1" l="1"/>
  <c r="M652" i="1" s="1"/>
  <c r="Q652" i="1" l="1"/>
  <c r="AG44" i="1"/>
  <c r="AM999" i="1" l="1"/>
  <c r="AM949" i="1"/>
  <c r="AM934" i="1"/>
  <c r="AM911" i="1"/>
  <c r="AM788" i="1"/>
  <c r="AM781" i="1"/>
  <c r="AM738" i="1"/>
  <c r="AM731" i="1"/>
  <c r="AM663" i="1"/>
  <c r="AM545" i="1"/>
  <c r="AM530" i="1"/>
  <c r="AM519" i="1"/>
  <c r="AM482" i="1"/>
  <c r="AM457" i="1"/>
  <c r="AM428" i="1"/>
  <c r="AM401" i="1"/>
  <c r="AM395" i="1"/>
  <c r="AM283" i="1"/>
  <c r="AM23" i="1"/>
  <c r="AM40" i="1"/>
  <c r="M880" i="1" l="1"/>
  <c r="Q880" i="1" l="1"/>
  <c r="AG609" i="1"/>
  <c r="M609" i="1" s="1"/>
  <c r="Q609" i="1" l="1"/>
  <c r="AG611" i="1"/>
  <c r="M611" i="1" s="1"/>
  <c r="Q611" i="1" l="1"/>
  <c r="T1529" i="1"/>
  <c r="M1529" i="1" s="1"/>
  <c r="Q1529" i="1" s="1"/>
  <c r="T1491" i="1"/>
  <c r="M1491" i="1" s="1"/>
  <c r="Q1491" i="1" s="1"/>
  <c r="X894" i="1"/>
  <c r="AG615" i="1"/>
  <c r="M615" i="1" s="1"/>
  <c r="AG610" i="1"/>
  <c r="T610" i="1"/>
  <c r="AO607" i="1"/>
  <c r="Q615" i="1" l="1"/>
  <c r="M894" i="1"/>
  <c r="X864" i="1"/>
  <c r="M610" i="1"/>
  <c r="Q894" i="1" l="1"/>
  <c r="Q610" i="1"/>
  <c r="M1007" i="1"/>
  <c r="T346" i="1" l="1"/>
  <c r="M346" i="1" s="1"/>
  <c r="T347" i="1" l="1"/>
  <c r="M347" i="1" s="1"/>
  <c r="AM1010" i="1" l="1"/>
  <c r="AM397" i="1" l="1"/>
  <c r="AM394" i="1" s="1"/>
  <c r="AM1333" i="1" l="1"/>
  <c r="AM1156" i="1"/>
  <c r="AM1006" i="1"/>
  <c r="AM1003" i="1"/>
  <c r="AM980" i="1"/>
  <c r="AM966" i="1"/>
  <c r="AM946" i="1"/>
  <c r="AM942" i="1"/>
  <c r="AM923" i="1"/>
  <c r="AM919" i="1"/>
  <c r="AM864" i="1"/>
  <c r="AM833" i="1"/>
  <c r="AM802" i="1"/>
  <c r="AM795" i="1"/>
  <c r="AM783" i="1"/>
  <c r="AM780" i="1" s="1"/>
  <c r="AM772" i="1"/>
  <c r="AM757" i="1"/>
  <c r="AM733" i="1"/>
  <c r="AM730" i="1" s="1"/>
  <c r="AM705" i="1"/>
  <c r="AM681" i="1"/>
  <c r="AM598" i="1"/>
  <c r="AM569" i="1"/>
  <c r="AM539" i="1"/>
  <c r="AM536" i="1"/>
  <c r="AM525" i="1"/>
  <c r="AM522" i="1"/>
  <c r="AM504" i="1"/>
  <c r="AM492" i="1"/>
  <c r="AM475" i="1"/>
  <c r="AM462" i="1"/>
  <c r="AM443" i="1"/>
  <c r="AM434" i="1"/>
  <c r="AM418" i="1"/>
  <c r="AM411" i="1"/>
  <c r="AM354" i="1"/>
  <c r="AM33" i="1"/>
  <c r="AM22" i="1" s="1"/>
  <c r="AM186" i="1"/>
  <c r="AM118" i="1"/>
  <c r="AM400" i="1" l="1"/>
  <c r="AM456" i="1"/>
  <c r="AM518" i="1"/>
  <c r="AM544" i="1"/>
  <c r="AM787" i="1"/>
  <c r="AM910" i="1"/>
  <c r="AM948" i="1"/>
  <c r="AM1009" i="1"/>
  <c r="AM427" i="1"/>
  <c r="AM481" i="1"/>
  <c r="AM529" i="1"/>
  <c r="AM662" i="1"/>
  <c r="AM933" i="1"/>
  <c r="AM998" i="1"/>
  <c r="AM737" i="1"/>
  <c r="AM39" i="1"/>
  <c r="AM21" i="1"/>
  <c r="AL23" i="1" l="1"/>
  <c r="AL28" i="1"/>
  <c r="AL33" i="1"/>
  <c r="AL40" i="1"/>
  <c r="AL118" i="1"/>
  <c r="AL186" i="1"/>
  <c r="AL283" i="1"/>
  <c r="AL354" i="1"/>
  <c r="AL397" i="1"/>
  <c r="AL395" i="1"/>
  <c r="AL401" i="1"/>
  <c r="AL411" i="1"/>
  <c r="AL418" i="1"/>
  <c r="AL434" i="1"/>
  <c r="AL428" i="1"/>
  <c r="AL443" i="1"/>
  <c r="AL457" i="1"/>
  <c r="AL462" i="1"/>
  <c r="AL475" i="1"/>
  <c r="AL482" i="1"/>
  <c r="AL492" i="1"/>
  <c r="AL504" i="1"/>
  <c r="AL525" i="1"/>
  <c r="AL522" i="1"/>
  <c r="AL519" i="1"/>
  <c r="AL530" i="1"/>
  <c r="AL536" i="1"/>
  <c r="AL539" i="1"/>
  <c r="AG536" i="1"/>
  <c r="AL545" i="1"/>
  <c r="AL569" i="1"/>
  <c r="AL598" i="1"/>
  <c r="AL705" i="1"/>
  <c r="AL681" i="1"/>
  <c r="AL663" i="1"/>
  <c r="AL731" i="1"/>
  <c r="AL733" i="1"/>
  <c r="AL738" i="1"/>
  <c r="AL757" i="1"/>
  <c r="AL772" i="1"/>
  <c r="AL781" i="1"/>
  <c r="AL783" i="1"/>
  <c r="AL788" i="1"/>
  <c r="AL795" i="1"/>
  <c r="AL802" i="1"/>
  <c r="AL810" i="1"/>
  <c r="AL833" i="1"/>
  <c r="AL864" i="1"/>
  <c r="AL911" i="1"/>
  <c r="AL919" i="1"/>
  <c r="AL923" i="1"/>
  <c r="AL934" i="1"/>
  <c r="AL942" i="1"/>
  <c r="AL946" i="1"/>
  <c r="AL949" i="1"/>
  <c r="AL966" i="1"/>
  <c r="AL980" i="1"/>
  <c r="AL999" i="1"/>
  <c r="AL1003" i="1"/>
  <c r="AL1006" i="1"/>
  <c r="AL1010" i="1"/>
  <c r="AL1156" i="1"/>
  <c r="AL1333" i="1"/>
  <c r="AL21" i="1" l="1"/>
  <c r="AL730" i="1"/>
  <c r="AS730" i="1" s="1"/>
  <c r="AL282" i="1"/>
  <c r="AL737" i="1"/>
  <c r="AS737" i="1" s="1"/>
  <c r="AL662" i="1"/>
  <c r="AS662" i="1" s="1"/>
  <c r="AL394" i="1"/>
  <c r="AS394" i="1" s="1"/>
  <c r="AL20" i="1"/>
  <c r="AL933" i="1"/>
  <c r="AS933" i="1" s="1"/>
  <c r="AL456" i="1"/>
  <c r="AS456" i="1" s="1"/>
  <c r="AL19" i="1"/>
  <c r="AL910" i="1"/>
  <c r="AS910" i="1" s="1"/>
  <c r="AL780" i="1"/>
  <c r="AS780" i="1" s="1"/>
  <c r="AL948" i="1"/>
  <c r="AS948" i="1" s="1"/>
  <c r="AL427" i="1"/>
  <c r="AS427" i="1" s="1"/>
  <c r="AL544" i="1"/>
  <c r="AS544" i="1" s="1"/>
  <c r="AL529" i="1"/>
  <c r="AS529" i="1" s="1"/>
  <c r="AL518" i="1"/>
  <c r="AS518" i="1" s="1"/>
  <c r="AL400" i="1"/>
  <c r="AS400" i="1" s="1"/>
  <c r="AL22" i="1"/>
  <c r="AS22" i="1" s="1"/>
  <c r="AL39" i="1"/>
  <c r="AS39" i="1" s="1"/>
  <c r="AL481" i="1"/>
  <c r="AS481" i="1" s="1"/>
  <c r="AL787" i="1"/>
  <c r="AS787" i="1" s="1"/>
  <c r="AL809" i="1"/>
  <c r="AL998" i="1"/>
  <c r="AS998" i="1" s="1"/>
  <c r="AL1009" i="1"/>
  <c r="AS1009" i="1" s="1"/>
  <c r="AO21" i="1" l="1"/>
  <c r="AS21" i="1"/>
  <c r="AL18" i="1"/>
  <c r="T342" i="1" l="1"/>
  <c r="M342" i="1" s="1"/>
  <c r="T344" i="1"/>
  <c r="M344" i="1" s="1"/>
  <c r="T343" i="1"/>
  <c r="M343" i="1" s="1"/>
  <c r="AQ344" i="1" l="1"/>
  <c r="AQ342" i="1"/>
  <c r="AO1407" i="1"/>
  <c r="AO1339" i="1"/>
  <c r="AO240" i="1" l="1"/>
  <c r="AO228" i="1"/>
  <c r="AO215" i="1"/>
  <c r="AO310" i="1" l="1"/>
  <c r="AQ310" i="1" s="1"/>
  <c r="AO167" i="1" l="1"/>
  <c r="A1425" i="1" l="1"/>
  <c r="A1426" i="1"/>
  <c r="A1427" i="1"/>
  <c r="A1428" i="1"/>
  <c r="A1429" i="1"/>
  <c r="A1430" i="1"/>
  <c r="A1431" i="1"/>
  <c r="AW1008" i="1"/>
  <c r="AW1005" i="1"/>
  <c r="AW865" i="1"/>
  <c r="AW546" i="1"/>
  <c r="AW537" i="1"/>
  <c r="AW538" i="1"/>
  <c r="AW476" i="1"/>
  <c r="AW463" i="1"/>
  <c r="AH923" i="1" l="1"/>
  <c r="AH681" i="1"/>
  <c r="AW785" i="1" l="1"/>
  <c r="AW786" i="1"/>
  <c r="AW521" i="1"/>
  <c r="A464" i="1"/>
  <c r="A1380" i="1" l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1" i="1"/>
  <c r="A1382" i="1"/>
  <c r="A1383" i="1"/>
  <c r="A1384" i="1"/>
  <c r="A1385" i="1"/>
  <c r="A1386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569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8" i="1"/>
  <c r="AW735" i="1"/>
  <c r="AW736" i="1"/>
  <c r="AW398" i="1"/>
  <c r="AW399" i="1"/>
  <c r="R1353" i="1"/>
  <c r="AG923" i="1"/>
  <c r="AG864" i="1" l="1"/>
  <c r="AG772" i="1"/>
  <c r="AG504" i="1" l="1"/>
  <c r="AG475" i="1" l="1"/>
  <c r="AG418" i="1"/>
  <c r="M338" i="1" l="1"/>
  <c r="AG33" i="1"/>
  <c r="AG186" i="1" l="1"/>
  <c r="A710" i="1" l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453" i="1"/>
  <c r="A454" i="1"/>
  <c r="AG354" i="1"/>
  <c r="AG705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L802" i="1" l="1"/>
  <c r="K802" i="1"/>
  <c r="J802" i="1"/>
  <c r="I802" i="1"/>
  <c r="S802" i="1"/>
  <c r="T802" i="1"/>
  <c r="W802" i="1"/>
  <c r="X802" i="1"/>
  <c r="AA802" i="1"/>
  <c r="AB802" i="1"/>
  <c r="I536" i="1"/>
  <c r="J536" i="1"/>
  <c r="K536" i="1"/>
  <c r="L536" i="1"/>
  <c r="S536" i="1"/>
  <c r="T536" i="1"/>
  <c r="AH1156" i="1" l="1"/>
  <c r="AH1010" i="1"/>
  <c r="AG966" i="1"/>
  <c r="AH705" i="1"/>
  <c r="AH545" i="1" l="1"/>
  <c r="AH118" i="1"/>
  <c r="R651" i="1"/>
  <c r="S651" i="1"/>
  <c r="AH544" i="1" l="1"/>
  <c r="AH980" i="1"/>
  <c r="AH948" i="1" s="1"/>
  <c r="A1158" i="1" l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008" i="1"/>
  <c r="A1005" i="1"/>
  <c r="A1001" i="1"/>
  <c r="A1002" i="1"/>
  <c r="A982" i="1"/>
  <c r="A983" i="1"/>
  <c r="A984" i="1"/>
  <c r="A985" i="1"/>
  <c r="A986" i="1"/>
  <c r="A987" i="1"/>
  <c r="A988" i="1"/>
  <c r="A989" i="1"/>
  <c r="A990" i="1"/>
  <c r="A991" i="1"/>
  <c r="A992" i="1"/>
  <c r="A994" i="1"/>
  <c r="A995" i="1"/>
  <c r="A996" i="1"/>
  <c r="A99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44" i="1"/>
  <c r="A945" i="1"/>
  <c r="A936" i="1"/>
  <c r="A937" i="1"/>
  <c r="A938" i="1"/>
  <c r="A939" i="1"/>
  <c r="A940" i="1"/>
  <c r="A941" i="1"/>
  <c r="A925" i="1"/>
  <c r="A926" i="1"/>
  <c r="A927" i="1"/>
  <c r="A928" i="1"/>
  <c r="A929" i="1"/>
  <c r="A930" i="1"/>
  <c r="A931" i="1"/>
  <c r="A932" i="1"/>
  <c r="A921" i="1"/>
  <c r="A922" i="1"/>
  <c r="A913" i="1"/>
  <c r="A914" i="1"/>
  <c r="A915" i="1"/>
  <c r="A916" i="1"/>
  <c r="A917" i="1"/>
  <c r="A918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9" i="1"/>
  <c r="A900" i="1"/>
  <c r="A901" i="1"/>
  <c r="A902" i="1"/>
  <c r="A903" i="1"/>
  <c r="A904" i="1"/>
  <c r="A905" i="1"/>
  <c r="A906" i="1"/>
  <c r="A907" i="1"/>
  <c r="A908" i="1"/>
  <c r="A909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04" i="1"/>
  <c r="A805" i="1"/>
  <c r="A806" i="1"/>
  <c r="A807" i="1"/>
  <c r="A808" i="1"/>
  <c r="A797" i="1"/>
  <c r="A798" i="1"/>
  <c r="A799" i="1"/>
  <c r="A800" i="1"/>
  <c r="A801" i="1"/>
  <c r="A790" i="1"/>
  <c r="A791" i="1"/>
  <c r="A792" i="1"/>
  <c r="A793" i="1"/>
  <c r="A794" i="1"/>
  <c r="A785" i="1"/>
  <c r="A786" i="1"/>
  <c r="A774" i="1"/>
  <c r="A775" i="1"/>
  <c r="A776" i="1"/>
  <c r="A777" i="1"/>
  <c r="A778" i="1"/>
  <c r="A779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35" i="1"/>
  <c r="A736" i="1"/>
  <c r="A707" i="1"/>
  <c r="A708" i="1"/>
  <c r="A709" i="1"/>
  <c r="A726" i="1"/>
  <c r="A727" i="1"/>
  <c r="A728" i="1"/>
  <c r="A729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41" i="1"/>
  <c r="A542" i="1"/>
  <c r="A543" i="1"/>
  <c r="A537" i="1"/>
  <c r="A538" i="1"/>
  <c r="A533" i="1"/>
  <c r="A534" i="1"/>
  <c r="A535" i="1"/>
  <c r="AW527" i="1"/>
  <c r="A527" i="1" s="1"/>
  <c r="AW528" i="1"/>
  <c r="A528" i="1" s="1"/>
  <c r="A521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494" i="1"/>
  <c r="A495" i="1"/>
  <c r="A496" i="1"/>
  <c r="A497" i="1"/>
  <c r="A498" i="1"/>
  <c r="A499" i="1"/>
  <c r="A500" i="1"/>
  <c r="A501" i="1"/>
  <c r="A502" i="1"/>
  <c r="A503" i="1"/>
  <c r="A484" i="1"/>
  <c r="A485" i="1"/>
  <c r="A486" i="1"/>
  <c r="A487" i="1"/>
  <c r="A488" i="1"/>
  <c r="A489" i="1"/>
  <c r="A490" i="1"/>
  <c r="A491" i="1"/>
  <c r="A476" i="1"/>
  <c r="A477" i="1"/>
  <c r="A478" i="1"/>
  <c r="A479" i="1"/>
  <c r="A480" i="1"/>
  <c r="A463" i="1"/>
  <c r="A465" i="1"/>
  <c r="A466" i="1"/>
  <c r="A467" i="1"/>
  <c r="A468" i="1"/>
  <c r="A469" i="1"/>
  <c r="A470" i="1"/>
  <c r="A471" i="1"/>
  <c r="A472" i="1"/>
  <c r="A473" i="1"/>
  <c r="A474" i="1"/>
  <c r="A459" i="1"/>
  <c r="A460" i="1"/>
  <c r="A461" i="1"/>
  <c r="A445" i="1"/>
  <c r="A446" i="1"/>
  <c r="A447" i="1"/>
  <c r="A448" i="1"/>
  <c r="A449" i="1"/>
  <c r="A450" i="1"/>
  <c r="A451" i="1"/>
  <c r="A452" i="1"/>
  <c r="A455" i="1"/>
  <c r="AG443" i="1"/>
  <c r="A436" i="1"/>
  <c r="A437" i="1"/>
  <c r="A438" i="1"/>
  <c r="A439" i="1"/>
  <c r="A440" i="1"/>
  <c r="A441" i="1"/>
  <c r="A442" i="1"/>
  <c r="A430" i="1"/>
  <c r="A431" i="1"/>
  <c r="A432" i="1"/>
  <c r="A433" i="1"/>
  <c r="A420" i="1"/>
  <c r="A421" i="1"/>
  <c r="A422" i="1"/>
  <c r="A423" i="1"/>
  <c r="A424" i="1"/>
  <c r="A425" i="1"/>
  <c r="A426" i="1"/>
  <c r="A413" i="1"/>
  <c r="A414" i="1"/>
  <c r="A415" i="1"/>
  <c r="A416" i="1"/>
  <c r="A417" i="1"/>
  <c r="A403" i="1"/>
  <c r="A404" i="1"/>
  <c r="A405" i="1"/>
  <c r="A406" i="1"/>
  <c r="A407" i="1"/>
  <c r="A408" i="1"/>
  <c r="A409" i="1"/>
  <c r="A410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3" i="1"/>
  <c r="A384" i="1"/>
  <c r="A385" i="1"/>
  <c r="A386" i="1"/>
  <c r="A387" i="1"/>
  <c r="A388" i="1"/>
  <c r="A389" i="1"/>
  <c r="A390" i="1"/>
  <c r="A391" i="1"/>
  <c r="A392" i="1"/>
  <c r="A393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M1419" i="1"/>
  <c r="Q1419" i="1" s="1"/>
  <c r="M1494" i="1"/>
  <c r="Q1494" i="1" s="1"/>
  <c r="AH1386" i="1"/>
  <c r="M1386" i="1" s="1"/>
  <c r="Q1386" i="1" s="1"/>
  <c r="AH893" i="1"/>
  <c r="AH874" i="1"/>
  <c r="M874" i="1" s="1"/>
  <c r="AH871" i="1"/>
  <c r="AH1342" i="1"/>
  <c r="M1342" i="1" l="1"/>
  <c r="Q1342" i="1" s="1"/>
  <c r="AH1333" i="1"/>
  <c r="AH1009" i="1" s="1"/>
  <c r="Q874" i="1"/>
  <c r="M871" i="1"/>
  <c r="AH864" i="1"/>
  <c r="Q871" i="1" l="1"/>
  <c r="AH307" i="1"/>
  <c r="M316" i="1"/>
  <c r="M1407" i="1"/>
  <c r="Q1407" i="1" s="1"/>
  <c r="AQ316" i="1" l="1"/>
  <c r="T1339" i="1"/>
  <c r="M1339" i="1" l="1"/>
  <c r="Q1339" i="1" s="1"/>
  <c r="T1333" i="1"/>
  <c r="AO918" i="1"/>
  <c r="A398" i="1" l="1"/>
  <c r="A399" i="1"/>
  <c r="X1240" i="1" l="1"/>
  <c r="M1240" i="1" s="1"/>
  <c r="A50" i="1" l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O1494" i="1" l="1"/>
  <c r="AO1467" i="1"/>
  <c r="AO1419" i="1"/>
  <c r="AO350" i="1" l="1"/>
  <c r="AP376" i="1"/>
  <c r="AO376" i="1"/>
  <c r="AO338" i="1"/>
  <c r="AQ338" i="1" s="1"/>
  <c r="AP562" i="1" l="1"/>
  <c r="AO562" i="1"/>
  <c r="AP335" i="1"/>
  <c r="AO335" i="1"/>
  <c r="AP353" i="1"/>
  <c r="AO353" i="1"/>
  <c r="AO347" i="1"/>
  <c r="AQ347" i="1" s="1"/>
  <c r="AO346" i="1"/>
  <c r="AQ346" i="1" s="1"/>
  <c r="AO343" i="1"/>
  <c r="AQ343" i="1" s="1"/>
  <c r="T376" i="1" l="1"/>
  <c r="M376" i="1" s="1"/>
  <c r="AT205" i="1" l="1"/>
  <c r="S1333" i="1" l="1"/>
  <c r="U1333" i="1"/>
  <c r="Y1333" i="1"/>
  <c r="AA1333" i="1"/>
  <c r="AC1333" i="1"/>
  <c r="Q837" i="1" l="1"/>
  <c r="R837" i="1"/>
  <c r="M763" i="1" l="1"/>
  <c r="M537" i="1" l="1"/>
  <c r="M538" i="1"/>
  <c r="M536" i="1" l="1"/>
  <c r="A1335" i="1" l="1"/>
  <c r="AG607" i="1" l="1"/>
  <c r="M607" i="1" s="1"/>
  <c r="O738" i="1" l="1"/>
  <c r="P738" i="1"/>
  <c r="S738" i="1"/>
  <c r="T738" i="1"/>
  <c r="W738" i="1"/>
  <c r="X738" i="1"/>
  <c r="Y738" i="1"/>
  <c r="Z738" i="1"/>
  <c r="AG738" i="1"/>
  <c r="A1309" i="1" l="1"/>
  <c r="A1310" i="1"/>
  <c r="R1309" i="1" l="1"/>
  <c r="Q1309" i="1"/>
  <c r="R607" i="1" l="1"/>
  <c r="Q607" i="1"/>
  <c r="R611" i="1" l="1"/>
  <c r="AP596" i="1" l="1"/>
  <c r="R604" i="1"/>
  <c r="Q604" i="1"/>
  <c r="R613" i="1" l="1"/>
  <c r="R625" i="1" l="1"/>
  <c r="AW1011" i="1" l="1"/>
  <c r="A1011" i="1" s="1"/>
  <c r="AW35" i="1"/>
  <c r="AW36" i="1"/>
  <c r="AW37" i="1"/>
  <c r="AW38" i="1"/>
  <c r="AW30" i="1"/>
  <c r="AW31" i="1"/>
  <c r="AW32" i="1"/>
  <c r="A32" i="1" s="1"/>
  <c r="L545" i="1" l="1"/>
  <c r="K545" i="1"/>
  <c r="J545" i="1"/>
  <c r="I545" i="1"/>
  <c r="S545" i="1"/>
  <c r="W545" i="1"/>
  <c r="X545" i="1"/>
  <c r="AA545" i="1"/>
  <c r="AB545" i="1"/>
  <c r="AC545" i="1"/>
  <c r="AD545" i="1"/>
  <c r="AG545" i="1"/>
  <c r="Q463" i="1"/>
  <c r="R463" i="1" l="1"/>
  <c r="R158" i="1" l="1"/>
  <c r="Q157" i="1"/>
  <c r="R156" i="1"/>
  <c r="R155" i="1"/>
  <c r="R154" i="1"/>
  <c r="R157" i="1" l="1"/>
  <c r="Q156" i="1"/>
  <c r="Q154" i="1"/>
  <c r="Q158" i="1"/>
  <c r="Q155" i="1"/>
  <c r="R401" i="1" l="1"/>
  <c r="S401" i="1"/>
  <c r="T401" i="1"/>
  <c r="W401" i="1"/>
  <c r="AG401" i="1"/>
  <c r="S397" i="1"/>
  <c r="W397" i="1"/>
  <c r="R1506" i="1" l="1"/>
  <c r="AH910" i="1" l="1"/>
  <c r="M222" i="1" l="1"/>
  <c r="Q206" i="1" l="1"/>
  <c r="Q1289" i="1" l="1"/>
  <c r="Q1332" i="1" l="1"/>
  <c r="S598" i="1"/>
  <c r="W598" i="1"/>
  <c r="X598" i="1"/>
  <c r="AA598" i="1"/>
  <c r="AB598" i="1"/>
  <c r="AC598" i="1"/>
  <c r="AD598" i="1"/>
  <c r="M944" i="1"/>
  <c r="Q391" i="1" l="1"/>
  <c r="Q369" i="1"/>
  <c r="Q366" i="1"/>
  <c r="Q357" i="1" l="1"/>
  <c r="AW1004" i="1"/>
  <c r="A1004" i="1" s="1"/>
  <c r="AW734" i="1"/>
  <c r="A734" i="1" s="1"/>
  <c r="Q1334" i="1" l="1"/>
  <c r="M562" i="1" l="1"/>
  <c r="T545" i="1" l="1"/>
  <c r="Q656" i="1"/>
  <c r="AW1007" i="1" l="1"/>
  <c r="A1007" i="1" s="1"/>
  <c r="M1442" i="1" l="1"/>
  <c r="Q1442" i="1" s="1"/>
  <c r="M1364" i="1" l="1"/>
  <c r="Q1364" i="1" l="1"/>
  <c r="Q1254" i="1"/>
  <c r="Q390" i="1"/>
  <c r="A37" i="1" l="1"/>
  <c r="Q37" i="1"/>
  <c r="R37" i="1" l="1"/>
  <c r="Q255" i="1"/>
  <c r="Q1232" i="1" l="1"/>
  <c r="M769" i="1" l="1"/>
  <c r="Q223" i="1" l="1"/>
  <c r="Q18" i="5" l="1"/>
  <c r="Q1323" i="1" l="1"/>
  <c r="A1291" i="1" l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W41" i="1"/>
  <c r="A41" i="1" s="1"/>
  <c r="AW34" i="1"/>
  <c r="A34" i="1" s="1"/>
  <c r="AW29" i="1"/>
  <c r="A29" i="1" s="1"/>
  <c r="U21" i="1" l="1"/>
  <c r="S307" i="1" l="1"/>
  <c r="W307" i="1"/>
  <c r="AA307" i="1"/>
  <c r="AC307" i="1"/>
  <c r="AD307" i="1"/>
  <c r="S1156" i="1"/>
  <c r="T1156" i="1"/>
  <c r="U1156" i="1"/>
  <c r="V1156" i="1"/>
  <c r="W1156" i="1"/>
  <c r="X1156" i="1"/>
  <c r="Y1156" i="1"/>
  <c r="AA1156" i="1"/>
  <c r="AB1156" i="1"/>
  <c r="AC1156" i="1"/>
  <c r="AD1156" i="1"/>
  <c r="AG1156" i="1"/>
  <c r="AO348" i="1" l="1"/>
  <c r="AQ348" i="1" s="1"/>
  <c r="AO341" i="1"/>
  <c r="AQ341" i="1" s="1"/>
  <c r="AO339" i="1"/>
  <c r="AQ339" i="1" s="1"/>
  <c r="AO337" i="1"/>
  <c r="AQ337" i="1" s="1"/>
  <c r="AO334" i="1"/>
  <c r="AQ334" i="1" s="1"/>
  <c r="AO333" i="1"/>
  <c r="AQ333" i="1" s="1"/>
  <c r="AO330" i="1"/>
  <c r="AQ330" i="1" s="1"/>
  <c r="AO323" i="1"/>
  <c r="AQ323" i="1" s="1"/>
  <c r="AO322" i="1"/>
  <c r="AQ322" i="1" s="1"/>
  <c r="AO320" i="1"/>
  <c r="AQ320" i="1" s="1"/>
  <c r="AO317" i="1"/>
  <c r="AQ317" i="1" s="1"/>
  <c r="AO311" i="1"/>
  <c r="AQ311" i="1" s="1"/>
  <c r="AO319" i="1" l="1"/>
  <c r="AO308" i="1"/>
  <c r="AO345" i="1"/>
  <c r="AO309" i="1"/>
  <c r="AQ309" i="1" s="1"/>
  <c r="AQ345" i="1" l="1"/>
  <c r="AQ308" i="1"/>
  <c r="AQ319" i="1"/>
  <c r="AG598" i="1"/>
  <c r="AH662" i="1" l="1"/>
  <c r="AH354" i="1"/>
  <c r="AH282" i="1" s="1"/>
  <c r="Q1163" i="1" l="1"/>
  <c r="M1436" i="1" l="1"/>
  <c r="Q1436" i="1" l="1"/>
  <c r="M893" i="1"/>
  <c r="Q893" i="1" l="1"/>
  <c r="M848" i="1"/>
  <c r="M682" i="1" l="1"/>
  <c r="Q377" i="1" l="1"/>
  <c r="Q376" i="1"/>
  <c r="M349" i="1"/>
  <c r="AQ349" i="1" l="1"/>
  <c r="Q356" i="1"/>
  <c r="AB307" i="1" l="1"/>
  <c r="M325" i="1"/>
  <c r="M167" i="1"/>
  <c r="Q268" i="1" l="1"/>
  <c r="Q273" i="1"/>
  <c r="Q275" i="1"/>
  <c r="Q248" i="1"/>
  <c r="Q220" i="1"/>
  <c r="Q77" i="1" l="1"/>
  <c r="R77" i="1"/>
  <c r="M1087" i="1" l="1"/>
  <c r="Q1087" i="1" s="1"/>
  <c r="M1086" i="1"/>
  <c r="Q1086" i="1" s="1"/>
  <c r="M1074" i="1"/>
  <c r="Q1074" i="1" s="1"/>
  <c r="M1055" i="1"/>
  <c r="Q1055" i="1" s="1"/>
  <c r="M1030" i="1"/>
  <c r="Q1030" i="1" s="1"/>
  <c r="M533" i="1" l="1"/>
  <c r="Q1294" i="1" l="1"/>
  <c r="Q213" i="1"/>
  <c r="Q171" i="1"/>
  <c r="R153" i="1" l="1"/>
  <c r="Q153" i="1"/>
  <c r="R169" i="1"/>
  <c r="Q169" i="1"/>
  <c r="R173" i="1"/>
  <c r="Q173" i="1"/>
  <c r="R171" i="1"/>
  <c r="Q128" i="1"/>
  <c r="R144" i="1" l="1"/>
  <c r="Q144" i="1"/>
  <c r="R121" i="1"/>
  <c r="Q121" i="1"/>
  <c r="R122" i="1"/>
  <c r="Q122" i="1"/>
  <c r="R128" i="1"/>
  <c r="Q471" i="1" l="1"/>
  <c r="Q1159" i="1" l="1"/>
  <c r="R1505" i="1"/>
  <c r="M1049" i="1" l="1"/>
  <c r="Q1049" i="1" s="1"/>
  <c r="M1416" i="1" l="1"/>
  <c r="M1333" i="1" s="1"/>
  <c r="Q1416" i="1" l="1"/>
  <c r="Q1333" i="1" s="1"/>
  <c r="T598" i="1"/>
  <c r="AS598" i="1" s="1"/>
  <c r="M1189" i="1" l="1"/>
  <c r="M1305" i="1"/>
  <c r="R1493" i="1"/>
  <c r="Q605" i="1" l="1"/>
  <c r="Q1305" i="1"/>
  <c r="Q1189" i="1"/>
  <c r="R605" i="1"/>
  <c r="Q1259" i="1" l="1"/>
  <c r="Q1310" i="1" l="1"/>
  <c r="AG681" i="1"/>
  <c r="AD681" i="1"/>
  <c r="AC681" i="1"/>
  <c r="AB681" i="1"/>
  <c r="AA681" i="1"/>
  <c r="X681" i="1"/>
  <c r="W681" i="1"/>
  <c r="T681" i="1"/>
  <c r="S681" i="1"/>
  <c r="M1145" i="1" l="1"/>
  <c r="Q1145" i="1" s="1"/>
  <c r="M834" i="1"/>
  <c r="M563" i="1" l="1"/>
  <c r="M1068" i="1"/>
  <c r="Q1068" i="1" s="1"/>
  <c r="V1031" i="1"/>
  <c r="T353" i="1"/>
  <c r="T335" i="1"/>
  <c r="M350" i="1"/>
  <c r="Q185" i="1"/>
  <c r="AQ350" i="1" l="1"/>
  <c r="M353" i="1"/>
  <c r="M335" i="1"/>
  <c r="AG307" i="1"/>
  <c r="T307" i="1"/>
  <c r="AQ335" i="1" l="1"/>
  <c r="AQ353" i="1"/>
  <c r="AO306" i="1"/>
  <c r="Q1251" i="1"/>
  <c r="M437" i="1" l="1"/>
  <c r="M440" i="1" l="1"/>
  <c r="M124" i="1" l="1"/>
  <c r="M46" i="1"/>
  <c r="M117" i="1"/>
  <c r="M116" i="1"/>
  <c r="M115" i="1"/>
  <c r="M106" i="1"/>
  <c r="M105" i="1"/>
  <c r="M99" i="1"/>
  <c r="M98" i="1"/>
  <c r="M94" i="1"/>
  <c r="M87" i="1"/>
  <c r="Q124" i="1" l="1"/>
  <c r="M114" i="1"/>
  <c r="M113" i="1"/>
  <c r="M112" i="1"/>
  <c r="M111" i="1"/>
  <c r="M110" i="1"/>
  <c r="M109" i="1"/>
  <c r="M108" i="1"/>
  <c r="M107" i="1"/>
  <c r="M104" i="1"/>
  <c r="M103" i="1"/>
  <c r="M102" i="1"/>
  <c r="M101" i="1"/>
  <c r="M100" i="1"/>
  <c r="M97" i="1"/>
  <c r="M96" i="1"/>
  <c r="M95" i="1"/>
  <c r="M93" i="1"/>
  <c r="M92" i="1"/>
  <c r="M91" i="1"/>
  <c r="M90" i="1"/>
  <c r="M89" i="1"/>
  <c r="M88" i="1"/>
  <c r="M86" i="1"/>
  <c r="M85" i="1"/>
  <c r="M84" i="1"/>
  <c r="M83" i="1"/>
  <c r="M82" i="1"/>
  <c r="M81" i="1"/>
  <c r="M80" i="1"/>
  <c r="M79" i="1"/>
  <c r="M78" i="1"/>
  <c r="M76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1" i="1"/>
  <c r="M50" i="1"/>
  <c r="M52" i="1"/>
  <c r="M49" i="1"/>
  <c r="M48" i="1"/>
  <c r="M47" i="1"/>
  <c r="M45" i="1"/>
  <c r="M44" i="1"/>
  <c r="M43" i="1"/>
  <c r="M42" i="1"/>
  <c r="M761" i="1" l="1"/>
  <c r="M768" i="1"/>
  <c r="M770" i="1"/>
  <c r="M1199" i="1"/>
  <c r="Q676" i="1"/>
  <c r="Q678" i="1"/>
  <c r="Q680" i="1"/>
  <c r="M1121" i="1"/>
  <c r="Q1121" i="1" s="1"/>
  <c r="M1029" i="1"/>
  <c r="Q1029" i="1" s="1"/>
  <c r="R29" i="1" l="1"/>
  <c r="Q1213" i="1"/>
  <c r="Q1199" i="1"/>
  <c r="Q29" i="1"/>
  <c r="Q790" i="1" l="1"/>
  <c r="Q791" i="1"/>
  <c r="Q792" i="1"/>
  <c r="Q793" i="1"/>
  <c r="Q794" i="1"/>
  <c r="Q524" i="1" l="1"/>
  <c r="Q523" i="1"/>
  <c r="M941" i="1" l="1"/>
  <c r="Q222" i="1" l="1"/>
  <c r="Q1269" i="1" l="1"/>
  <c r="R1269" i="1"/>
  <c r="M1143" i="1" l="1"/>
  <c r="Q1143" i="1" s="1"/>
  <c r="M1141" i="1"/>
  <c r="Q1141" i="1" s="1"/>
  <c r="R1089" i="1"/>
  <c r="Q823" i="1" l="1"/>
  <c r="R41" i="1"/>
  <c r="Q41" i="1"/>
  <c r="AS1002" i="1" l="1"/>
  <c r="Q381" i="1"/>
  <c r="Q379" i="1"/>
  <c r="Q373" i="1"/>
  <c r="Q176" i="1"/>
  <c r="Q175" i="1"/>
  <c r="Q174" i="1"/>
  <c r="Q172" i="1"/>
  <c r="Q170" i="1"/>
  <c r="Q168" i="1"/>
  <c r="Q167" i="1"/>
  <c r="Q1007" i="1" l="1"/>
  <c r="Q231" i="1"/>
  <c r="Q1176" i="1"/>
  <c r="Q1186" i="1"/>
  <c r="Q1191" i="1"/>
  <c r="Q1203" i="1"/>
  <c r="Q1220" i="1"/>
  <c r="Q1233" i="1"/>
  <c r="Q1242" i="1"/>
  <c r="Q1250" i="1"/>
  <c r="Q1268" i="1"/>
  <c r="Q1290" i="1"/>
  <c r="Q1302" i="1"/>
  <c r="Q1328" i="1"/>
  <c r="Q1181" i="1"/>
  <c r="Q1167" i="1"/>
  <c r="Q1171" i="1"/>
  <c r="Q1175" i="1"/>
  <c r="Q1179" i="1"/>
  <c r="Q1183" i="1"/>
  <c r="Q1185" i="1"/>
  <c r="Q1188" i="1"/>
  <c r="Q1194" i="1"/>
  <c r="Q1198" i="1"/>
  <c r="Q1208" i="1"/>
  <c r="Q1212" i="1"/>
  <c r="Q1216" i="1"/>
  <c r="Q1219" i="1"/>
  <c r="Q1223" i="1"/>
  <c r="Q1227" i="1"/>
  <c r="Q1231" i="1"/>
  <c r="Q1239" i="1"/>
  <c r="Q1241" i="1"/>
  <c r="Q1246" i="1"/>
  <c r="Q1249" i="1"/>
  <c r="Q1252" i="1"/>
  <c r="Q1255" i="1"/>
  <c r="Q1260" i="1"/>
  <c r="Q1263" i="1"/>
  <c r="Q1267" i="1"/>
  <c r="Q1272" i="1"/>
  <c r="Q1276" i="1"/>
  <c r="Q1280" i="1"/>
  <c r="Q1293" i="1"/>
  <c r="Q1297" i="1"/>
  <c r="Q1301" i="1"/>
  <c r="Q1304" i="1"/>
  <c r="Q1308" i="1"/>
  <c r="Q1312" i="1"/>
  <c r="Q1316" i="1"/>
  <c r="Q1322" i="1"/>
  <c r="Q1327" i="1"/>
  <c r="Q1168" i="1"/>
  <c r="Q1172" i="1"/>
  <c r="Q1180" i="1"/>
  <c r="Q1184" i="1"/>
  <c r="Q1195" i="1"/>
  <c r="Q1200" i="1"/>
  <c r="Q1206" i="1"/>
  <c r="Q1209" i="1"/>
  <c r="Q1217" i="1"/>
  <c r="Q1224" i="1"/>
  <c r="Q1228" i="1"/>
  <c r="Q1236" i="1"/>
  <c r="Q1247" i="1"/>
  <c r="Q1256" i="1"/>
  <c r="Q1264" i="1"/>
  <c r="Q1273" i="1"/>
  <c r="Q1277" i="1"/>
  <c r="Q1283" i="1"/>
  <c r="Q1286" i="1"/>
  <c r="Q1298" i="1"/>
  <c r="Q1313" i="1"/>
  <c r="Q1317" i="1"/>
  <c r="Q1320" i="1"/>
  <c r="Q1324" i="1"/>
  <c r="Q1164" i="1"/>
  <c r="Q1169" i="1"/>
  <c r="Q1173" i="1"/>
  <c r="Q1177" i="1"/>
  <c r="Q1192" i="1"/>
  <c r="Q1196" i="1"/>
  <c r="Q1201" i="1"/>
  <c r="Q1204" i="1"/>
  <c r="Q1210" i="1"/>
  <c r="Q1214" i="1"/>
  <c r="Q1218" i="1"/>
  <c r="Q1221" i="1"/>
  <c r="Q1225" i="1"/>
  <c r="Q1229" i="1"/>
  <c r="Q1234" i="1"/>
  <c r="Q1237" i="1"/>
  <c r="Q1243" i="1"/>
  <c r="Q1253" i="1"/>
  <c r="Q1257" i="1"/>
  <c r="Q1261" i="1"/>
  <c r="Q1265" i="1"/>
  <c r="Q1270" i="1"/>
  <c r="Q1274" i="1"/>
  <c r="Q1278" i="1"/>
  <c r="Q1281" i="1"/>
  <c r="Q1284" i="1"/>
  <c r="Q1287" i="1"/>
  <c r="Q1291" i="1"/>
  <c r="Q1295" i="1"/>
  <c r="Q1299" i="1"/>
  <c r="Q1306" i="1"/>
  <c r="Q1311" i="1"/>
  <c r="Q1314" i="1"/>
  <c r="Q1318" i="1"/>
  <c r="Q1325" i="1"/>
  <c r="Q1329" i="1"/>
  <c r="Q1165" i="1"/>
  <c r="Q1170" i="1"/>
  <c r="Q1174" i="1"/>
  <c r="Q1178" i="1"/>
  <c r="Q1182" i="1"/>
  <c r="Q1187" i="1"/>
  <c r="Q1190" i="1"/>
  <c r="Q1193" i="1"/>
  <c r="Q1197" i="1"/>
  <c r="Q1202" i="1"/>
  <c r="Q1205" i="1"/>
  <c r="Q1207" i="1"/>
  <c r="Q1211" i="1"/>
  <c r="Q1215" i="1"/>
  <c r="Q1222" i="1"/>
  <c r="Q1226" i="1"/>
  <c r="Q1230" i="1"/>
  <c r="Q1235" i="1"/>
  <c r="Q1238" i="1"/>
  <c r="Q1240" i="1"/>
  <c r="Q1244" i="1"/>
  <c r="Q1248" i="1"/>
  <c r="Q1258" i="1"/>
  <c r="Q1262" i="1"/>
  <c r="Q1266" i="1"/>
  <c r="Q1271" i="1"/>
  <c r="Q1275" i="1"/>
  <c r="Q1279" i="1"/>
  <c r="Q1282" i="1"/>
  <c r="Q1285" i="1"/>
  <c r="Q1288" i="1"/>
  <c r="Q1292" i="1"/>
  <c r="Q1296" i="1"/>
  <c r="Q1300" i="1"/>
  <c r="Q1303" i="1"/>
  <c r="Q1307" i="1"/>
  <c r="Q1315" i="1"/>
  <c r="Q1319" i="1"/>
  <c r="Q1321" i="1"/>
  <c r="Q1326" i="1"/>
  <c r="Q1330" i="1"/>
  <c r="Q267" i="1"/>
  <c r="Q212" i="1"/>
  <c r="Q228" i="1"/>
  <c r="Q601" i="1"/>
  <c r="Q197" i="1"/>
  <c r="Q1008" i="1"/>
  <c r="Q495" i="1"/>
  <c r="Q498" i="1"/>
  <c r="Q502" i="1"/>
  <c r="Q499" i="1"/>
  <c r="Q493" i="1"/>
  <c r="Q496" i="1"/>
  <c r="Q500" i="1"/>
  <c r="Q494" i="1"/>
  <c r="Q497" i="1"/>
  <c r="Q501" i="1"/>
  <c r="Q808" i="1"/>
  <c r="L783" i="1"/>
  <c r="K783" i="1"/>
  <c r="J783" i="1"/>
  <c r="I783" i="1"/>
  <c r="AC783" i="1"/>
  <c r="W783" i="1"/>
  <c r="R34" i="1"/>
  <c r="Q34" i="1" l="1"/>
  <c r="L1006" i="1" l="1"/>
  <c r="K1006" i="1"/>
  <c r="J1006" i="1"/>
  <c r="I1006" i="1"/>
  <c r="S1006" i="1"/>
  <c r="AC1006" i="1"/>
  <c r="AD1006" i="1"/>
  <c r="M1056" i="1" l="1"/>
  <c r="Q1056" i="1" s="1"/>
  <c r="M1037" i="1" l="1"/>
  <c r="Q1037" i="1" s="1"/>
  <c r="X757" i="1" l="1"/>
  <c r="AG757" i="1"/>
  <c r="Z757" i="1"/>
  <c r="Y757" i="1"/>
  <c r="W757" i="1"/>
  <c r="T757" i="1"/>
  <c r="S757" i="1"/>
  <c r="S186" i="1"/>
  <c r="S118" i="1" s="1"/>
  <c r="AG40" i="1"/>
  <c r="AD40" i="1"/>
  <c r="AC40" i="1"/>
  <c r="AB40" i="1"/>
  <c r="AA40" i="1"/>
  <c r="X40" i="1"/>
  <c r="W40" i="1"/>
  <c r="T40" i="1"/>
  <c r="S40" i="1"/>
  <c r="O40" i="1"/>
  <c r="O39" i="1" l="1"/>
  <c r="S39" i="1"/>
  <c r="S33" i="1" s="1"/>
  <c r="Q503" i="1" l="1"/>
  <c r="M181" i="1"/>
  <c r="Q181" i="1" l="1"/>
  <c r="S864" i="1" l="1"/>
  <c r="W864" i="1"/>
  <c r="AA864" i="1"/>
  <c r="R1340" i="1" l="1"/>
  <c r="R882" i="1" l="1"/>
  <c r="R872" i="1" l="1"/>
  <c r="R381" i="1"/>
  <c r="R379" i="1"/>
  <c r="R1547" i="1"/>
  <c r="R228" i="1" l="1"/>
  <c r="Q225" i="1" l="1"/>
  <c r="M1138" i="1"/>
  <c r="Q1138" i="1" s="1"/>
  <c r="M800" i="1"/>
  <c r="Q931" i="1" l="1"/>
  <c r="M764" i="1" l="1"/>
  <c r="M760" i="1" l="1"/>
  <c r="M738" i="1" l="1"/>
  <c r="AB569" i="1"/>
  <c r="AA569" i="1"/>
  <c r="Q123" i="1"/>
  <c r="Q125" i="1"/>
  <c r="Q126" i="1"/>
  <c r="Q127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5" i="1"/>
  <c r="Q146" i="1"/>
  <c r="Q147" i="1"/>
  <c r="Q148" i="1"/>
  <c r="Q149" i="1"/>
  <c r="Q150" i="1"/>
  <c r="Q151" i="1"/>
  <c r="Q152" i="1"/>
  <c r="Q159" i="1"/>
  <c r="Q160" i="1"/>
  <c r="Q161" i="1"/>
  <c r="Q162" i="1"/>
  <c r="Q163" i="1"/>
  <c r="Q164" i="1"/>
  <c r="Q165" i="1"/>
  <c r="Q166" i="1"/>
  <c r="Q177" i="1"/>
  <c r="Q179" i="1"/>
  <c r="Q180" i="1"/>
  <c r="Q182" i="1"/>
  <c r="Q183" i="1"/>
  <c r="Q184" i="1"/>
  <c r="AN738" i="1" l="1"/>
  <c r="Q129" i="1"/>
  <c r="Q120" i="1"/>
  <c r="Q178" i="1"/>
  <c r="Q818" i="1"/>
  <c r="Q813" i="1"/>
  <c r="Q827" i="1"/>
  <c r="Q814" i="1"/>
  <c r="Q816" i="1"/>
  <c r="Q819" i="1"/>
  <c r="Q812" i="1"/>
  <c r="Q815" i="1"/>
  <c r="Q817" i="1"/>
  <c r="Q774" i="1" l="1"/>
  <c r="Q1245" i="1" l="1"/>
  <c r="R1245" i="1"/>
  <c r="R1373" i="1"/>
  <c r="Q571" i="1"/>
  <c r="C571" i="1"/>
  <c r="Q224" i="1" l="1"/>
  <c r="Q217" i="1"/>
  <c r="R571" i="1"/>
  <c r="R217" i="1"/>
  <c r="M435" i="1" l="1"/>
  <c r="M1157" i="1"/>
  <c r="Q1157" i="1" l="1"/>
  <c r="Q229" i="1" l="1"/>
  <c r="Q219" i="1"/>
  <c r="Q398" i="1"/>
  <c r="Q218" i="1" l="1"/>
  <c r="Q244" i="1"/>
  <c r="Q191" i="1"/>
  <c r="Q205" i="1"/>
  <c r="Q240" i="1"/>
  <c r="Q202" i="1"/>
  <c r="Q506" i="1"/>
  <c r="Q389" i="1"/>
  <c r="Q364" i="1"/>
  <c r="Q388" i="1"/>
  <c r="Q363" i="1"/>
  <c r="Q371" i="1"/>
  <c r="Z1156" i="1" l="1"/>
  <c r="R1463" i="1"/>
  <c r="Q1166" i="1" l="1"/>
  <c r="R178" i="1" l="1"/>
  <c r="M758" i="1" l="1"/>
  <c r="M759" i="1"/>
  <c r="M766" i="1"/>
  <c r="M762" i="1"/>
  <c r="M767" i="1"/>
  <c r="M765" i="1"/>
  <c r="M438" i="1" l="1"/>
  <c r="M1123" i="1" l="1"/>
  <c r="Q1123" i="1" s="1"/>
  <c r="M1004" i="1"/>
  <c r="M1070" i="1" l="1"/>
  <c r="Q1070" i="1" s="1"/>
  <c r="M1088" i="1"/>
  <c r="Q1088" i="1" s="1"/>
  <c r="M968" i="1" l="1"/>
  <c r="M969" i="1" l="1"/>
  <c r="M798" i="1"/>
  <c r="M796" i="1"/>
  <c r="M967" i="1"/>
  <c r="M441" i="1" l="1"/>
  <c r="M978" i="1" l="1"/>
  <c r="M797" i="1" l="1"/>
  <c r="M799" i="1"/>
  <c r="M771" i="1" l="1"/>
  <c r="M1158" i="1" l="1"/>
  <c r="M439" i="1"/>
  <c r="Q1158" i="1" l="1"/>
  <c r="M1031" i="1"/>
  <c r="Q1031" i="1" s="1"/>
  <c r="M567" i="1" l="1"/>
  <c r="M545" i="1" l="1"/>
  <c r="M801" i="1"/>
  <c r="AN545" i="1" l="1"/>
  <c r="M979" i="1"/>
  <c r="M436" i="1" l="1"/>
  <c r="M32" i="1" l="1"/>
  <c r="Q1331" i="1" l="1"/>
  <c r="Q1162" i="1"/>
  <c r="Q1161" i="1"/>
  <c r="Q1160" i="1"/>
  <c r="M1003" i="1"/>
  <c r="Q1156" i="1" l="1"/>
  <c r="R1372" i="1"/>
  <c r="R1390" i="1"/>
  <c r="R1395" i="1"/>
  <c r="R1458" i="1"/>
  <c r="R1486" i="1"/>
  <c r="R1556" i="1"/>
  <c r="R1310" i="1"/>
  <c r="R1311" i="1"/>
  <c r="R1314" i="1"/>
  <c r="R1315" i="1"/>
  <c r="R1319" i="1"/>
  <c r="R1321" i="1"/>
  <c r="R1322" i="1"/>
  <c r="R1323" i="1"/>
  <c r="R1324" i="1"/>
  <c r="R1325" i="1"/>
  <c r="R1326" i="1"/>
  <c r="R1332" i="1"/>
  <c r="R1251" i="1"/>
  <c r="R1252" i="1"/>
  <c r="R1255" i="1"/>
  <c r="R1256" i="1"/>
  <c r="R1257" i="1"/>
  <c r="R1258" i="1"/>
  <c r="R1261" i="1"/>
  <c r="R1234" i="1"/>
  <c r="R1236" i="1"/>
  <c r="R1237" i="1"/>
  <c r="R1238" i="1"/>
  <c r="R1239" i="1"/>
  <c r="R1240" i="1"/>
  <c r="R1241" i="1"/>
  <c r="R1242" i="1"/>
  <c r="R1243" i="1"/>
  <c r="R1244" i="1"/>
  <c r="R1246" i="1"/>
  <c r="R1248" i="1"/>
  <c r="R1249" i="1"/>
  <c r="R1250" i="1"/>
  <c r="R1228" i="1"/>
  <c r="R1229" i="1"/>
  <c r="R1230" i="1"/>
  <c r="R1231" i="1"/>
  <c r="R1206" i="1"/>
  <c r="R1207" i="1"/>
  <c r="R1208" i="1"/>
  <c r="R1209" i="1"/>
  <c r="R1210" i="1"/>
  <c r="R1186" i="1"/>
  <c r="R1187" i="1"/>
  <c r="R1188" i="1"/>
  <c r="R1190" i="1"/>
  <c r="R1177" i="1"/>
  <c r="R1175" i="1"/>
  <c r="R308" i="1" l="1"/>
  <c r="R311" i="1"/>
  <c r="R312" i="1"/>
  <c r="R313" i="1"/>
  <c r="R314" i="1"/>
  <c r="R315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6" i="1"/>
  <c r="R347" i="1"/>
  <c r="R348" i="1"/>
  <c r="R349" i="1"/>
  <c r="R350" i="1"/>
  <c r="R351" i="1"/>
  <c r="R352" i="1"/>
  <c r="R353" i="1"/>
  <c r="R267" i="1"/>
  <c r="R120" i="1"/>
  <c r="R123" i="1"/>
  <c r="R124" i="1"/>
  <c r="R125" i="1"/>
  <c r="R126" i="1"/>
  <c r="R127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5" i="1"/>
  <c r="R146" i="1"/>
  <c r="R147" i="1"/>
  <c r="R148" i="1"/>
  <c r="R149" i="1"/>
  <c r="R150" i="1"/>
  <c r="R151" i="1"/>
  <c r="R152" i="1"/>
  <c r="R160" i="1"/>
  <c r="R162" i="1"/>
  <c r="R163" i="1"/>
  <c r="R164" i="1"/>
  <c r="R165" i="1"/>
  <c r="R166" i="1"/>
  <c r="R167" i="1"/>
  <c r="R168" i="1"/>
  <c r="R170" i="1"/>
  <c r="R172" i="1"/>
  <c r="R175" i="1"/>
  <c r="R176" i="1"/>
  <c r="R177" i="1"/>
  <c r="R179" i="1"/>
  <c r="R180" i="1"/>
  <c r="R181" i="1"/>
  <c r="R182" i="1"/>
  <c r="R183" i="1"/>
  <c r="R184" i="1"/>
  <c r="R185" i="1"/>
  <c r="W395" i="1" l="1"/>
  <c r="M922" i="1" l="1"/>
  <c r="M921" i="1"/>
  <c r="R316" i="1" l="1"/>
  <c r="M396" i="1" l="1"/>
  <c r="M943" i="1"/>
  <c r="M395" i="1" l="1"/>
  <c r="AN395" i="1" l="1"/>
  <c r="R344" i="1"/>
  <c r="R317" i="1" l="1"/>
  <c r="R1320" i="1" l="1"/>
  <c r="R1313" i="1"/>
  <c r="R1312" i="1"/>
  <c r="R1316" i="1"/>
  <c r="R310" i="1" l="1"/>
  <c r="R309" i="1"/>
  <c r="R1259" i="1" l="1"/>
  <c r="R1189" i="1"/>
  <c r="R1253" i="1"/>
  <c r="R1221" i="1"/>
  <c r="R1377" i="1"/>
  <c r="AH833" i="1"/>
  <c r="AH810" i="1"/>
  <c r="AH809" i="1" l="1"/>
  <c r="R318" i="1"/>
  <c r="R159" i="1"/>
  <c r="R119" i="1" l="1"/>
  <c r="R1331" i="1"/>
  <c r="S1003" i="1" l="1"/>
  <c r="T1003" i="1"/>
  <c r="W1003" i="1"/>
  <c r="X1003" i="1"/>
  <c r="AC998" i="1"/>
  <c r="AG1003" i="1"/>
  <c r="R730" i="1"/>
  <c r="S730" i="1"/>
  <c r="AN1003" i="1" l="1"/>
  <c r="AD998" i="1"/>
  <c r="R174" i="1" l="1"/>
  <c r="R161" i="1"/>
  <c r="M920" i="1"/>
  <c r="R1330" i="1" l="1"/>
  <c r="R1565" i="1"/>
  <c r="R1564" i="1"/>
  <c r="R1567" i="1"/>
  <c r="R1554" i="1" l="1"/>
  <c r="R1561" i="1"/>
  <c r="R1568" i="1"/>
  <c r="R1558" i="1"/>
  <c r="R1551" i="1" l="1"/>
  <c r="R1552" i="1"/>
  <c r="R1559" i="1"/>
  <c r="R1560" i="1"/>
  <c r="R1555" i="1"/>
  <c r="R1553" i="1"/>
  <c r="R1557" i="1"/>
  <c r="R1527" i="1" l="1"/>
  <c r="R1538" i="1"/>
  <c r="R1549" i="1"/>
  <c r="R1540" i="1"/>
  <c r="R1543" i="1"/>
  <c r="R1533" i="1"/>
  <c r="R1541" i="1"/>
  <c r="R1545" i="1"/>
  <c r="R1550" i="1"/>
  <c r="R1526" i="1"/>
  <c r="R1534" i="1"/>
  <c r="R1536" i="1"/>
  <c r="R1535" i="1"/>
  <c r="R1544" i="1"/>
  <c r="R1548" i="1"/>
  <c r="R1539" i="1"/>
  <c r="R1537" i="1"/>
  <c r="R1542" i="1"/>
  <c r="R1525" i="1"/>
  <c r="R1522" i="1" l="1"/>
  <c r="R1521" i="1"/>
  <c r="R1520" i="1"/>
  <c r="R1528" i="1"/>
  <c r="R1523" i="1"/>
  <c r="R1517" i="1"/>
  <c r="R1503" i="1"/>
  <c r="R1531" i="1"/>
  <c r="R1519" i="1"/>
  <c r="R1495" i="1"/>
  <c r="R1494" i="1"/>
  <c r="R1496" i="1"/>
  <c r="R1499" i="1"/>
  <c r="R1501" i="1"/>
  <c r="R1510" i="1"/>
  <c r="R1492" i="1"/>
  <c r="R1497" i="1"/>
  <c r="R1511" i="1"/>
  <c r="R1516" i="1"/>
  <c r="R1502" i="1"/>
  <c r="R1512" i="1"/>
  <c r="R1515" i="1"/>
  <c r="R1498" i="1"/>
  <c r="R1500" i="1"/>
  <c r="R1504" i="1"/>
  <c r="R1509" i="1"/>
  <c r="R1513" i="1"/>
  <c r="R1489" i="1"/>
  <c r="R1477" i="1" l="1"/>
  <c r="R1481" i="1"/>
  <c r="R1475" i="1"/>
  <c r="R1476" i="1"/>
  <c r="R1485" i="1"/>
  <c r="R1482" i="1"/>
  <c r="R1462" i="1"/>
  <c r="R1459" i="1"/>
  <c r="R1569" i="1"/>
  <c r="R1480" i="1"/>
  <c r="R1474" i="1"/>
  <c r="R1483" i="1"/>
  <c r="R1464" i="1"/>
  <c r="R1473" i="1"/>
  <c r="R1478" i="1"/>
  <c r="R1465" i="1"/>
  <c r="R1471" i="1"/>
  <c r="R1461" i="1"/>
  <c r="R1460" i="1"/>
  <c r="R1466" i="1"/>
  <c r="R1467" i="1"/>
  <c r="R1468" i="1"/>
  <c r="R1422" i="1"/>
  <c r="R1469" i="1"/>
  <c r="R1472" i="1"/>
  <c r="R1470" i="1"/>
  <c r="AN1333" i="1" l="1"/>
  <c r="R1420" i="1"/>
  <c r="R1450" i="1"/>
  <c r="R1451" i="1"/>
  <c r="R1453" i="1"/>
  <c r="R1448" i="1"/>
  <c r="R1452" i="1"/>
  <c r="R1432" i="1"/>
  <c r="R1426" i="1"/>
  <c r="R1454" i="1"/>
  <c r="R1444" i="1"/>
  <c r="R1447" i="1"/>
  <c r="R1445" i="1"/>
  <c r="R1446" i="1"/>
  <c r="R1455" i="1"/>
  <c r="R1423" i="1"/>
  <c r="R1431" i="1"/>
  <c r="R1435" i="1"/>
  <c r="R1456" i="1"/>
  <c r="R1457" i="1"/>
  <c r="R1449" i="1"/>
  <c r="R1421" i="1"/>
  <c r="R1436" i="1"/>
  <c r="R1419" i="1"/>
  <c r="R1439" i="1"/>
  <c r="R1428" i="1"/>
  <c r="R1438" i="1"/>
  <c r="R1424" i="1"/>
  <c r="R1418" i="1"/>
  <c r="R1416" i="1"/>
  <c r="R1412" i="1" l="1"/>
  <c r="R1414" i="1"/>
  <c r="R1413" i="1"/>
  <c r="R1411" i="1"/>
  <c r="R1402" i="1"/>
  <c r="R1398" i="1"/>
  <c r="R1403" i="1"/>
  <c r="R1400" i="1"/>
  <c r="R1404" i="1"/>
  <c r="R1407" i="1"/>
  <c r="R1401" i="1"/>
  <c r="R1406" i="1" l="1"/>
  <c r="R1410" i="1"/>
  <c r="R1409" i="1"/>
  <c r="R1382" i="1"/>
  <c r="R1393" i="1"/>
  <c r="R1376" i="1"/>
  <c r="R1375" i="1"/>
  <c r="R1378" i="1"/>
  <c r="R1379" i="1"/>
  <c r="R1383" i="1"/>
  <c r="R1386" i="1"/>
  <c r="R1374" i="1"/>
  <c r="R1380" i="1"/>
  <c r="R1381" i="1"/>
  <c r="R1391" i="1"/>
  <c r="R1385" i="1"/>
  <c r="R1389" i="1"/>
  <c r="R1392" i="1"/>
  <c r="R1397" i="1"/>
  <c r="R1355" i="1" l="1"/>
  <c r="R1363" i="1"/>
  <c r="R1357" i="1"/>
  <c r="R1368" i="1"/>
  <c r="R1365" i="1"/>
  <c r="R1370" i="1"/>
  <c r="R1351" i="1"/>
  <c r="R1358" i="1"/>
  <c r="R1359" i="1"/>
  <c r="R1367" i="1"/>
  <c r="R1352" i="1"/>
  <c r="R1354" i="1"/>
  <c r="R1362" i="1"/>
  <c r="R1360" i="1"/>
  <c r="T1006" i="1" l="1"/>
  <c r="R1336" i="1"/>
  <c r="R1339" i="1"/>
  <c r="R1342" i="1"/>
  <c r="R1344" i="1"/>
  <c r="R1348" i="1"/>
  <c r="R1341" i="1"/>
  <c r="R1343" i="1"/>
  <c r="R1338" i="1"/>
  <c r="R1369" i="1"/>
  <c r="M1006" i="1" l="1"/>
  <c r="R1337" i="1"/>
  <c r="R1346" i="1"/>
  <c r="AN1006" i="1" l="1"/>
  <c r="AB864" i="1" l="1"/>
  <c r="M802" i="1" l="1"/>
  <c r="Q807" i="1"/>
  <c r="Q806" i="1"/>
  <c r="Q804" i="1"/>
  <c r="Q805" i="1"/>
  <c r="T783" i="1"/>
  <c r="X783" i="1"/>
  <c r="AD783" i="1"/>
  <c r="T864" i="1"/>
  <c r="AN802" i="1" l="1"/>
  <c r="Q722" i="1"/>
  <c r="Q724" i="1"/>
  <c r="Q728" i="1"/>
  <c r="Q723" i="1"/>
  <c r="Q727" i="1"/>
  <c r="Q729" i="1"/>
  <c r="Q779" i="1"/>
  <c r="Q717" i="1"/>
  <c r="Q719" i="1"/>
  <c r="Q726" i="1"/>
  <c r="Q720" i="1"/>
  <c r="Q778" i="1"/>
  <c r="Q721" i="1"/>
  <c r="Q718" i="1"/>
  <c r="Q725" i="1"/>
  <c r="Q777" i="1"/>
  <c r="M783" i="1"/>
  <c r="AN783" i="1" l="1"/>
  <c r="Q658" i="1"/>
  <c r="Q661" i="1"/>
  <c r="Q657" i="1"/>
  <c r="Q660" i="1"/>
  <c r="Q659" i="1"/>
  <c r="Q706" i="1"/>
  <c r="Q707" i="1"/>
  <c r="Q711" i="1"/>
  <c r="Q709" i="1"/>
  <c r="Q713" i="1"/>
  <c r="Q715" i="1"/>
  <c r="Q712" i="1"/>
  <c r="Q708" i="1"/>
  <c r="Q710" i="1"/>
  <c r="Q714" i="1"/>
  <c r="Q716" i="1"/>
  <c r="Q776" i="1"/>
  <c r="Q600" i="1" l="1"/>
  <c r="Q603" i="1"/>
  <c r="Q602" i="1"/>
  <c r="Q606" i="1" l="1"/>
  <c r="M598" i="1"/>
  <c r="Q362" i="1"/>
  <c r="Q359" i="1"/>
  <c r="AN598" i="1" l="1"/>
  <c r="Q361" i="1"/>
  <c r="Q358" i="1"/>
  <c r="M397" i="1"/>
  <c r="Q387" i="1"/>
  <c r="Q386" i="1"/>
  <c r="Q385" i="1"/>
  <c r="Q384" i="1"/>
  <c r="Q383" i="1"/>
  <c r="Q380" i="1"/>
  <c r="Q378" i="1"/>
  <c r="Q374" i="1"/>
  <c r="Q372" i="1"/>
  <c r="Q370" i="1"/>
  <c r="Q368" i="1"/>
  <c r="Q367" i="1"/>
  <c r="Q365" i="1"/>
  <c r="R356" i="1"/>
  <c r="R358" i="1"/>
  <c r="R359" i="1"/>
  <c r="R361" i="1"/>
  <c r="R362" i="1"/>
  <c r="AN397" i="1" l="1"/>
  <c r="Q375" i="1"/>
  <c r="M394" i="1"/>
  <c r="Q360" i="1"/>
  <c r="Q355" i="1"/>
  <c r="R366" i="1"/>
  <c r="R376" i="1"/>
  <c r="R387" i="1"/>
  <c r="R373" i="1"/>
  <c r="R367" i="1"/>
  <c r="R372" i="1"/>
  <c r="R384" i="1"/>
  <c r="R380" i="1"/>
  <c r="R368" i="1"/>
  <c r="R374" i="1"/>
  <c r="R377" i="1"/>
  <c r="R383" i="1"/>
  <c r="R385" i="1"/>
  <c r="R370" i="1"/>
  <c r="R365" i="1"/>
  <c r="R369" i="1"/>
  <c r="R375" i="1"/>
  <c r="R378" i="1"/>
  <c r="R386" i="1"/>
  <c r="Q278" i="1" l="1"/>
  <c r="Q280" i="1"/>
  <c r="Q277" i="1"/>
  <c r="Q274" i="1"/>
  <c r="Q276" i="1"/>
  <c r="Q393" i="1"/>
  <c r="Q279" i="1"/>
  <c r="Q392" i="1"/>
  <c r="R391" i="1"/>
  <c r="R393" i="1"/>
  <c r="R360" i="1"/>
  <c r="R355" i="1"/>
  <c r="R392" i="1"/>
  <c r="Q281" i="1"/>
  <c r="R274" i="1"/>
  <c r="R275" i="1"/>
  <c r="R276" i="1"/>
  <c r="R277" i="1"/>
  <c r="R278" i="1"/>
  <c r="R279" i="1"/>
  <c r="R280" i="1"/>
  <c r="R281" i="1" l="1"/>
  <c r="R255" i="1"/>
  <c r="Q230" i="1" l="1"/>
  <c r="Q235" i="1"/>
  <c r="Q236" i="1"/>
  <c r="Q246" i="1"/>
  <c r="Q271" i="1"/>
  <c r="Q257" i="1"/>
  <c r="Q265" i="1"/>
  <c r="Q264" i="1"/>
  <c r="Q232" i="1"/>
  <c r="Q239" i="1"/>
  <c r="Q242" i="1"/>
  <c r="Q247" i="1"/>
  <c r="Q266" i="1"/>
  <c r="Q256" i="1"/>
  <c r="Q261" i="1"/>
  <c r="Q263" i="1"/>
  <c r="Q233" i="1"/>
  <c r="Q238" i="1"/>
  <c r="Q243" i="1"/>
  <c r="Q249" i="1"/>
  <c r="Q262" i="1"/>
  <c r="Q272" i="1"/>
  <c r="Q269" i="1"/>
  <c r="Q260" i="1"/>
  <c r="Q234" i="1"/>
  <c r="Q237" i="1"/>
  <c r="Q245" i="1"/>
  <c r="Q250" i="1"/>
  <c r="Q270" i="1"/>
  <c r="Q259" i="1"/>
  <c r="Q258" i="1"/>
  <c r="R265" i="1"/>
  <c r="R259" i="1"/>
  <c r="R260" i="1"/>
  <c r="R262" i="1"/>
  <c r="R272" i="1"/>
  <c r="R261" i="1"/>
  <c r="R268" i="1"/>
  <c r="R258" i="1"/>
  <c r="R266" i="1"/>
  <c r="R250" i="1"/>
  <c r="R273" i="1"/>
  <c r="R264" i="1"/>
  <c r="R256" i="1"/>
  <c r="R271" i="1"/>
  <c r="R257" i="1"/>
  <c r="R270" i="1"/>
  <c r="R269" i="1"/>
  <c r="R263" i="1"/>
  <c r="Q227" i="1"/>
  <c r="R249" i="1"/>
  <c r="R248" i="1"/>
  <c r="R247" i="1"/>
  <c r="R246" i="1"/>
  <c r="R245" i="1"/>
  <c r="R243" i="1"/>
  <c r="R242" i="1"/>
  <c r="R239" i="1"/>
  <c r="R238" i="1"/>
  <c r="R237" i="1"/>
  <c r="R236" i="1"/>
  <c r="R235" i="1"/>
  <c r="R234" i="1"/>
  <c r="R233" i="1"/>
  <c r="R232" i="1"/>
  <c r="R230" i="1"/>
  <c r="R225" i="1"/>
  <c r="Q208" i="1"/>
  <c r="Q198" i="1"/>
  <c r="Q207" i="1" l="1"/>
  <c r="Q200" i="1"/>
  <c r="Q201" i="1"/>
  <c r="Q254" i="1"/>
  <c r="Q203" i="1"/>
  <c r="Q209" i="1"/>
  <c r="Q252" i="1"/>
  <c r="Q199" i="1"/>
  <c r="Q204" i="1"/>
  <c r="Q211" i="1"/>
  <c r="Q253" i="1"/>
  <c r="Q210" i="1"/>
  <c r="Q251" i="1"/>
  <c r="R227" i="1"/>
  <c r="R252" i="1"/>
  <c r="R251" i="1"/>
  <c r="R253" i="1"/>
  <c r="R254" i="1"/>
  <c r="Q221" i="1"/>
  <c r="R212" i="1"/>
  <c r="R211" i="1"/>
  <c r="R210" i="1"/>
  <c r="R209" i="1"/>
  <c r="R208" i="1"/>
  <c r="R207" i="1"/>
  <c r="R205" i="1"/>
  <c r="R204" i="1"/>
  <c r="R203" i="1"/>
  <c r="R201" i="1"/>
  <c r="R200" i="1"/>
  <c r="R199" i="1"/>
  <c r="R198" i="1"/>
  <c r="R197" i="1"/>
  <c r="Q195" i="1" l="1"/>
  <c r="Q214" i="1"/>
  <c r="Q216" i="1"/>
  <c r="Q226" i="1"/>
  <c r="Q192" i="1"/>
  <c r="Q215" i="1"/>
  <c r="R214" i="1"/>
  <c r="R226" i="1"/>
  <c r="R221" i="1"/>
  <c r="R216" i="1"/>
  <c r="R215" i="1"/>
  <c r="Q194" i="1"/>
  <c r="R195" i="1"/>
  <c r="R192" i="1"/>
  <c r="Q193" i="1" l="1"/>
  <c r="Q196" i="1"/>
  <c r="Q189" i="1"/>
  <c r="Q190" i="1"/>
  <c r="Q188" i="1"/>
  <c r="R196" i="1"/>
  <c r="R189" i="1"/>
  <c r="R190" i="1"/>
  <c r="R194" i="1"/>
  <c r="R188" i="1"/>
  <c r="R193" i="1"/>
  <c r="R1317" i="1" l="1"/>
  <c r="T1084" i="1"/>
  <c r="R1318" i="1" l="1"/>
  <c r="R1270" i="1" l="1"/>
  <c r="R1299" i="1" l="1"/>
  <c r="R1260" i="1"/>
  <c r="T1150" i="1"/>
  <c r="T1083" i="1"/>
  <c r="T1082" i="1"/>
  <c r="T1075" i="1" l="1"/>
  <c r="S781" i="1" l="1"/>
  <c r="W781" i="1"/>
  <c r="X781" i="1"/>
  <c r="O663" i="1"/>
  <c r="P663" i="1"/>
  <c r="S663" i="1"/>
  <c r="W663" i="1"/>
  <c r="X663" i="1"/>
  <c r="AC663" i="1"/>
  <c r="AD663" i="1"/>
  <c r="AG663" i="1"/>
  <c r="S20" i="1"/>
  <c r="R705" i="1"/>
  <c r="S705" i="1"/>
  <c r="T705" i="1"/>
  <c r="W705" i="1"/>
  <c r="X705" i="1"/>
  <c r="AC705" i="1"/>
  <c r="AD705" i="1"/>
  <c r="M666" i="1"/>
  <c r="I457" i="1"/>
  <c r="J457" i="1"/>
  <c r="K457" i="1"/>
  <c r="L457" i="1"/>
  <c r="T457" i="1"/>
  <c r="AG457" i="1"/>
  <c r="W457" i="1"/>
  <c r="M457" i="1"/>
  <c r="AN457" i="1" l="1"/>
  <c r="Q666" i="1"/>
  <c r="AD662" i="1"/>
  <c r="AB662" i="1"/>
  <c r="AG662" i="1"/>
  <c r="AC662" i="1"/>
  <c r="X662" i="1"/>
  <c r="P662" i="1"/>
  <c r="O662" i="1"/>
  <c r="W662" i="1"/>
  <c r="T662" i="1"/>
  <c r="AA662" i="1"/>
  <c r="S662" i="1"/>
  <c r="M782" i="1" l="1"/>
  <c r="M1012" i="1" l="1"/>
  <c r="Q1012" i="1" s="1"/>
  <c r="R345" i="1" l="1"/>
  <c r="R343" i="1"/>
  <c r="M1149" i="1"/>
  <c r="Q1149" i="1" s="1"/>
  <c r="M1096" i="1"/>
  <c r="Q1096" i="1" s="1"/>
  <c r="M1073" i="1"/>
  <c r="Q1073" i="1" s="1"/>
  <c r="M1072" i="1" l="1"/>
  <c r="Q1072" i="1" s="1"/>
  <c r="R399" i="1" l="1"/>
  <c r="R1335" i="1" l="1"/>
  <c r="R1562" i="1"/>
  <c r="R1479" i="1" l="1"/>
  <c r="R1394" i="1" l="1"/>
  <c r="R1546" i="1" l="1"/>
  <c r="R1247" i="1" l="1"/>
  <c r="R1185" i="1" l="1"/>
  <c r="R1328" i="1" l="1"/>
  <c r="R1329" i="1"/>
  <c r="R1306" i="1"/>
  <c r="R1327" i="1"/>
  <c r="R1287" i="1" l="1"/>
  <c r="R1233" i="1"/>
  <c r="R1295" i="1"/>
  <c r="R1227" i="1"/>
  <c r="R1176" i="1"/>
  <c r="R1235" i="1"/>
  <c r="R1226" i="1"/>
  <c r="R1286" i="1"/>
  <c r="R523" i="1"/>
  <c r="R1232" i="1" l="1"/>
  <c r="AW1334" i="1" l="1"/>
  <c r="A1334" i="1" s="1"/>
  <c r="AW1333" i="1"/>
  <c r="Q26" i="5" l="1"/>
  <c r="I428" i="1" l="1"/>
  <c r="J428" i="1"/>
  <c r="K428" i="1"/>
  <c r="L428" i="1"/>
  <c r="W428" i="1"/>
  <c r="Q429" i="1"/>
  <c r="Q430" i="1"/>
  <c r="Q431" i="1"/>
  <c r="Q432" i="1"/>
  <c r="Q433" i="1"/>
  <c r="I434" i="1"/>
  <c r="G16" i="5" s="1"/>
  <c r="J434" i="1"/>
  <c r="K434" i="1"/>
  <c r="L434" i="1"/>
  <c r="H16" i="5" s="1"/>
  <c r="M434" i="1"/>
  <c r="T434" i="1"/>
  <c r="W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I443" i="1"/>
  <c r="J443" i="1"/>
  <c r="K443" i="1"/>
  <c r="L443" i="1"/>
  <c r="M443" i="1"/>
  <c r="T443" i="1"/>
  <c r="W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5" i="1"/>
  <c r="R455" i="1"/>
  <c r="Q458" i="1"/>
  <c r="Q459" i="1"/>
  <c r="Q460" i="1"/>
  <c r="Q461" i="1"/>
  <c r="I462" i="1"/>
  <c r="G17" i="5" s="1"/>
  <c r="J462" i="1"/>
  <c r="K462" i="1"/>
  <c r="L462" i="1"/>
  <c r="H17" i="5" s="1"/>
  <c r="M462" i="1"/>
  <c r="T462" i="1"/>
  <c r="W462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2" i="1"/>
  <c r="R472" i="1"/>
  <c r="Q473" i="1"/>
  <c r="R473" i="1"/>
  <c r="Q474" i="1"/>
  <c r="R474" i="1"/>
  <c r="I475" i="1"/>
  <c r="J475" i="1"/>
  <c r="K475" i="1"/>
  <c r="L475" i="1"/>
  <c r="M475" i="1"/>
  <c r="T475" i="1"/>
  <c r="W475" i="1"/>
  <c r="Q476" i="1"/>
  <c r="Q477" i="1"/>
  <c r="Q478" i="1"/>
  <c r="Q479" i="1"/>
  <c r="Q480" i="1"/>
  <c r="I482" i="1"/>
  <c r="J482" i="1"/>
  <c r="K482" i="1"/>
  <c r="L482" i="1"/>
  <c r="M482" i="1"/>
  <c r="W482" i="1"/>
  <c r="Q483" i="1"/>
  <c r="Q484" i="1"/>
  <c r="Q485" i="1"/>
  <c r="Q486" i="1"/>
  <c r="Q487" i="1"/>
  <c r="Q488" i="1"/>
  <c r="Q489" i="1"/>
  <c r="Q490" i="1"/>
  <c r="Q491" i="1"/>
  <c r="I492" i="1"/>
  <c r="J492" i="1"/>
  <c r="K492" i="1"/>
  <c r="L492" i="1"/>
  <c r="M492" i="1"/>
  <c r="T492" i="1"/>
  <c r="R493" i="1"/>
  <c r="R494" i="1"/>
  <c r="R495" i="1"/>
  <c r="R496" i="1"/>
  <c r="R497" i="1"/>
  <c r="R498" i="1"/>
  <c r="R499" i="1"/>
  <c r="R500" i="1"/>
  <c r="R501" i="1"/>
  <c r="R502" i="1"/>
  <c r="Q492" i="1"/>
  <c r="R503" i="1"/>
  <c r="I504" i="1"/>
  <c r="J504" i="1"/>
  <c r="K504" i="1"/>
  <c r="L504" i="1"/>
  <c r="T504" i="1"/>
  <c r="W504" i="1"/>
  <c r="Q505" i="1"/>
  <c r="Q507" i="1"/>
  <c r="Q508" i="1"/>
  <c r="Q509" i="1"/>
  <c r="Q510" i="1"/>
  <c r="Q511" i="1"/>
  <c r="Q513" i="1"/>
  <c r="Q514" i="1"/>
  <c r="Q515" i="1"/>
  <c r="X504" i="1"/>
  <c r="X481" i="1" s="1"/>
  <c r="Q516" i="1"/>
  <c r="Q517" i="1"/>
  <c r="I519" i="1"/>
  <c r="J519" i="1"/>
  <c r="K519" i="1"/>
  <c r="L519" i="1"/>
  <c r="M519" i="1"/>
  <c r="W519" i="1"/>
  <c r="X519" i="1"/>
  <c r="Q520" i="1"/>
  <c r="R520" i="1"/>
  <c r="Q521" i="1"/>
  <c r="I522" i="1"/>
  <c r="J522" i="1"/>
  <c r="K522" i="1"/>
  <c r="L522" i="1"/>
  <c r="M522" i="1"/>
  <c r="Q522" i="1"/>
  <c r="W522" i="1"/>
  <c r="X522" i="1"/>
  <c r="M427" i="1" l="1"/>
  <c r="H19" i="5"/>
  <c r="H18" i="5"/>
  <c r="G18" i="5"/>
  <c r="AN482" i="1"/>
  <c r="AN475" i="1"/>
  <c r="AN428" i="1"/>
  <c r="AN522" i="1"/>
  <c r="G19" i="5"/>
  <c r="F16" i="5"/>
  <c r="R509" i="1"/>
  <c r="R515" i="1"/>
  <c r="R511" i="1"/>
  <c r="R507" i="1"/>
  <c r="R491" i="1"/>
  <c r="R487" i="1"/>
  <c r="R483" i="1"/>
  <c r="R489" i="1"/>
  <c r="R485" i="1"/>
  <c r="R517" i="1"/>
  <c r="R513" i="1"/>
  <c r="R508" i="1"/>
  <c r="R488" i="1"/>
  <c r="R484" i="1"/>
  <c r="R521" i="1"/>
  <c r="R516" i="1"/>
  <c r="R514" i="1"/>
  <c r="R510" i="1"/>
  <c r="R490" i="1"/>
  <c r="R486" i="1"/>
  <c r="Q457" i="1"/>
  <c r="W456" i="1"/>
  <c r="K456" i="1"/>
  <c r="L456" i="1"/>
  <c r="T456" i="1"/>
  <c r="J456" i="1"/>
  <c r="J427" i="1"/>
  <c r="W481" i="1"/>
  <c r="T427" i="1"/>
  <c r="L481" i="1"/>
  <c r="T481" i="1"/>
  <c r="M456" i="1"/>
  <c r="I456" i="1"/>
  <c r="L427" i="1"/>
  <c r="J481" i="1"/>
  <c r="Q443" i="1"/>
  <c r="Q428" i="1"/>
  <c r="Q482" i="1"/>
  <c r="I481" i="1"/>
  <c r="K427" i="1"/>
  <c r="Q434" i="1"/>
  <c r="W427" i="1"/>
  <c r="Q519" i="1"/>
  <c r="R505" i="1"/>
  <c r="K481" i="1"/>
  <c r="Q475" i="1"/>
  <c r="Q462" i="1"/>
  <c r="I427" i="1"/>
  <c r="F17" i="5" l="1"/>
  <c r="Q456" i="1"/>
  <c r="Q427" i="1"/>
  <c r="AW1157" i="1" l="1"/>
  <c r="A1157" i="1" s="1"/>
  <c r="AW732" i="1"/>
  <c r="A732" i="1" s="1"/>
  <c r="A38" i="1"/>
  <c r="R36" i="1" l="1"/>
  <c r="Q36" i="1"/>
  <c r="Q12" i="5" l="1"/>
  <c r="V12" i="5" s="1"/>
  <c r="Q13" i="5"/>
  <c r="Q14" i="5"/>
  <c r="Q15" i="5"/>
  <c r="Q16" i="5"/>
  <c r="Q17" i="5"/>
  <c r="Q19" i="5"/>
  <c r="Q20" i="5"/>
  <c r="Q21" i="5"/>
  <c r="Q22" i="5"/>
  <c r="Q23" i="5"/>
  <c r="Q24" i="5"/>
  <c r="Q25" i="5"/>
  <c r="Q27" i="5"/>
  <c r="Q28" i="5"/>
  <c r="Q29" i="5"/>
  <c r="Q30" i="5"/>
  <c r="Q31" i="5"/>
  <c r="Q32" i="5"/>
  <c r="Q11" i="5"/>
  <c r="E10" i="5"/>
  <c r="I10" i="5"/>
  <c r="M10" i="5"/>
  <c r="V13" i="5" l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Q10" i="5"/>
  <c r="AW1000" i="1" l="1"/>
  <c r="A1000" i="1" s="1"/>
  <c r="AW981" i="1"/>
  <c r="A981" i="1" s="1"/>
  <c r="AW967" i="1"/>
  <c r="A967" i="1" s="1"/>
  <c r="AW950" i="1"/>
  <c r="A950" i="1" s="1"/>
  <c r="AW947" i="1"/>
  <c r="A947" i="1" s="1"/>
  <c r="AW943" i="1"/>
  <c r="A943" i="1" s="1"/>
  <c r="AW935" i="1"/>
  <c r="A935" i="1" s="1"/>
  <c r="AW924" i="1"/>
  <c r="A924" i="1" s="1"/>
  <c r="AW920" i="1"/>
  <c r="A920" i="1" s="1"/>
  <c r="AW912" i="1"/>
  <c r="A912" i="1" s="1"/>
  <c r="AW834" i="1"/>
  <c r="A834" i="1" s="1"/>
  <c r="AW811" i="1"/>
  <c r="A811" i="1" s="1"/>
  <c r="AW803" i="1"/>
  <c r="A803" i="1" s="1"/>
  <c r="AW796" i="1"/>
  <c r="A796" i="1" s="1"/>
  <c r="AW789" i="1"/>
  <c r="A789" i="1" s="1"/>
  <c r="AW784" i="1"/>
  <c r="A784" i="1" s="1"/>
  <c r="AW782" i="1"/>
  <c r="A782" i="1" s="1"/>
  <c r="AW773" i="1"/>
  <c r="A773" i="1" s="1"/>
  <c r="AW758" i="1"/>
  <c r="A758" i="1" s="1"/>
  <c r="AW739" i="1"/>
  <c r="A739" i="1" s="1"/>
  <c r="AW706" i="1"/>
  <c r="A706" i="1" s="1"/>
  <c r="AW682" i="1"/>
  <c r="A682" i="1" s="1"/>
  <c r="AW664" i="1"/>
  <c r="A664" i="1" s="1"/>
  <c r="AW599" i="1"/>
  <c r="A599" i="1" s="1"/>
  <c r="AW570" i="1"/>
  <c r="A570" i="1" s="1"/>
  <c r="AW540" i="1"/>
  <c r="A540" i="1" s="1"/>
  <c r="AW531" i="1"/>
  <c r="A531" i="1" s="1"/>
  <c r="AW523" i="1"/>
  <c r="A523" i="1" s="1"/>
  <c r="AW524" i="1"/>
  <c r="A524" i="1" s="1"/>
  <c r="AW526" i="1"/>
  <c r="A526" i="1" s="1"/>
  <c r="AW520" i="1"/>
  <c r="A520" i="1" s="1"/>
  <c r="AW505" i="1"/>
  <c r="A505" i="1" s="1"/>
  <c r="AW493" i="1"/>
  <c r="A493" i="1" s="1"/>
  <c r="AW483" i="1"/>
  <c r="A483" i="1" s="1"/>
  <c r="AW458" i="1"/>
  <c r="A458" i="1" s="1"/>
  <c r="AW444" i="1"/>
  <c r="A444" i="1" s="1"/>
  <c r="AW435" i="1"/>
  <c r="A435" i="1" s="1"/>
  <c r="AW429" i="1"/>
  <c r="A429" i="1" s="1"/>
  <c r="AW419" i="1"/>
  <c r="A419" i="1" s="1"/>
  <c r="AW412" i="1"/>
  <c r="A412" i="1" s="1"/>
  <c r="AW396" i="1"/>
  <c r="A396" i="1" s="1"/>
  <c r="AW402" i="1"/>
  <c r="A402" i="1" s="1"/>
  <c r="AW284" i="1"/>
  <c r="A284" i="1" s="1"/>
  <c r="AW187" i="1"/>
  <c r="A187" i="1" s="1"/>
  <c r="A42" i="1"/>
  <c r="A43" i="1"/>
  <c r="A44" i="1"/>
  <c r="A45" i="1"/>
  <c r="A46" i="1"/>
  <c r="A47" i="1"/>
  <c r="A48" i="1"/>
  <c r="A49" i="1"/>
  <c r="AW119" i="1"/>
  <c r="A119" i="1" s="1"/>
  <c r="A36" i="1"/>
  <c r="A35" i="1"/>
  <c r="A30" i="1"/>
  <c r="A31" i="1"/>
  <c r="AW25" i="1"/>
  <c r="A25" i="1" s="1"/>
  <c r="AW26" i="1"/>
  <c r="A26" i="1" s="1"/>
  <c r="AW27" i="1"/>
  <c r="A27" i="1" s="1"/>
  <c r="AW24" i="1"/>
  <c r="A24" i="1" s="1"/>
  <c r="AA781" i="1"/>
  <c r="AA780" i="1" s="1"/>
  <c r="AB781" i="1"/>
  <c r="Y519" i="1"/>
  <c r="Z519" i="1"/>
  <c r="W28" i="1"/>
  <c r="X28" i="1"/>
  <c r="AG28" i="1"/>
  <c r="T28" i="1"/>
  <c r="W23" i="1"/>
  <c r="X23" i="1"/>
  <c r="AN23" i="1" s="1"/>
  <c r="R1308" i="1"/>
  <c r="R1307" i="1"/>
  <c r="R1305" i="1"/>
  <c r="R1304" i="1"/>
  <c r="R1303" i="1"/>
  <c r="R1302" i="1"/>
  <c r="R1301" i="1"/>
  <c r="R1300" i="1"/>
  <c r="R1298" i="1"/>
  <c r="R1297" i="1"/>
  <c r="R1296" i="1"/>
  <c r="R1294" i="1"/>
  <c r="R1293" i="1"/>
  <c r="R1292" i="1"/>
  <c r="R1291" i="1"/>
  <c r="R1290" i="1"/>
  <c r="R1288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68" i="1"/>
  <c r="R1267" i="1"/>
  <c r="R1266" i="1"/>
  <c r="R1265" i="1"/>
  <c r="R1264" i="1"/>
  <c r="R1263" i="1"/>
  <c r="R1262" i="1"/>
  <c r="R1225" i="1"/>
  <c r="R1224" i="1"/>
  <c r="R1223" i="1"/>
  <c r="R1222" i="1"/>
  <c r="R1220" i="1"/>
  <c r="R1219" i="1"/>
  <c r="R1218" i="1"/>
  <c r="R1217" i="1"/>
  <c r="R1216" i="1"/>
  <c r="R1215" i="1"/>
  <c r="R1214" i="1"/>
  <c r="R1213" i="1"/>
  <c r="R1212" i="1"/>
  <c r="R1211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84" i="1"/>
  <c r="R1183" i="1"/>
  <c r="R1182" i="1"/>
  <c r="R1181" i="1"/>
  <c r="R1180" i="1"/>
  <c r="R1174" i="1"/>
  <c r="R1172" i="1"/>
  <c r="R1171" i="1"/>
  <c r="R1170" i="1"/>
  <c r="R1169" i="1"/>
  <c r="R1168" i="1"/>
  <c r="R1165" i="1"/>
  <c r="R1164" i="1"/>
  <c r="R1162" i="1"/>
  <c r="R1161" i="1"/>
  <c r="R1160" i="1"/>
  <c r="R1159" i="1"/>
  <c r="R1158" i="1"/>
  <c r="R1157" i="1"/>
  <c r="R1334" i="1"/>
  <c r="R1333" i="1" s="1"/>
  <c r="R1155" i="1"/>
  <c r="R1154" i="1"/>
  <c r="R1153" i="1"/>
  <c r="R1152" i="1"/>
  <c r="R1151" i="1"/>
  <c r="R1150" i="1"/>
  <c r="R1148" i="1"/>
  <c r="R1147" i="1"/>
  <c r="R1146" i="1"/>
  <c r="R1145" i="1"/>
  <c r="R1144" i="1"/>
  <c r="R1143" i="1"/>
  <c r="R1142" i="1"/>
  <c r="R1141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2" i="1"/>
  <c r="R1101" i="1"/>
  <c r="R1100" i="1"/>
  <c r="R1099" i="1"/>
  <c r="R1098" i="1"/>
  <c r="R1097" i="1"/>
  <c r="R1095" i="1"/>
  <c r="R1094" i="1"/>
  <c r="R1093" i="1"/>
  <c r="R1092" i="1"/>
  <c r="R1091" i="1"/>
  <c r="R1090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05" i="1"/>
  <c r="R1004" i="1"/>
  <c r="R1002" i="1"/>
  <c r="R1001" i="1"/>
  <c r="R1000" i="1"/>
  <c r="R997" i="1"/>
  <c r="R996" i="1"/>
  <c r="R995" i="1"/>
  <c r="R994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7" i="1"/>
  <c r="R945" i="1"/>
  <c r="R944" i="1"/>
  <c r="R943" i="1"/>
  <c r="R941" i="1"/>
  <c r="R940" i="1"/>
  <c r="R939" i="1"/>
  <c r="R938" i="1"/>
  <c r="R937" i="1"/>
  <c r="R936" i="1"/>
  <c r="R935" i="1"/>
  <c r="R932" i="1"/>
  <c r="R930" i="1"/>
  <c r="R929" i="1"/>
  <c r="R928" i="1"/>
  <c r="R927" i="1"/>
  <c r="R926" i="1"/>
  <c r="R925" i="1"/>
  <c r="R924" i="1"/>
  <c r="R922" i="1"/>
  <c r="R921" i="1"/>
  <c r="R920" i="1"/>
  <c r="R918" i="1"/>
  <c r="R917" i="1"/>
  <c r="R916" i="1"/>
  <c r="R915" i="1"/>
  <c r="R914" i="1"/>
  <c r="R913" i="1"/>
  <c r="R912" i="1"/>
  <c r="R909" i="1"/>
  <c r="R908" i="1"/>
  <c r="R907" i="1"/>
  <c r="R906" i="1"/>
  <c r="R905" i="1"/>
  <c r="R904" i="1"/>
  <c r="R902" i="1"/>
  <c r="R901" i="1"/>
  <c r="R900" i="1"/>
  <c r="R897" i="1"/>
  <c r="R896" i="1"/>
  <c r="R895" i="1"/>
  <c r="R893" i="1"/>
  <c r="R892" i="1"/>
  <c r="R891" i="1"/>
  <c r="R890" i="1"/>
  <c r="R887" i="1"/>
  <c r="R886" i="1"/>
  <c r="R885" i="1"/>
  <c r="R884" i="1"/>
  <c r="R883" i="1"/>
  <c r="R881" i="1"/>
  <c r="R879" i="1"/>
  <c r="R878" i="1"/>
  <c r="R877" i="1"/>
  <c r="R876" i="1"/>
  <c r="R875" i="1"/>
  <c r="R874" i="1"/>
  <c r="R871" i="1"/>
  <c r="R870" i="1"/>
  <c r="R869" i="1"/>
  <c r="R867" i="1"/>
  <c r="R866" i="1"/>
  <c r="R865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6" i="1"/>
  <c r="R835" i="1"/>
  <c r="R834" i="1"/>
  <c r="R832" i="1"/>
  <c r="R831" i="1"/>
  <c r="R830" i="1"/>
  <c r="R829" i="1"/>
  <c r="R828" i="1"/>
  <c r="R827" i="1"/>
  <c r="R826" i="1"/>
  <c r="R825" i="1"/>
  <c r="R824" i="1"/>
  <c r="R822" i="1"/>
  <c r="R821" i="1"/>
  <c r="R820" i="1"/>
  <c r="R818" i="1"/>
  <c r="R817" i="1"/>
  <c r="R816" i="1"/>
  <c r="R815" i="1"/>
  <c r="R814" i="1"/>
  <c r="R813" i="1"/>
  <c r="R812" i="1"/>
  <c r="R811" i="1"/>
  <c r="R807" i="1"/>
  <c r="R806" i="1"/>
  <c r="R805" i="1"/>
  <c r="R803" i="1"/>
  <c r="R801" i="1"/>
  <c r="R800" i="1"/>
  <c r="R799" i="1"/>
  <c r="R798" i="1"/>
  <c r="R797" i="1"/>
  <c r="R796" i="1"/>
  <c r="R794" i="1"/>
  <c r="R793" i="1"/>
  <c r="R792" i="1"/>
  <c r="R791" i="1"/>
  <c r="R790" i="1"/>
  <c r="R789" i="1"/>
  <c r="R786" i="1"/>
  <c r="R784" i="1"/>
  <c r="R771" i="1"/>
  <c r="R761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6" i="1"/>
  <c r="R735" i="1"/>
  <c r="R734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0" i="1"/>
  <c r="R679" i="1"/>
  <c r="R678" i="1"/>
  <c r="R677" i="1"/>
  <c r="R676" i="1"/>
  <c r="R675" i="1"/>
  <c r="R674" i="1"/>
  <c r="R672" i="1"/>
  <c r="R671" i="1"/>
  <c r="R670" i="1"/>
  <c r="R669" i="1"/>
  <c r="R668" i="1"/>
  <c r="R667" i="1"/>
  <c r="R666" i="1"/>
  <c r="R665" i="1"/>
  <c r="R664" i="1"/>
  <c r="R661" i="1"/>
  <c r="R660" i="1"/>
  <c r="R659" i="1"/>
  <c r="R658" i="1"/>
  <c r="R657" i="1"/>
  <c r="R654" i="1"/>
  <c r="R650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8" i="1"/>
  <c r="R627" i="1"/>
  <c r="R624" i="1"/>
  <c r="R623" i="1"/>
  <c r="R621" i="1"/>
  <c r="R620" i="1"/>
  <c r="R619" i="1"/>
  <c r="R617" i="1"/>
  <c r="R616" i="1"/>
  <c r="R606" i="1"/>
  <c r="R603" i="1"/>
  <c r="R602" i="1"/>
  <c r="R600" i="1"/>
  <c r="R599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0" i="1"/>
  <c r="R556" i="1"/>
  <c r="R555" i="1"/>
  <c r="R554" i="1"/>
  <c r="R553" i="1"/>
  <c r="R552" i="1"/>
  <c r="R551" i="1"/>
  <c r="R550" i="1"/>
  <c r="R549" i="1"/>
  <c r="R548" i="1"/>
  <c r="R547" i="1"/>
  <c r="R546" i="1"/>
  <c r="R543" i="1"/>
  <c r="R542" i="1"/>
  <c r="R541" i="1"/>
  <c r="R540" i="1"/>
  <c r="R538" i="1"/>
  <c r="R537" i="1"/>
  <c r="R535" i="1"/>
  <c r="R534" i="1"/>
  <c r="R533" i="1"/>
  <c r="R531" i="1"/>
  <c r="R528" i="1"/>
  <c r="R527" i="1"/>
  <c r="R526" i="1"/>
  <c r="R524" i="1"/>
  <c r="R417" i="1"/>
  <c r="R416" i="1"/>
  <c r="R415" i="1"/>
  <c r="R414" i="1"/>
  <c r="R413" i="1"/>
  <c r="R412" i="1"/>
  <c r="R397" i="1"/>
  <c r="R396" i="1"/>
  <c r="R307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6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38" i="1"/>
  <c r="R35" i="1"/>
  <c r="R32" i="1"/>
  <c r="R31" i="1"/>
  <c r="R30" i="1"/>
  <c r="R27" i="1"/>
  <c r="R26" i="1"/>
  <c r="R25" i="1"/>
  <c r="R24" i="1"/>
  <c r="Q1005" i="1"/>
  <c r="Q1004" i="1"/>
  <c r="Q1002" i="1"/>
  <c r="Q1001" i="1"/>
  <c r="Q1000" i="1"/>
  <c r="Q997" i="1"/>
  <c r="Q996" i="1"/>
  <c r="Q995" i="1"/>
  <c r="Q994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7" i="1"/>
  <c r="Q945" i="1"/>
  <c r="Q944" i="1"/>
  <c r="Q943" i="1"/>
  <c r="Q941" i="1"/>
  <c r="Q940" i="1"/>
  <c r="Q939" i="1"/>
  <c r="Q938" i="1"/>
  <c r="Q937" i="1"/>
  <c r="Q936" i="1"/>
  <c r="Q935" i="1"/>
  <c r="Q932" i="1"/>
  <c r="Q930" i="1"/>
  <c r="Q929" i="1"/>
  <c r="Q928" i="1"/>
  <c r="Q927" i="1"/>
  <c r="Q926" i="1"/>
  <c r="Q925" i="1"/>
  <c r="Q924" i="1"/>
  <c r="Q922" i="1"/>
  <c r="Q921" i="1"/>
  <c r="Q920" i="1"/>
  <c r="Q918" i="1"/>
  <c r="Q917" i="1"/>
  <c r="Q916" i="1"/>
  <c r="Q915" i="1"/>
  <c r="Q914" i="1"/>
  <c r="Q913" i="1"/>
  <c r="Q912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6" i="1"/>
  <c r="Q835" i="1"/>
  <c r="Q834" i="1"/>
  <c r="Q832" i="1"/>
  <c r="Q825" i="1"/>
  <c r="Q824" i="1"/>
  <c r="Q822" i="1"/>
  <c r="Q821" i="1"/>
  <c r="Q820" i="1"/>
  <c r="Q811" i="1"/>
  <c r="R804" i="1"/>
  <c r="Q803" i="1"/>
  <c r="Q802" i="1" s="1"/>
  <c r="Q801" i="1"/>
  <c r="Q800" i="1"/>
  <c r="Q799" i="1"/>
  <c r="Q798" i="1"/>
  <c r="Q797" i="1"/>
  <c r="Q796" i="1"/>
  <c r="Q789" i="1"/>
  <c r="Q786" i="1"/>
  <c r="Q785" i="1"/>
  <c r="Q784" i="1"/>
  <c r="Q782" i="1"/>
  <c r="R779" i="1"/>
  <c r="R778" i="1"/>
  <c r="R777" i="1"/>
  <c r="R776" i="1"/>
  <c r="Q773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2" i="1"/>
  <c r="Q750" i="1"/>
  <c r="Q749" i="1"/>
  <c r="Q748" i="1"/>
  <c r="Q747" i="1"/>
  <c r="Q746" i="1"/>
  <c r="Q745" i="1"/>
  <c r="Q744" i="1"/>
  <c r="Q740" i="1"/>
  <c r="Q739" i="1"/>
  <c r="Q736" i="1"/>
  <c r="Q735" i="1"/>
  <c r="Q734" i="1"/>
  <c r="Q732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75" i="1"/>
  <c r="Q674" i="1"/>
  <c r="Q673" i="1"/>
  <c r="Q672" i="1"/>
  <c r="Q671" i="1"/>
  <c r="Q670" i="1"/>
  <c r="Q669" i="1"/>
  <c r="Q668" i="1"/>
  <c r="Q667" i="1"/>
  <c r="Q665" i="1"/>
  <c r="Q664" i="1"/>
  <c r="Q599" i="1"/>
  <c r="Q598" i="1" s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C579" i="1"/>
  <c r="Q578" i="1"/>
  <c r="Q577" i="1"/>
  <c r="Q576" i="1"/>
  <c r="Q575" i="1"/>
  <c r="Q574" i="1"/>
  <c r="Q573" i="1"/>
  <c r="C573" i="1"/>
  <c r="Q572" i="1"/>
  <c r="Q570" i="1"/>
  <c r="Q568" i="1"/>
  <c r="Q567" i="1"/>
  <c r="Q566" i="1"/>
  <c r="Q565" i="1"/>
  <c r="Q564" i="1"/>
  <c r="Q563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3" i="1"/>
  <c r="Q542" i="1"/>
  <c r="Q541" i="1"/>
  <c r="Q540" i="1"/>
  <c r="Q538" i="1"/>
  <c r="Q537" i="1"/>
  <c r="Q535" i="1"/>
  <c r="Q534" i="1"/>
  <c r="Q533" i="1"/>
  <c r="Q531" i="1"/>
  <c r="Q528" i="1"/>
  <c r="Q527" i="1"/>
  <c r="Q526" i="1"/>
  <c r="Q417" i="1"/>
  <c r="Q416" i="1"/>
  <c r="Q415" i="1"/>
  <c r="Q414" i="1"/>
  <c r="Q413" i="1"/>
  <c r="Q412" i="1"/>
  <c r="Q410" i="1"/>
  <c r="Q409" i="1"/>
  <c r="Q408" i="1"/>
  <c r="Q407" i="1"/>
  <c r="Q406" i="1"/>
  <c r="Q405" i="1"/>
  <c r="Q404" i="1"/>
  <c r="Q403" i="1"/>
  <c r="Q402" i="1"/>
  <c r="Q399" i="1"/>
  <c r="Q396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6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119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6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2" i="1"/>
  <c r="Q38" i="1"/>
  <c r="Q35" i="1"/>
  <c r="Q32" i="1"/>
  <c r="Q31" i="1"/>
  <c r="Q30" i="1"/>
  <c r="M28" i="1"/>
  <c r="L28" i="1"/>
  <c r="K28" i="1"/>
  <c r="J28" i="1"/>
  <c r="I28" i="1"/>
  <c r="Q27" i="1"/>
  <c r="Q26" i="1"/>
  <c r="I23" i="1"/>
  <c r="Q23" i="1" l="1"/>
  <c r="AU23" i="1"/>
  <c r="AN519" i="1"/>
  <c r="Q536" i="1"/>
  <c r="R536" i="1"/>
  <c r="R802" i="1"/>
  <c r="AN28" i="1"/>
  <c r="R738" i="1"/>
  <c r="Q738" i="1"/>
  <c r="Q545" i="1"/>
  <c r="R545" i="1"/>
  <c r="Q397" i="1"/>
  <c r="Q401" i="1"/>
  <c r="R598" i="1"/>
  <c r="Q783" i="1"/>
  <c r="Q307" i="1"/>
  <c r="R1156" i="1"/>
  <c r="Q681" i="1"/>
  <c r="R681" i="1"/>
  <c r="Q395" i="1"/>
  <c r="R759" i="1"/>
  <c r="R763" i="1"/>
  <c r="R767" i="1"/>
  <c r="R770" i="1"/>
  <c r="Q781" i="1"/>
  <c r="R760" i="1"/>
  <c r="R764" i="1"/>
  <c r="R768" i="1"/>
  <c r="R765" i="1"/>
  <c r="R785" i="1"/>
  <c r="R762" i="1"/>
  <c r="R766" i="1"/>
  <c r="R769" i="1"/>
  <c r="R33" i="1"/>
  <c r="Q1006" i="1"/>
  <c r="R1006" i="1"/>
  <c r="Q40" i="1"/>
  <c r="R40" i="1"/>
  <c r="Q757" i="1"/>
  <c r="Q864" i="1"/>
  <c r="R864" i="1"/>
  <c r="Q1003" i="1"/>
  <c r="R1003" i="1"/>
  <c r="Q663" i="1"/>
  <c r="Q705" i="1"/>
  <c r="R663" i="1"/>
  <c r="AC780" i="1"/>
  <c r="AD780" i="1"/>
  <c r="Y492" i="1"/>
  <c r="R782" i="1"/>
  <c r="R781" i="1" s="1"/>
  <c r="Q28" i="1"/>
  <c r="AB780" i="1"/>
  <c r="Y737" i="1"/>
  <c r="Z737" i="1"/>
  <c r="Z492" i="1" s="1"/>
  <c r="Z518" i="1"/>
  <c r="Y518" i="1"/>
  <c r="R773" i="1"/>
  <c r="R758" i="1"/>
  <c r="R757" i="1" l="1"/>
  <c r="Y481" i="1"/>
  <c r="Q662" i="1"/>
  <c r="R662" i="1"/>
  <c r="Z481" i="1"/>
  <c r="J530" i="1"/>
  <c r="AG810" i="1"/>
  <c r="K418" i="1"/>
  <c r="K411" i="1" s="1"/>
  <c r="K397" i="1" s="1"/>
  <c r="K394" i="1" s="1"/>
  <c r="K354" i="1" s="1"/>
  <c r="K307" i="1" s="1"/>
  <c r="K942" i="1" s="1"/>
  <c r="V1010" i="1"/>
  <c r="Z21" i="1" l="1"/>
  <c r="W949" i="1"/>
  <c r="X949" i="1"/>
  <c r="Q949" i="1"/>
  <c r="Q569" i="1" s="1"/>
  <c r="K934" i="1"/>
  <c r="K919" i="1" s="1"/>
  <c r="K999" i="1" s="1"/>
  <c r="AC949" i="1"/>
  <c r="X569" i="1"/>
  <c r="W569" i="1"/>
  <c r="AD949" i="1"/>
  <c r="J418" i="1"/>
  <c r="J411" i="1" s="1"/>
  <c r="J397" i="1" s="1"/>
  <c r="J394" i="1" s="1"/>
  <c r="J354" i="1" s="1"/>
  <c r="J307" i="1" s="1"/>
  <c r="J942" i="1" s="1"/>
  <c r="AD948" i="1" l="1"/>
  <c r="Q966" i="1"/>
  <c r="Q544" i="1"/>
  <c r="V21" i="1"/>
  <c r="W966" i="1"/>
  <c r="X966" i="1"/>
  <c r="AC948" i="1"/>
  <c r="J934" i="1"/>
  <c r="J919" i="1" s="1"/>
  <c r="J999" i="1" s="1"/>
  <c r="AD283" i="1"/>
  <c r="AC283" i="1"/>
  <c r="I705" i="1"/>
  <c r="K22" i="5" s="1"/>
  <c r="L705" i="1"/>
  <c r="AG934" i="1"/>
  <c r="AG530" i="1"/>
  <c r="AG529" i="1" s="1"/>
  <c r="AG492" i="1" l="1"/>
  <c r="AG919" i="1"/>
  <c r="AG999" i="1" s="1"/>
  <c r="I663" i="1"/>
  <c r="L22" i="5"/>
  <c r="L663" i="1"/>
  <c r="Q530" i="1"/>
  <c r="AC544" i="1"/>
  <c r="AC504" i="1"/>
  <c r="AN462" i="1" l="1"/>
  <c r="AD733" i="1"/>
  <c r="AD730" i="1" s="1"/>
  <c r="AG481" i="1"/>
  <c r="AC492" i="1"/>
  <c r="AC733" i="1"/>
  <c r="W283" i="1"/>
  <c r="X731" i="1"/>
  <c r="AD544" i="1"/>
  <c r="Q418" i="1"/>
  <c r="Q411" i="1" s="1"/>
  <c r="W731" i="1"/>
  <c r="L681" i="1"/>
  <c r="H22" i="5" s="1"/>
  <c r="I681" i="1"/>
  <c r="G22" i="5" s="1"/>
  <c r="M833" i="1"/>
  <c r="AC481" i="1" l="1"/>
  <c r="AC730" i="1"/>
  <c r="Q394" i="1"/>
  <c r="AD492" i="1"/>
  <c r="L949" i="1"/>
  <c r="J27" i="5"/>
  <c r="M705" i="1"/>
  <c r="Q942" i="1"/>
  <c r="I949" i="1"/>
  <c r="AN705" i="1" l="1"/>
  <c r="AN492" i="1"/>
  <c r="I569" i="1"/>
  <c r="N22" i="5"/>
  <c r="M663" i="1"/>
  <c r="X980" i="1"/>
  <c r="L569" i="1"/>
  <c r="H21" i="5" s="1"/>
  <c r="W795" i="1"/>
  <c r="Q934" i="1"/>
  <c r="Q919" i="1" s="1"/>
  <c r="Q999" i="1" s="1"/>
  <c r="AN663" i="1" l="1"/>
  <c r="G21" i="5"/>
  <c r="X948" i="1"/>
  <c r="M681" i="1"/>
  <c r="X795" i="1"/>
  <c r="I966" i="1"/>
  <c r="L966" i="1"/>
  <c r="AN681" i="1" l="1"/>
  <c r="H30" i="5"/>
  <c r="G30" i="5"/>
  <c r="X923" i="1"/>
  <c r="M662" i="1"/>
  <c r="W780" i="1"/>
  <c r="J22" i="5"/>
  <c r="M949" i="1"/>
  <c r="F22" i="5" l="1"/>
  <c r="R22" i="5" s="1"/>
  <c r="AN662" i="1"/>
  <c r="W772" i="1"/>
  <c r="X780" i="1"/>
  <c r="X810" i="1"/>
  <c r="M569" i="1"/>
  <c r="T22" i="5" l="1"/>
  <c r="X772" i="1"/>
  <c r="J21" i="5"/>
  <c r="M966" i="1"/>
  <c r="J30" i="5" l="1"/>
  <c r="D17" i="5"/>
  <c r="C17" i="5"/>
  <c r="W418" i="1"/>
  <c r="W411" i="1" l="1"/>
  <c r="W394" i="1"/>
  <c r="W919" i="1"/>
  <c r="I283" i="1"/>
  <c r="L283" i="1"/>
  <c r="W354" i="1" l="1"/>
  <c r="W999" i="1"/>
  <c r="I731" i="1"/>
  <c r="C23" i="5" s="1"/>
  <c r="L731" i="1"/>
  <c r="W998" i="1" l="1"/>
  <c r="W942" i="1"/>
  <c r="W980" i="1"/>
  <c r="M401" i="1"/>
  <c r="X919" i="1"/>
  <c r="AN401" i="1" l="1"/>
  <c r="W948" i="1"/>
  <c r="W933" i="1"/>
  <c r="W788" i="1" s="1"/>
  <c r="X999" i="1"/>
  <c r="L31" i="5"/>
  <c r="L1003" i="1"/>
  <c r="H31" i="5" s="1"/>
  <c r="K31" i="5"/>
  <c r="I1003" i="1"/>
  <c r="G31" i="5" s="1"/>
  <c r="W787" i="1" l="1"/>
  <c r="W911" i="1" s="1"/>
  <c r="W923" i="1"/>
  <c r="X942" i="1"/>
  <c r="X998" i="1"/>
  <c r="W737" i="1"/>
  <c r="W910" i="1" l="1"/>
  <c r="X933" i="1"/>
  <c r="X788" i="1" s="1"/>
  <c r="W810" i="1"/>
  <c r="X737" i="1"/>
  <c r="X787" i="1" l="1"/>
  <c r="X911" i="1" s="1"/>
  <c r="I923" i="1"/>
  <c r="M731" i="1"/>
  <c r="L923" i="1"/>
  <c r="AN731" i="1" l="1"/>
  <c r="X910" i="1"/>
  <c r="L28" i="5"/>
  <c r="L864" i="1"/>
  <c r="K28" i="5"/>
  <c r="I864" i="1"/>
  <c r="N31" i="5" l="1"/>
  <c r="L27" i="5"/>
  <c r="L810" i="1"/>
  <c r="K27" i="5"/>
  <c r="I810" i="1"/>
  <c r="I795" i="1" l="1"/>
  <c r="J31" i="5"/>
  <c r="L795" i="1"/>
  <c r="H26" i="5" l="1"/>
  <c r="G26" i="5"/>
  <c r="M980" i="1"/>
  <c r="I781" i="1" l="1"/>
  <c r="N30" i="5"/>
  <c r="M948" i="1"/>
  <c r="L781" i="1"/>
  <c r="F30" i="5" l="1"/>
  <c r="I780" i="1"/>
  <c r="I772" i="1" s="1"/>
  <c r="L780" i="1"/>
  <c r="L772" i="1" s="1"/>
  <c r="M946" i="1"/>
  <c r="R30" i="5" l="1"/>
  <c r="T30" i="5" s="1"/>
  <c r="I738" i="1"/>
  <c r="K26" i="5"/>
  <c r="L738" i="1"/>
  <c r="L26" i="5"/>
  <c r="N29" i="5"/>
  <c r="M923" i="1"/>
  <c r="N28" i="5" l="1"/>
  <c r="M864" i="1"/>
  <c r="AN864" i="1" l="1"/>
  <c r="N27" i="5"/>
  <c r="M810" i="1"/>
  <c r="L539" i="1"/>
  <c r="F27" i="5" l="1"/>
  <c r="M809" i="1"/>
  <c r="I539" i="1"/>
  <c r="M795" i="1"/>
  <c r="L20" i="5"/>
  <c r="H20" i="5"/>
  <c r="AN795" i="1" l="1"/>
  <c r="L530" i="1"/>
  <c r="R27" i="5"/>
  <c r="T27" i="5" s="1"/>
  <c r="K20" i="5"/>
  <c r="G20" i="5"/>
  <c r="I530" i="1" l="1"/>
  <c r="M781" i="1"/>
  <c r="D20" i="5"/>
  <c r="P20" i="5" s="1"/>
  <c r="L529" i="1"/>
  <c r="L525" i="1" s="1"/>
  <c r="L518" i="1" l="1"/>
  <c r="AN781" i="1"/>
  <c r="M780" i="1"/>
  <c r="C20" i="5"/>
  <c r="I529" i="1"/>
  <c r="I525" i="1" s="1"/>
  <c r="L19" i="5"/>
  <c r="I518" i="1" l="1"/>
  <c r="F25" i="5"/>
  <c r="O20" i="5"/>
  <c r="K19" i="5"/>
  <c r="D19" i="5" l="1"/>
  <c r="P19" i="5" s="1"/>
  <c r="N26" i="5"/>
  <c r="L18" i="5" l="1"/>
  <c r="C19" i="5"/>
  <c r="K18" i="5" l="1"/>
  <c r="O19" i="5"/>
  <c r="D18" i="5" l="1"/>
  <c r="P18" i="5" s="1"/>
  <c r="L17" i="5" l="1"/>
  <c r="C18" i="5"/>
  <c r="P17" i="5" l="1"/>
  <c r="K17" i="5"/>
  <c r="O18" i="5"/>
  <c r="N21" i="5"/>
  <c r="M539" i="1"/>
  <c r="L16" i="5" l="1"/>
  <c r="L25" i="5"/>
  <c r="N20" i="5"/>
  <c r="O17" i="5" l="1"/>
  <c r="K16" i="5"/>
  <c r="K25" i="5"/>
  <c r="J20" i="5"/>
  <c r="M530" i="1"/>
  <c r="J26" i="5"/>
  <c r="M529" i="1" l="1"/>
  <c r="D16" i="5"/>
  <c r="P16" i="5" s="1"/>
  <c r="L418" i="1"/>
  <c r="D25" i="5"/>
  <c r="P25" i="5" s="1"/>
  <c r="F20" i="5" l="1"/>
  <c r="L15" i="5"/>
  <c r="L411" i="1"/>
  <c r="H15" i="5" s="1"/>
  <c r="M525" i="1"/>
  <c r="C16" i="5"/>
  <c r="I418" i="1"/>
  <c r="C25" i="5"/>
  <c r="R20" i="5" l="1"/>
  <c r="T20" i="5" s="1"/>
  <c r="M518" i="1"/>
  <c r="K15" i="5"/>
  <c r="I411" i="1"/>
  <c r="G15" i="5" s="1"/>
  <c r="N19" i="5"/>
  <c r="O16" i="5"/>
  <c r="L397" i="1"/>
  <c r="O25" i="5"/>
  <c r="F19" i="5" l="1"/>
  <c r="L394" i="1"/>
  <c r="L307" i="1"/>
  <c r="H13" i="5" s="1"/>
  <c r="I397" i="1"/>
  <c r="J19" i="5"/>
  <c r="L354" i="1" l="1"/>
  <c r="L13" i="5" s="1"/>
  <c r="H14" i="5"/>
  <c r="L14" i="5"/>
  <c r="I394" i="1"/>
  <c r="I354" i="1"/>
  <c r="K14" i="5" l="1"/>
  <c r="G14" i="5"/>
  <c r="P14" i="5"/>
  <c r="K13" i="5"/>
  <c r="I307" i="1"/>
  <c r="G13" i="5" s="1"/>
  <c r="L942" i="1"/>
  <c r="R19" i="5"/>
  <c r="T19" i="5" s="1"/>
  <c r="H29" i="5" l="1"/>
  <c r="O14" i="5"/>
  <c r="J18" i="5"/>
  <c r="L934" i="1"/>
  <c r="L24" i="5"/>
  <c r="I942" i="1" l="1"/>
  <c r="L919" i="1"/>
  <c r="G29" i="5" l="1"/>
  <c r="H28" i="5"/>
  <c r="L999" i="1"/>
  <c r="I934" i="1"/>
  <c r="K24" i="5"/>
  <c r="L998" i="1" l="1"/>
  <c r="L980" i="1" s="1"/>
  <c r="L30" i="5" s="1"/>
  <c r="N17" i="5"/>
  <c r="I919" i="1"/>
  <c r="D31" i="5"/>
  <c r="P31" i="5" s="1"/>
  <c r="L948" i="1" l="1"/>
  <c r="G28" i="5"/>
  <c r="L946" i="1"/>
  <c r="D30" i="5"/>
  <c r="P30" i="5" s="1"/>
  <c r="J17" i="5"/>
  <c r="I999" i="1"/>
  <c r="L29" i="5" l="1"/>
  <c r="I998" i="1"/>
  <c r="I980" i="1" s="1"/>
  <c r="K30" i="5" s="1"/>
  <c r="L933" i="1"/>
  <c r="L788" i="1"/>
  <c r="D29" i="5"/>
  <c r="R17" i="5"/>
  <c r="T17" i="5" s="1"/>
  <c r="C31" i="5"/>
  <c r="L757" i="1"/>
  <c r="P29" i="5" l="1"/>
  <c r="I948" i="1"/>
  <c r="L787" i="1"/>
  <c r="L911" i="1" s="1"/>
  <c r="D26" i="5"/>
  <c r="P26" i="5" s="1"/>
  <c r="I946" i="1"/>
  <c r="C30" i="5"/>
  <c r="L737" i="1"/>
  <c r="H24" i="5"/>
  <c r="L598" i="1"/>
  <c r="L21" i="5" s="1"/>
  <c r="N16" i="5"/>
  <c r="N25" i="5"/>
  <c r="O31" i="5"/>
  <c r="K29" i="5" l="1"/>
  <c r="I933" i="1"/>
  <c r="O30" i="5"/>
  <c r="L733" i="1"/>
  <c r="D24" i="5"/>
  <c r="P24" i="5" s="1"/>
  <c r="I788" i="1"/>
  <c r="C29" i="5"/>
  <c r="I757" i="1"/>
  <c r="J16" i="5"/>
  <c r="L910" i="1"/>
  <c r="I787" i="1" l="1"/>
  <c r="I911" i="1" s="1"/>
  <c r="L730" i="1"/>
  <c r="D23" i="5" s="1"/>
  <c r="L23" i="5"/>
  <c r="C26" i="5"/>
  <c r="D28" i="5"/>
  <c r="P28" i="5" s="1"/>
  <c r="O29" i="5"/>
  <c r="I737" i="1"/>
  <c r="G24" i="5"/>
  <c r="I598" i="1"/>
  <c r="I544" i="1" s="1"/>
  <c r="M418" i="1"/>
  <c r="L544" i="1"/>
  <c r="D21" i="5" s="1"/>
  <c r="P21" i="5" s="1"/>
  <c r="P23" i="5" l="1"/>
  <c r="O26" i="5"/>
  <c r="I733" i="1"/>
  <c r="C24" i="5"/>
  <c r="K21" i="5"/>
  <c r="I910" i="1"/>
  <c r="N15" i="5"/>
  <c r="M411" i="1"/>
  <c r="L32" i="5"/>
  <c r="L40" i="1"/>
  <c r="R25" i="5"/>
  <c r="T25" i="5" s="1"/>
  <c r="R16" i="5"/>
  <c r="T16" i="5" s="1"/>
  <c r="AN411" i="1" l="1"/>
  <c r="I730" i="1"/>
  <c r="K23" i="5"/>
  <c r="O24" i="5"/>
  <c r="C28" i="5"/>
  <c r="M400" i="1"/>
  <c r="J15" i="5"/>
  <c r="C21" i="5"/>
  <c r="O23" i="5" l="1"/>
  <c r="O21" i="5"/>
  <c r="J14" i="5"/>
  <c r="F15" i="5"/>
  <c r="O28" i="5"/>
  <c r="N14" i="5"/>
  <c r="K32" i="5"/>
  <c r="I40" i="1"/>
  <c r="R15" i="5" l="1"/>
  <c r="T15" i="5" s="1"/>
  <c r="R14" i="5"/>
  <c r="T14" i="5" s="1"/>
  <c r="M307" i="1"/>
  <c r="AN307" i="1" l="1"/>
  <c r="AM307" i="1"/>
  <c r="J13" i="5"/>
  <c r="AM20" i="1" l="1"/>
  <c r="AS20" i="1" s="1"/>
  <c r="AM282" i="1"/>
  <c r="AS282" i="1" s="1"/>
  <c r="M942" i="1"/>
  <c r="J29" i="5" l="1"/>
  <c r="M934" i="1"/>
  <c r="M919" i="1" l="1"/>
  <c r="J28" i="5" l="1"/>
  <c r="M999" i="1"/>
  <c r="M998" i="1" l="1"/>
  <c r="F31" i="5" l="1"/>
  <c r="M911" i="1"/>
  <c r="R31" i="5" l="1"/>
  <c r="T31" i="5" s="1"/>
  <c r="M933" i="1"/>
  <c r="F29" i="5" l="1"/>
  <c r="M788" i="1"/>
  <c r="R29" i="5" l="1"/>
  <c r="T29" i="5" s="1"/>
  <c r="M787" i="1"/>
  <c r="M757" i="1"/>
  <c r="AN757" i="1" l="1"/>
  <c r="F26" i="5"/>
  <c r="J24" i="5"/>
  <c r="R26" i="5" l="1"/>
  <c r="T26" i="5" s="1"/>
  <c r="M733" i="1"/>
  <c r="F24" i="5"/>
  <c r="N23" i="5" l="1"/>
  <c r="M730" i="1"/>
  <c r="F23" i="5"/>
  <c r="M910" i="1"/>
  <c r="F28" i="5" l="1"/>
  <c r="R23" i="5"/>
  <c r="T23" i="5" s="1"/>
  <c r="R28" i="5" l="1"/>
  <c r="T28" i="5" s="1"/>
  <c r="M544" i="1"/>
  <c r="F21" i="5" l="1"/>
  <c r="N32" i="5"/>
  <c r="M40" i="1"/>
  <c r="AN40" i="1" l="1"/>
  <c r="R21" i="5"/>
  <c r="T21" i="5" s="1"/>
  <c r="T980" i="1" l="1"/>
  <c r="T539" i="1"/>
  <c r="AN536" i="1"/>
  <c r="T530" i="1"/>
  <c r="T946" i="1"/>
  <c r="T923" i="1"/>
  <c r="T810" i="1"/>
  <c r="T525" i="1"/>
  <c r="T418" i="1"/>
  <c r="T354" i="1"/>
  <c r="T942" i="1"/>
  <c r="T934" i="1"/>
  <c r="T919" i="1"/>
  <c r="T999" i="1"/>
  <c r="T911" i="1"/>
  <c r="T788" i="1"/>
  <c r="AB966" i="1"/>
  <c r="AB283" i="1"/>
  <c r="AB980" i="1"/>
  <c r="AB443" i="1"/>
  <c r="AB911" i="1"/>
  <c r="AA966" i="1"/>
  <c r="AA283" i="1"/>
  <c r="AA980" i="1"/>
  <c r="AA443" i="1"/>
  <c r="AA911" i="1"/>
  <c r="P810" i="1"/>
  <c r="P809" i="1" s="1"/>
  <c r="O810" i="1"/>
  <c r="V19" i="1" s="1"/>
  <c r="AA809" i="1"/>
  <c r="AB809" i="1"/>
  <c r="AN934" i="1" l="1"/>
  <c r="AN942" i="1"/>
  <c r="AN810" i="1"/>
  <c r="AN999" i="1"/>
  <c r="AN539" i="1"/>
  <c r="AN919" i="1"/>
  <c r="AN418" i="1"/>
  <c r="AN946" i="1"/>
  <c r="AN443" i="1"/>
  <c r="AN923" i="1"/>
  <c r="AM810" i="1"/>
  <c r="O19" i="1"/>
  <c r="P737" i="1"/>
  <c r="O737" i="1"/>
  <c r="O809" i="1"/>
  <c r="T780" i="1"/>
  <c r="T518" i="1"/>
  <c r="AN394" i="1"/>
  <c r="AA427" i="1"/>
  <c r="AB427" i="1"/>
  <c r="AA948" i="1"/>
  <c r="T787" i="1"/>
  <c r="T933" i="1"/>
  <c r="T910" i="1"/>
  <c r="AA910" i="1"/>
  <c r="AA544" i="1"/>
  <c r="AA282" i="1"/>
  <c r="AA186" i="1" s="1"/>
  <c r="AB910" i="1"/>
  <c r="AB948" i="1"/>
  <c r="AB544" i="1"/>
  <c r="T998" i="1"/>
  <c r="T400" i="1"/>
  <c r="AB282" i="1"/>
  <c r="AB186" i="1" s="1"/>
  <c r="AA787" i="1"/>
  <c r="AB787" i="1"/>
  <c r="T529" i="1"/>
  <c r="AN530" i="1"/>
  <c r="X525" i="1"/>
  <c r="AG283" i="1"/>
  <c r="X833" i="1"/>
  <c r="AG434" i="1"/>
  <c r="AG911" i="1"/>
  <c r="AN911" i="1" s="1"/>
  <c r="AB1010" i="1"/>
  <c r="AG998" i="1"/>
  <c r="AG980" i="1"/>
  <c r="AN980" i="1" s="1"/>
  <c r="AG788" i="1"/>
  <c r="AN788" i="1" s="1"/>
  <c r="X733" i="1"/>
  <c r="AA1010" i="1"/>
  <c r="X1010" i="1"/>
  <c r="AD1010" i="1"/>
  <c r="Z1010" i="1"/>
  <c r="T966" i="1"/>
  <c r="T949" i="1"/>
  <c r="T569" i="1"/>
  <c r="AG569" i="1"/>
  <c r="AG456" i="1"/>
  <c r="T833" i="1"/>
  <c r="AG833" i="1"/>
  <c r="AG809" i="1" s="1"/>
  <c r="M1156" i="1"/>
  <c r="V20" i="1"/>
  <c r="AG1010" i="1"/>
  <c r="I401" i="1"/>
  <c r="I833" i="1"/>
  <c r="I1156" i="1"/>
  <c r="L401" i="1"/>
  <c r="L833" i="1"/>
  <c r="L1156" i="1"/>
  <c r="L1010" i="1" s="1"/>
  <c r="W733" i="1"/>
  <c r="W400" i="1"/>
  <c r="W833" i="1"/>
  <c r="W282" i="1"/>
  <c r="W1010" i="1"/>
  <c r="Q788" i="1"/>
  <c r="Q795" i="1"/>
  <c r="Q911" i="1"/>
  <c r="Q946" i="1"/>
  <c r="Q923" i="1"/>
  <c r="Q525" i="1"/>
  <c r="Q539" i="1"/>
  <c r="Q980" i="1"/>
  <c r="Q731" i="1"/>
  <c r="Q810" i="1"/>
  <c r="Q833" i="1"/>
  <c r="AC1010" i="1"/>
  <c r="J788" i="1"/>
  <c r="J795" i="1"/>
  <c r="J911" i="1"/>
  <c r="J946" i="1"/>
  <c r="J933" i="1" s="1"/>
  <c r="J757" i="1"/>
  <c r="J923" i="1"/>
  <c r="J118" i="1"/>
  <c r="L282" i="1"/>
  <c r="L662" i="1"/>
  <c r="D22" i="5" s="1"/>
  <c r="P22" i="5" s="1"/>
  <c r="K788" i="1"/>
  <c r="K795" i="1"/>
  <c r="K911" i="1"/>
  <c r="K946" i="1"/>
  <c r="K933" i="1" s="1"/>
  <c r="K757" i="1"/>
  <c r="K923" i="1"/>
  <c r="I282" i="1"/>
  <c r="I662" i="1"/>
  <c r="C22" i="5" s="1"/>
  <c r="J525" i="1"/>
  <c r="J518" i="1" s="1"/>
  <c r="J539" i="1"/>
  <c r="J598" i="1"/>
  <c r="J705" i="1"/>
  <c r="J772" i="1"/>
  <c r="J864" i="1"/>
  <c r="J980" i="1"/>
  <c r="J40" i="1"/>
  <c r="J283" i="1"/>
  <c r="J282" i="1" s="1"/>
  <c r="J186" i="1" s="1"/>
  <c r="J401" i="1"/>
  <c r="J400" i="1" s="1"/>
  <c r="J663" i="1"/>
  <c r="J731" i="1"/>
  <c r="J738" i="1"/>
  <c r="J781" i="1"/>
  <c r="J810" i="1"/>
  <c r="J949" i="1"/>
  <c r="J569" i="1"/>
  <c r="J681" i="1"/>
  <c r="J833" i="1"/>
  <c r="J966" i="1"/>
  <c r="J1003" i="1"/>
  <c r="J1156" i="1"/>
  <c r="J1010" i="1" s="1"/>
  <c r="K525" i="1"/>
  <c r="K518" i="1" s="1"/>
  <c r="K539" i="1"/>
  <c r="K598" i="1"/>
  <c r="K705" i="1"/>
  <c r="K772" i="1"/>
  <c r="K864" i="1"/>
  <c r="K980" i="1"/>
  <c r="K40" i="1"/>
  <c r="K283" i="1"/>
  <c r="K282" i="1" s="1"/>
  <c r="K186" i="1" s="1"/>
  <c r="K118" i="1" s="1"/>
  <c r="K401" i="1"/>
  <c r="K400" i="1" s="1"/>
  <c r="K530" i="1"/>
  <c r="K663" i="1"/>
  <c r="K731" i="1"/>
  <c r="K738" i="1"/>
  <c r="K781" i="1"/>
  <c r="K810" i="1"/>
  <c r="K949" i="1"/>
  <c r="K569" i="1"/>
  <c r="K681" i="1"/>
  <c r="K833" i="1"/>
  <c r="K966" i="1"/>
  <c r="K1003" i="1"/>
  <c r="K1156" i="1"/>
  <c r="K1010" i="1" s="1"/>
  <c r="U1010" i="1"/>
  <c r="U20" i="1"/>
  <c r="Y1010" i="1"/>
  <c r="Y20" i="1"/>
  <c r="Y21" i="1"/>
  <c r="Y19" i="1" l="1"/>
  <c r="Y18" i="1" s="1"/>
  <c r="Y1009" i="1"/>
  <c r="AN456" i="1"/>
  <c r="AN780" i="1"/>
  <c r="AN966" i="1"/>
  <c r="AN434" i="1"/>
  <c r="AN1156" i="1"/>
  <c r="AN949" i="1"/>
  <c r="AN833" i="1"/>
  <c r="AN569" i="1"/>
  <c r="G27" i="5"/>
  <c r="H27" i="5"/>
  <c r="AM809" i="1"/>
  <c r="AS809" i="1" s="1"/>
  <c r="AS16" i="1" s="1"/>
  <c r="AM19" i="1"/>
  <c r="AS19" i="1" s="1"/>
  <c r="AN525" i="1"/>
  <c r="AN998" i="1"/>
  <c r="AB19" i="1"/>
  <c r="AA19" i="1"/>
  <c r="AC19" i="1"/>
  <c r="Z19" i="1"/>
  <c r="K544" i="1"/>
  <c r="J544" i="1"/>
  <c r="AH19" i="1"/>
  <c r="AA118" i="1"/>
  <c r="AB118" i="1"/>
  <c r="AA21" i="1"/>
  <c r="L186" i="1"/>
  <c r="D13" i="5"/>
  <c r="P13" i="5" s="1"/>
  <c r="W186" i="1"/>
  <c r="I186" i="1"/>
  <c r="C13" i="5"/>
  <c r="X186" i="1"/>
  <c r="O22" i="5"/>
  <c r="L19" i="1"/>
  <c r="G32" i="5"/>
  <c r="I1010" i="1"/>
  <c r="I19" i="1" s="1"/>
  <c r="AB21" i="1"/>
  <c r="H32" i="5"/>
  <c r="Q400" i="1"/>
  <c r="Q518" i="1"/>
  <c r="Q948" i="1"/>
  <c r="Q780" i="1"/>
  <c r="Q933" i="1"/>
  <c r="X730" i="1"/>
  <c r="W730" i="1"/>
  <c r="X518" i="1"/>
  <c r="AN518" i="1" s="1"/>
  <c r="J20" i="1"/>
  <c r="AG933" i="1"/>
  <c r="AN933" i="1" s="1"/>
  <c r="Z20" i="1"/>
  <c r="T544" i="1"/>
  <c r="W518" i="1"/>
  <c r="Q529" i="1"/>
  <c r="W544" i="1"/>
  <c r="W809" i="1"/>
  <c r="X809" i="1"/>
  <c r="V18" i="1"/>
  <c r="L400" i="1"/>
  <c r="D15" i="5" s="1"/>
  <c r="Z1009" i="1"/>
  <c r="L809" i="1"/>
  <c r="D27" i="5" s="1"/>
  <c r="AG737" i="1"/>
  <c r="K998" i="1"/>
  <c r="K780" i="1"/>
  <c r="AD1009" i="1"/>
  <c r="AD19" i="1"/>
  <c r="K529" i="1"/>
  <c r="J39" i="1"/>
  <c r="J33" i="1" s="1"/>
  <c r="Q998" i="1"/>
  <c r="Q809" i="1"/>
  <c r="V1009" i="1"/>
  <c r="J32" i="5"/>
  <c r="K948" i="1"/>
  <c r="K20" i="1" s="1"/>
  <c r="J662" i="1"/>
  <c r="K662" i="1"/>
  <c r="J948" i="1"/>
  <c r="W1009" i="1"/>
  <c r="AN529" i="1"/>
  <c r="J780" i="1"/>
  <c r="T948" i="1"/>
  <c r="K39" i="1"/>
  <c r="K33" i="1" s="1"/>
  <c r="AB1009" i="1"/>
  <c r="J809" i="1"/>
  <c r="AC1009" i="1"/>
  <c r="K737" i="1"/>
  <c r="K733" i="1" s="1"/>
  <c r="K730" i="1" s="1"/>
  <c r="K910" i="1"/>
  <c r="Q910" i="1"/>
  <c r="AA1009" i="1"/>
  <c r="AG787" i="1"/>
  <c r="AN787" i="1" s="1"/>
  <c r="AG948" i="1"/>
  <c r="J998" i="1"/>
  <c r="K809" i="1"/>
  <c r="J529" i="1"/>
  <c r="Q787" i="1"/>
  <c r="AG427" i="1"/>
  <c r="AN427" i="1" s="1"/>
  <c r="L1009" i="1"/>
  <c r="D32" i="5" s="1"/>
  <c r="J787" i="1"/>
  <c r="J19" i="1" s="1"/>
  <c r="W19" i="1"/>
  <c r="AG1009" i="1"/>
  <c r="X1009" i="1"/>
  <c r="AG400" i="1"/>
  <c r="AN400" i="1" s="1"/>
  <c r="AG282" i="1"/>
  <c r="J1009" i="1"/>
  <c r="J737" i="1"/>
  <c r="J733" i="1" s="1"/>
  <c r="J730" i="1" s="1"/>
  <c r="K787" i="1"/>
  <c r="K19" i="1" s="1"/>
  <c r="J910" i="1"/>
  <c r="C15" i="5"/>
  <c r="I400" i="1"/>
  <c r="T809" i="1"/>
  <c r="X544" i="1"/>
  <c r="AG910" i="1"/>
  <c r="AN910" i="1" s="1"/>
  <c r="AH186" i="1"/>
  <c r="U19" i="1"/>
  <c r="U18" i="1" s="1"/>
  <c r="U1009" i="1"/>
  <c r="K1009" i="1"/>
  <c r="I809" i="1"/>
  <c r="C27" i="5" s="1"/>
  <c r="X19" i="1"/>
  <c r="AG544" i="1"/>
  <c r="K21" i="1" l="1"/>
  <c r="K18" i="1" s="1"/>
  <c r="K22" i="1"/>
  <c r="J21" i="1"/>
  <c r="J18" i="1" s="1"/>
  <c r="J22" i="1"/>
  <c r="AN809" i="1"/>
  <c r="AN544" i="1"/>
  <c r="P27" i="5"/>
  <c r="AO20" i="1"/>
  <c r="AM18" i="1"/>
  <c r="AS18" i="1" s="1"/>
  <c r="AH21" i="1"/>
  <c r="AH39" i="1"/>
  <c r="AN730" i="1"/>
  <c r="AN733" i="1"/>
  <c r="Z18" i="1"/>
  <c r="AH20" i="1"/>
  <c r="AB20" i="1"/>
  <c r="AB18" i="1" s="1"/>
  <c r="AA20" i="1"/>
  <c r="AA18" i="1" s="1"/>
  <c r="AA39" i="1"/>
  <c r="W118" i="1"/>
  <c r="AG118" i="1"/>
  <c r="X118" i="1"/>
  <c r="AB39" i="1"/>
  <c r="K12" i="5"/>
  <c r="I118" i="1"/>
  <c r="L118" i="1"/>
  <c r="L12" i="5"/>
  <c r="I1009" i="1"/>
  <c r="C32" i="5" s="1"/>
  <c r="X33" i="1"/>
  <c r="L33" i="1"/>
  <c r="D12" i="5"/>
  <c r="P32" i="5"/>
  <c r="O13" i="5"/>
  <c r="W33" i="1"/>
  <c r="I33" i="1"/>
  <c r="C12" i="5"/>
  <c r="AG19" i="1"/>
  <c r="O27" i="5"/>
  <c r="P15" i="5"/>
  <c r="O15" i="5"/>
  <c r="L21" i="1" l="1"/>
  <c r="L22" i="1"/>
  <c r="L39" i="1"/>
  <c r="H11" i="5"/>
  <c r="AH18" i="1"/>
  <c r="AG39" i="1"/>
  <c r="AG22" i="1" s="1"/>
  <c r="AG20" i="1"/>
  <c r="I20" i="1"/>
  <c r="G12" i="5"/>
  <c r="W20" i="1"/>
  <c r="I39" i="1"/>
  <c r="X20" i="1"/>
  <c r="X39" i="1"/>
  <c r="W39" i="1"/>
  <c r="H12" i="5"/>
  <c r="L20" i="1"/>
  <c r="O32" i="5"/>
  <c r="K11" i="5"/>
  <c r="I22" i="1"/>
  <c r="C11" i="5" s="1"/>
  <c r="C10" i="5" s="1"/>
  <c r="L11" i="5"/>
  <c r="L10" i="5" s="1"/>
  <c r="D11" i="5"/>
  <c r="D10" i="5" s="1"/>
  <c r="I21" i="1"/>
  <c r="X22" i="1"/>
  <c r="W21" i="1"/>
  <c r="W22" i="1"/>
  <c r="L18" i="1" l="1"/>
  <c r="H10" i="5"/>
  <c r="AG21" i="1"/>
  <c r="AG18" i="1" s="1"/>
  <c r="P12" i="5"/>
  <c r="O12" i="5"/>
  <c r="K10" i="5"/>
  <c r="G11" i="5"/>
  <c r="I18" i="1"/>
  <c r="W18" i="1"/>
  <c r="P11" i="5"/>
  <c r="P10" i="5" l="1"/>
  <c r="G10" i="5"/>
  <c r="O11" i="5"/>
  <c r="O10" i="5" s="1"/>
  <c r="X21" i="1" l="1"/>
  <c r="X18" i="1" l="1"/>
  <c r="Q512" i="1" l="1"/>
  <c r="AD504" i="1"/>
  <c r="M504" i="1"/>
  <c r="AN504" i="1" l="1"/>
  <c r="Q504" i="1"/>
  <c r="M481" i="1"/>
  <c r="R512" i="1"/>
  <c r="N18" i="5"/>
  <c r="AD481" i="1"/>
  <c r="AN481" i="1" l="1"/>
  <c r="F18" i="5"/>
  <c r="Q481" i="1"/>
  <c r="M1140" i="1"/>
  <c r="Q1140" i="1" s="1"/>
  <c r="Q1010" i="1" s="1"/>
  <c r="M1010" i="1" l="1"/>
  <c r="R18" i="5"/>
  <c r="T18" i="5" s="1"/>
  <c r="R1140" i="1"/>
  <c r="T1010" i="1" l="1"/>
  <c r="AN1010" i="1" l="1"/>
  <c r="T1009" i="1"/>
  <c r="F32" i="5"/>
  <c r="R32" i="5" s="1"/>
  <c r="R1104" i="1"/>
  <c r="Q1009" i="1"/>
  <c r="M1009" i="1"/>
  <c r="AN1009" i="1" l="1"/>
  <c r="T32" i="5"/>
  <c r="R305" i="1"/>
  <c r="T283" i="1"/>
  <c r="Q305" i="1"/>
  <c r="Q283" i="1" s="1"/>
  <c r="T282" i="1" l="1"/>
  <c r="T19" i="1"/>
  <c r="Q19" i="1"/>
  <c r="M283" i="1"/>
  <c r="AN283" i="1" l="1"/>
  <c r="T186" i="1"/>
  <c r="M19" i="1"/>
  <c r="AN19" i="1" s="1"/>
  <c r="AU19" i="1" l="1"/>
  <c r="T118" i="1"/>
  <c r="T39" i="1" l="1"/>
  <c r="T20" i="1"/>
  <c r="T33" i="1"/>
  <c r="AC354" i="1"/>
  <c r="T22" i="1" l="1"/>
  <c r="AD354" i="1"/>
  <c r="AC282" i="1"/>
  <c r="AC186" i="1" l="1"/>
  <c r="AD282" i="1"/>
  <c r="AC118" i="1" l="1"/>
  <c r="AD186" i="1"/>
  <c r="AC21" i="1"/>
  <c r="Q354" i="1"/>
  <c r="Q282" i="1" s="1"/>
  <c r="M354" i="1"/>
  <c r="AN354" i="1" l="1"/>
  <c r="AC39" i="1"/>
  <c r="AC20" i="1"/>
  <c r="AC18" i="1" s="1"/>
  <c r="Q118" i="1"/>
  <c r="AD21" i="1"/>
  <c r="AD118" i="1"/>
  <c r="M282" i="1"/>
  <c r="N13" i="5"/>
  <c r="F13" i="5" l="1"/>
  <c r="AN282" i="1"/>
  <c r="AD20" i="1"/>
  <c r="AD18" i="1" s="1"/>
  <c r="AD39" i="1"/>
  <c r="R13" i="5" l="1"/>
  <c r="T13" i="5" s="1"/>
  <c r="M118" i="1"/>
  <c r="Q33" i="1"/>
  <c r="Q22" i="1" s="1"/>
  <c r="O18" i="1"/>
  <c r="P40" i="1"/>
  <c r="P39" i="1" l="1"/>
  <c r="AS41" i="1"/>
  <c r="J12" i="5"/>
  <c r="AN118" i="1"/>
  <c r="M20" i="1"/>
  <c r="F12" i="5"/>
  <c r="M33" i="1"/>
  <c r="P19" i="1"/>
  <c r="AJ33" i="1" l="1"/>
  <c r="M22" i="1"/>
  <c r="AN22" i="1" s="1"/>
  <c r="AU20" i="1"/>
  <c r="AN20" i="1"/>
  <c r="AN33" i="1"/>
  <c r="Q20" i="1"/>
  <c r="P18" i="1"/>
  <c r="N11" i="5"/>
  <c r="AU22" i="1" l="1"/>
  <c r="F11" i="5"/>
  <c r="J11" i="5"/>
  <c r="J10" i="5" s="1"/>
  <c r="F10" i="5" l="1"/>
  <c r="R11" i="5"/>
  <c r="T11" i="5" s="1"/>
  <c r="Q733" i="1" l="1"/>
  <c r="Q730" i="1" s="1"/>
  <c r="T772" i="1"/>
  <c r="T737" i="1" s="1"/>
  <c r="Q775" i="1" l="1"/>
  <c r="Q772" i="1" s="1"/>
  <c r="Q737" i="1" s="1"/>
  <c r="M772" i="1"/>
  <c r="T21" i="1"/>
  <c r="T18" i="1" s="1"/>
  <c r="AN772" i="1" l="1"/>
  <c r="M737" i="1"/>
  <c r="R775" i="1"/>
  <c r="N24" i="5"/>
  <c r="AN737" i="1" l="1"/>
  <c r="R24" i="5"/>
  <c r="T24" i="5" l="1"/>
  <c r="R118" i="1"/>
  <c r="R20" i="1" s="1"/>
  <c r="R187" i="1"/>
  <c r="R186" i="1" s="1"/>
  <c r="Q187" i="1"/>
  <c r="Q186" i="1" s="1"/>
  <c r="Q39" i="1" s="1"/>
  <c r="M186" i="1"/>
  <c r="M39" i="1" s="1"/>
  <c r="R39" i="1" l="1"/>
  <c r="AN39" i="1"/>
  <c r="AS40" i="1"/>
  <c r="N12" i="5"/>
  <c r="AU186" i="1"/>
  <c r="AN186" i="1"/>
  <c r="M21" i="1"/>
  <c r="R12" i="5" l="1"/>
  <c r="N10" i="5"/>
  <c r="AU21" i="1"/>
  <c r="AN21" i="1"/>
  <c r="Q21" i="1"/>
  <c r="Q18" i="1" s="1"/>
  <c r="M18" i="1"/>
  <c r="AU18" i="1" l="1"/>
  <c r="AN18" i="1"/>
  <c r="T12" i="5"/>
  <c r="R10" i="5"/>
  <c r="T10" i="5" s="1"/>
</calcChain>
</file>

<file path=xl/sharedStrings.xml><?xml version="1.0" encoding="utf-8"?>
<sst xmlns="http://schemas.openxmlformats.org/spreadsheetml/2006/main" count="34480" uniqueCount="1968">
  <si>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</si>
  <si>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</si>
  <si>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</si>
  <si>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</si>
  <si>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</si>
  <si>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</si>
  <si>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</si>
  <si>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</si>
  <si>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</si>
  <si>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r>
      <t>Удельная стоимость капитального ремонта 1 кв.м. общей площади помещений МКД</t>
    </r>
    <r>
      <rPr>
        <vertAlign val="superscript"/>
        <sz val="12"/>
        <rFont val="Times New Roman"/>
        <family val="1"/>
        <charset val="204"/>
      </rPr>
      <t>1</t>
    </r>
  </si>
  <si>
    <r>
      <t>Предельная стоимость капитального ремонта 1 кв.м общей площади помещений МКД</t>
    </r>
    <r>
      <rPr>
        <vertAlign val="superscript"/>
        <sz val="12"/>
        <rFont val="Times New Roman"/>
        <family val="1"/>
        <charset val="204"/>
      </rPr>
      <t>1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</si>
  <si>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</si>
  <si>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</si>
  <si>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</si>
  <si>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</si>
  <si>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</si>
  <si>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</si>
  <si>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</si>
  <si>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</si>
  <si>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</si>
  <si>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или замена лифтового оборудо-вания</t>
  </si>
  <si>
    <t>Ремонт крыши</t>
  </si>
  <si>
    <t>Ремонт подвальных помещений</t>
  </si>
  <si>
    <t>Ремонт фасада</t>
  </si>
  <si>
    <t xml:space="preserve">Ремонт фундамента </t>
  </si>
  <si>
    <t>Утепление фасадов</t>
  </si>
  <si>
    <t>Переустрой-ство невентили-руемой крыши на вентили-руемую крышу, устройство выходов на кровлю</t>
  </si>
  <si>
    <t>Другие виды</t>
  </si>
  <si>
    <t>кв.м</t>
  </si>
  <si>
    <t>чел.</t>
  </si>
  <si>
    <t>руб.</t>
  </si>
  <si>
    <t>руб./кв.м</t>
  </si>
  <si>
    <t>Итого по Новгородской области</t>
  </si>
  <si>
    <t>Батецкий муниципальный район</t>
  </si>
  <si>
    <t>-</t>
  </si>
  <si>
    <t>кирпичные</t>
  </si>
  <si>
    <t>деревянные</t>
  </si>
  <si>
    <t>панельные</t>
  </si>
  <si>
    <t>2018</t>
  </si>
  <si>
    <t>2017 год</t>
  </si>
  <si>
    <t>2018 год</t>
  </si>
  <si>
    <t>2019 год</t>
  </si>
  <si>
    <t>д.Мойка, ул.Центральная, д.23</t>
  </si>
  <si>
    <t>п.Батецкий, ул.Комарова, д.11</t>
  </si>
  <si>
    <t>п.Батецкий, ул.Комарова, д.15</t>
  </si>
  <si>
    <t>д.Новое Овсино, ул.Совхозная, д.1</t>
  </si>
  <si>
    <t>д.Мойка, ул.Ветеранов, д.10</t>
  </si>
  <si>
    <t>Боровичский муниципальный район</t>
  </si>
  <si>
    <t>смешанные</t>
  </si>
  <si>
    <t>д.Волок, ул.Молодежная, д.7</t>
  </si>
  <si>
    <t>д.Волок, ул.Молодежная, д.9</t>
  </si>
  <si>
    <t>д.Ёгла, ул.Набережная, д.13</t>
  </si>
  <si>
    <t>панельный</t>
  </si>
  <si>
    <t>д.Ёгла, ул.Набережная, д.14</t>
  </si>
  <si>
    <t>д.Ёгла, ул.Набережная, д.15</t>
  </si>
  <si>
    <t>д.Ёгла, ул.Советская, д.195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</si>
  <si>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</si>
  <si>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</si>
  <si>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</si>
  <si>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</si>
  <si>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</si>
  <si>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</si>
  <si>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</si>
  <si>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д.5</t>
  </si>
  <si>
    <t>д.Заречная, ул.Мелиораторов, д.2</t>
  </si>
  <si>
    <t>д.Четвёрткино, д.7</t>
  </si>
  <si>
    <t>п.Шахтёрский, ул.Молодежная, д.7</t>
  </si>
  <si>
    <t>п.Шахтёрский, ул.Шахтеров, д.2</t>
  </si>
  <si>
    <t>п.Травково, ул.Механизаторов, д.3</t>
  </si>
  <si>
    <t>г.Боровичи, ул.Боровая, д.73а</t>
  </si>
  <si>
    <t>г.Боровичи, ул.Гоголя, д.133</t>
  </si>
  <si>
    <t>г.Боровичи, ул.Гоголя, д.20</t>
  </si>
  <si>
    <t>г.Боровичи, ул.Горького, д.17</t>
  </si>
  <si>
    <t>г.Боровичи, ул.Дзержинского, д.31/53</t>
  </si>
  <si>
    <t>г.Боровичи, ул.Загородная, д.24</t>
  </si>
  <si>
    <t>г.Боровичи, ул.Загородная, д.47</t>
  </si>
  <si>
    <t>г.Боровичи, ул.Загородная, д.49</t>
  </si>
  <si>
    <t>г.Боровичи, ул.Загородная, д.55</t>
  </si>
  <si>
    <t>г.Боровичи, ул.Загородная, д.57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</si>
  <si>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</si>
  <si>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</si>
  <si>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</si>
  <si>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</si>
  <si>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</si>
  <si>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</si>
  <si>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</si>
  <si>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ул.Парковая, д.5</t>
  </si>
  <si>
    <t>г.Боровичи, ул.Песочная, д.4</t>
  </si>
  <si>
    <t>г.Боровичи, ул.Песочная, д.6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</si>
  <si>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</si>
  <si>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</si>
  <si>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</si>
  <si>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</si>
  <si>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</si>
  <si>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</si>
  <si>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</si>
  <si>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</si>
  <si>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ул.Советская, д.130а</t>
  </si>
  <si>
    <t>г.Боровичи, ул.Солодовниковой, д.19</t>
  </si>
  <si>
    <t>г.Боровичи, ул.Ткачей, д.10</t>
  </si>
  <si>
    <t>г.Боровичи, ул.Физкультуры, д.16а</t>
  </si>
  <si>
    <t>г.Боровичи, ул.Физкультуры, д.75</t>
  </si>
  <si>
    <t>г.Боровичи, ул.Фрунзе, д.14</t>
  </si>
  <si>
    <t>г.Боровичи, ул.Ф. Энгельса, д.10</t>
  </si>
  <si>
    <t>г.Боровичи, ул.Ф. Энгельса, д.12</t>
  </si>
  <si>
    <t>г.Боровичи, ул.Ф. Энгельса, д.15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</si>
  <si>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</si>
  <si>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</si>
  <si>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</si>
  <si>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</si>
  <si>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г.Боровичи, ул.Ф. Энгельса, д.7</t>
  </si>
  <si>
    <t>г.Боровичи, ул.Ф. Энгельса, д.8</t>
  </si>
  <si>
    <t>г.Боровичи, ул.Южная, д.1а</t>
  </si>
  <si>
    <t>блочные</t>
  </si>
  <si>
    <t>д.Ёгла, ул.Советская, д.156</t>
  </si>
  <si>
    <t>кирпичный</t>
  </si>
  <si>
    <t>д.Ёгла, ул.Советская, д.201</t>
  </si>
  <si>
    <t>д.Ёгла, ул.Советская, д.217</t>
  </si>
  <si>
    <t>д.Перёдки, ул.Молодежная, д.1</t>
  </si>
  <si>
    <t>д.Прошково, д.11</t>
  </si>
  <si>
    <t>м.Гверстянка, д.15</t>
  </si>
  <si>
    <t>п.Волгино, ул.Дубовая, д.4</t>
  </si>
  <si>
    <t>г.Боровичи,линия 2-я кирпичного завода, д.15</t>
  </si>
  <si>
    <t>д.Железково, д.31</t>
  </si>
  <si>
    <t>д.Железково, д.32</t>
  </si>
  <si>
    <t>д.Железково, д.33</t>
  </si>
  <si>
    <t>д.Железково, д.34</t>
  </si>
  <si>
    <t>д.Круппа, ул.Новая, д.5</t>
  </si>
  <si>
    <t>д.Перелучи, ул.Новая, д.2</t>
  </si>
  <si>
    <t>д.Перелучи, ул.Новая, д.3</t>
  </si>
  <si>
    <t>д.Перёдки, ул.Молодежная, д.2</t>
  </si>
  <si>
    <t>д.Починная Сопка, ул.Совхозная, д.6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</si>
  <si>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</si>
  <si>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</si>
  <si>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</si>
  <si>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</si>
  <si>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</si>
  <si>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</si>
  <si>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п.Травково, ул.Механизаторов, д.4</t>
  </si>
  <si>
    <t>п.Тухун, д.4</t>
  </si>
  <si>
    <t>с.Кончанско-Суворовское, ул.Молодёжная, д.3</t>
  </si>
  <si>
    <t>с.Опеченский Посад, линия 2-я, д.157</t>
  </si>
  <si>
    <t>с.Опеченский Посад, линия 2-я, д.55</t>
  </si>
  <si>
    <t>Валдайский муниципальный район</t>
  </si>
  <si>
    <t>г.Валдай, ул.Гагарина, д.21</t>
  </si>
  <si>
    <t>д.Добывалово, д.46</t>
  </si>
  <si>
    <t>д.Ивантеево, ул.Озерная, д.4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</si>
  <si>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</si>
  <si>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</si>
  <si>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</si>
  <si>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</si>
  <si>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</si>
  <si>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</si>
  <si>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</si>
  <si>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</si>
  <si>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Волотовский муниципальный район</t>
  </si>
  <si>
    <t>Демянский муниципальный район</t>
  </si>
  <si>
    <t>р.п.Демянск, ул.1 Мая, д.88</t>
  </si>
  <si>
    <t>р.п.Демянск, ул.1 Мая, д.76</t>
  </si>
  <si>
    <t>р.п.Демянск, ул.1 Мая, д.78</t>
  </si>
  <si>
    <t>р.п.Демянск, ул.Ленина, д.8</t>
  </si>
  <si>
    <t>р.п.Демянск, ул.Сосновского, д.20</t>
  </si>
  <si>
    <t>с.Лычково, ул.1 Мая, д.15</t>
  </si>
  <si>
    <t>с.Лычково, ул.1 Мая, д.17</t>
  </si>
  <si>
    <t>с.Лычково, ул.1 Мая, д.25</t>
  </si>
  <si>
    <t>р.п.Демянск, ул.1 Мая, д.23</t>
  </si>
  <si>
    <t>р.п.Демянск, ул.1 Мая, д.84</t>
  </si>
  <si>
    <t>р.п.Демянск, ул.Черняховского, д.10</t>
  </si>
  <si>
    <t>р.п.Демянск, ул.Черняховского, д.8</t>
  </si>
  <si>
    <t>р.п.Демянск, ул.Энергетиков, д.29</t>
  </si>
  <si>
    <t>д.Жирково, пер.Молодежный, д.3</t>
  </si>
  <si>
    <t>п.Кневицы, ул.Первомайская, д.6</t>
  </si>
  <si>
    <t>п.Кневицы, ул.Центральная, д.39</t>
  </si>
  <si>
    <t>п.Кневицы, ул.Центральная, д.50</t>
  </si>
  <si>
    <t>р.п.Демянск, ул.Новая, д.1</t>
  </si>
  <si>
    <t>Крестецкий мунипальный район</t>
  </si>
  <si>
    <t>р.п.Крестцы, ул.Титова, д.49</t>
  </si>
  <si>
    <t>р.п.Крестцы, ул.Карла Либкнехта, д.1а</t>
  </si>
  <si>
    <t>р.п.Крестцы, ул.Лесная, д.30</t>
  </si>
  <si>
    <t>р.п.Крестцы, ул.Московская, д.37а</t>
  </si>
  <si>
    <t>р.п.Крестцы, ул.Островская, д.29</t>
  </si>
  <si>
    <t>Любытинский муниципальный район</t>
  </si>
  <si>
    <t>р.п.Любытино, ул.Боровичская, д.7</t>
  </si>
  <si>
    <t>р.п.Любытино, ул.Советов, д.131</t>
  </si>
  <si>
    <t>р.п.Любытино, ул.Советов, д.137</t>
  </si>
  <si>
    <t>р.п.Любытино, ул.Советов, д.139</t>
  </si>
  <si>
    <t>р.п.Любытино, ул.Советов, д.17</t>
  </si>
  <si>
    <t>Маловишерский муниципальный район</t>
  </si>
  <si>
    <t>г.Малая Вишера, ул.50 лет Октября, д.5</t>
  </si>
  <si>
    <t>г.Малая Вишера, ул.Балочная, д.38</t>
  </si>
  <si>
    <t>г.Малая Вишера, ул.Лесная, д.26</t>
  </si>
  <si>
    <t>г.Малая Вишера, ул.Лесная, д.28</t>
  </si>
  <si>
    <t>г.Малая Вишера, ул.Лесная, д.30</t>
  </si>
  <si>
    <t>г.Малая Вишера, ул.Лесная, д.42</t>
  </si>
  <si>
    <t>г.Малая Вишера, ул.Лесозаготовителей, д.26</t>
  </si>
  <si>
    <t>г.Малая Вишера, ул.Мерецкова, д.10</t>
  </si>
  <si>
    <t>г.Малая Вишера, ул.Пушкинская, д.50</t>
  </si>
  <si>
    <t>г.Малая Вишера, ул.Лесная, д.14</t>
  </si>
  <si>
    <t>г.Малая Вишера, ул.Лесная, д.15а</t>
  </si>
  <si>
    <t>г.Малая Вишера, ул.Лесная, д.32</t>
  </si>
  <si>
    <t>г.Малая Вишера, ул.Лесная, д.36</t>
  </si>
  <si>
    <t>г.Малая Вишера, ул.Лесная, д.40</t>
  </si>
  <si>
    <t>г.Малая Вишера, ул.Лесная, д.43</t>
  </si>
  <si>
    <t>г.Малая Вишера, ул.Лесная, д.44</t>
  </si>
  <si>
    <t>г.Малая Вишера, ул.Лесная, д.45</t>
  </si>
  <si>
    <t>г.Малая Вишера, ул.Лесная, д.49а</t>
  </si>
  <si>
    <t>г.Малая Вишера, ул.Лесная, д.51</t>
  </si>
  <si>
    <t>г.Малая Вишера, ул.Набережная, д.7</t>
  </si>
  <si>
    <t>г.Малая Вишера, пер.1 Кузьминский, д.12</t>
  </si>
  <si>
    <t>г.Малая Вишера, ул.Железнодорожный домострой, д.2</t>
  </si>
  <si>
    <t>г.Малая Вишера, ул.Коммунистическая, д.2</t>
  </si>
  <si>
    <t>г.Малая Вишера, ул.Красноармейская, д.9</t>
  </si>
  <si>
    <t>г.Малая Вишера, ул.Лермонтова, д.4а</t>
  </si>
  <si>
    <t>г.Малая Вишера, ул.Лесозаготовителей, д.28</t>
  </si>
  <si>
    <t>г.Малая Вишера, ул.Лесозаготовителей, д.30</t>
  </si>
  <si>
    <t>г.Малая Вишера, ул.Мерецкова, д.4</t>
  </si>
  <si>
    <t>г.Малая Вишера, ул.Урицкого, д.22</t>
  </si>
  <si>
    <t>г.Малая Вишера, ул.Урицкого, д.24</t>
  </si>
  <si>
    <t>г.Малая Вишера, ул.Урицкого, д.68</t>
  </si>
  <si>
    <t>п.Большая Вишера, ул.50 лет 1 КДО, д.11</t>
  </si>
  <si>
    <t>Марёвский муниципальный район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</si>
  <si>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</si>
  <si>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</si>
  <si>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</si>
  <si>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г.Окуловка, ул.Грибоедова, д.34</t>
  </si>
  <si>
    <t>г.Окуловка, ул.Заводская, д.2</t>
  </si>
  <si>
    <t>г.Окуловка, ул.Заводская, д.4</t>
  </si>
  <si>
    <t>п. Боровёнка, ул.Калинина, д.76</t>
  </si>
  <si>
    <t>г.Окуловка, ул.Кирова, д.14</t>
  </si>
  <si>
    <t>г.Окуловка, ул.Кирова, д.16</t>
  </si>
  <si>
    <t>р.п.Кулотино, ул.Набережная, д.9</t>
  </si>
  <si>
    <t>г.Окуловка, ул.Миклухо-Маклая, д.47</t>
  </si>
  <si>
    <t>г.Окуловка, ул.Розы Люксембург, д.23</t>
  </si>
  <si>
    <t>г.Окуловка, ул.Ленина, д.3а</t>
  </si>
  <si>
    <t>г.Окуловка, ул.Ленина, д.19в</t>
  </si>
  <si>
    <t>г.Окуловка, ул.Стрельцова, д.1</t>
  </si>
  <si>
    <t>г.Окуловка, ул.Правды, д.6</t>
  </si>
  <si>
    <t>г.Окуловка, ул.Грибоедова, д.32</t>
  </si>
  <si>
    <t>г.Окуловка, пер.Парковый, д.3</t>
  </si>
  <si>
    <t>г.Окуловка, ул.2-я Железнодорожная, д.5</t>
  </si>
  <si>
    <t>г.Окуловка, ул.2-я Красноармейская, д.41</t>
  </si>
  <si>
    <t>г.Окуловка, ул.Зорге, д.26</t>
  </si>
  <si>
    <t>г.Окуловка, ул.Зорге, д.29</t>
  </si>
  <si>
    <t>г.Окуловка, ул.Карла Маркса, д.40</t>
  </si>
  <si>
    <t>г.Окуловка, ул.Калинина, д.1</t>
  </si>
  <si>
    <t>г.Окуловка, ул.Кирова, д.10</t>
  </si>
  <si>
    <t>г.Окуловка, ул.Кирова, д.22</t>
  </si>
  <si>
    <t>г.Окуловка, ул.Кирова, д.26</t>
  </si>
  <si>
    <t>г.Окуловка, ул.Космонавтов, д.2</t>
  </si>
  <si>
    <t>г.Окуловка, ул.Космонавтов, д.4</t>
  </si>
  <si>
    <t xml:space="preserve">г.Окуловка, ул.Крупской, д.9 </t>
  </si>
  <si>
    <t>г.Окуловка, ул.Парфенова, д.6</t>
  </si>
  <si>
    <t>г.Окуловка, ул.Трычкова, д.11</t>
  </si>
  <si>
    <t>р.п.Кулотино, просп. Коммунаров, д.4в</t>
  </si>
  <si>
    <t>р.п.Кулотино, ул.Кирова, д.20</t>
  </si>
  <si>
    <t>р.п.Кулотино, ул.Кирова, д.9</t>
  </si>
  <si>
    <t>р.п.Кулотино, ул.Ленина, д.2</t>
  </si>
  <si>
    <t>р.п.Угловка, ул.Центральная, д.13</t>
  </si>
  <si>
    <t>г.Окуловка, ул.Кирова, д.28</t>
  </si>
  <si>
    <t>г.Окуловка, ул.Островского, д.38</t>
  </si>
  <si>
    <t>г.Окуловка, ул.Парфенова, д.2</t>
  </si>
  <si>
    <t>г.Окуловка, ул.Парфенова, д.4а</t>
  </si>
  <si>
    <t>р.п.Кулотино, Советский проспект, д.3а</t>
  </si>
  <si>
    <t>р.п.Кулотино, Советский проспект, д.4</t>
  </si>
  <si>
    <t>р.п.Кулотино, ул.Ворошилова, д.1</t>
  </si>
  <si>
    <t>р.п.Кулотино, ул.Ворошилова, д.2</t>
  </si>
  <si>
    <t>р.п.Кулотино, ул.Ворошилова, д.4</t>
  </si>
  <si>
    <t>р.п.Кулотино, ул.Ворошилова, д.6</t>
  </si>
  <si>
    <t>р.п.Кулотино, ул.Петра Скрипкина, д.10</t>
  </si>
  <si>
    <t>1927/1957</t>
  </si>
  <si>
    <t>Парфинский муниципальный район</t>
  </si>
  <si>
    <t>д.Федорково, ул.Заводская, д.4</t>
  </si>
  <si>
    <t>Пестовский муниципальный район</t>
  </si>
  <si>
    <t>г.Пестово, ул.Гоголя, д.16</t>
  </si>
  <si>
    <t>г.Пестово, ул.Пионеров, д.13</t>
  </si>
  <si>
    <t>г.Пестово, ул.Производственная, д.17</t>
  </si>
  <si>
    <t>г.Пестово, ул.Производственная, д.8</t>
  </si>
  <si>
    <t>г.Пестово, ул.Производственная, д.8а</t>
  </si>
  <si>
    <t>г.Пестово, ул.Красных Зорь, д.77</t>
  </si>
  <si>
    <t>г.Пестово, ул.Устюженское шоссе, д.7</t>
  </si>
  <si>
    <t>г.Пестово, ул.Устюженское шоссе, д.9</t>
  </si>
  <si>
    <t>г.Пестово, ул.Чапаева, д.12а</t>
  </si>
  <si>
    <t>г.Пестово, ул.Гагарина, д.22</t>
  </si>
  <si>
    <t>г.Пестово, ул.Производственная, д.11а</t>
  </si>
  <si>
    <t>г.Пестово, ул.Производственная, д.22</t>
  </si>
  <si>
    <t>Поддорский муниципальный район</t>
  </si>
  <si>
    <t>Солецкий муниципальный район</t>
  </si>
  <si>
    <t>г.Сольцы, просп.Советский, д.12</t>
  </si>
  <si>
    <t>г.Сольцы, просп.Советский, д.44</t>
  </si>
  <si>
    <t>г.Сольцы, ул.Матросова, д.39</t>
  </si>
  <si>
    <t>г.Сольцы, ул.Садовая, д.33</t>
  </si>
  <si>
    <t>г.Сольцы, ул.Чернышевского, д.11</t>
  </si>
  <si>
    <t>д.Каменка, ул.Шелонская, д.3</t>
  </si>
  <si>
    <t>г.Сольцы-2, ДОС 165</t>
  </si>
  <si>
    <t>Старорусский муниципальный район</t>
  </si>
  <si>
    <t>г.Старая Русса, ул.Возрождения, д.168</t>
  </si>
  <si>
    <t>г.Старая Русса, ул.Александровская, д.5</t>
  </si>
  <si>
    <t>д.Великое Село, д.3</t>
  </si>
  <si>
    <t>г.Старая Русса, ул.Александровская, д.18</t>
  </si>
  <si>
    <t>г.Старая Русса, ул.Восстания, д.12</t>
  </si>
  <si>
    <t>г.Старая Русса, ул.Крестецкая, д.22</t>
  </si>
  <si>
    <t>г.Старая Русса, ул.Профсоюзная, д.11</t>
  </si>
  <si>
    <t>г.Старая Русса, ул.Профсоюзная, д.9/45</t>
  </si>
  <si>
    <t>г.Старая Русса, ул.Тахирова, д.14</t>
  </si>
  <si>
    <t>г.Старая Русса, ул.Гостинодворская, д.12</t>
  </si>
  <si>
    <t>г.Старая Русса, ул.Гостинодворская, д.16</t>
  </si>
  <si>
    <t>г.Старая Русса, Советская набережная, д.11</t>
  </si>
  <si>
    <t>г.Старая Русса, ул.Санкт-Петербургская, д.5</t>
  </si>
  <si>
    <t>г.Старая Русса, ул.Крестецкая, д.13</t>
  </si>
  <si>
    <t>г.Старая Русса, ул.Крестецкая, д.7</t>
  </si>
  <si>
    <t>г.Старая Русса, ул.Крестецкая, д.6</t>
  </si>
  <si>
    <t>г.Старая Русса, ул.Кириллова, д.14</t>
  </si>
  <si>
    <t>г.Старая Русса, ул.Правосудия, д.13</t>
  </si>
  <si>
    <t>г.Старая Русса, ул.Георгиевская, д.12</t>
  </si>
  <si>
    <t>г.Старая Русса, ул.Тимура Фрунзе, д.3</t>
  </si>
  <si>
    <t>г.Старая Русса, ул.Гостинодворская, д.4/18</t>
  </si>
  <si>
    <t>г.Старая Русса, ул.Яковлева, д.55</t>
  </si>
  <si>
    <t>г.Старая Русса, микрорайон Городок, д.6</t>
  </si>
  <si>
    <t>д.Муравьёво, д.19</t>
  </si>
  <si>
    <t>г.Старая Русса, ул.Санкт-Петербургская, д.6</t>
  </si>
  <si>
    <t>д.Большая Козона, ул.Мира, д.2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</si>
  <si>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</si>
  <si>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</si>
  <si>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</si>
  <si>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</si>
  <si>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ул.Дзержинского, д.28</t>
  </si>
  <si>
    <t>г.Старая Русса, ул.Строителей, д.7</t>
  </si>
  <si>
    <t>г.Старая Русса, ул.Тимура Фрунзе, д.4</t>
  </si>
  <si>
    <t>г.Старая Русса, ул.Якутских Стрелков, д.57</t>
  </si>
  <si>
    <t>Хвойнинский муниципальный район</t>
  </si>
  <si>
    <t>р.п.Хвойная, пер.Сосновый, д.3а</t>
  </si>
  <si>
    <t>р.п.Хвойная, ул.Мира, д.4</t>
  </si>
  <si>
    <t>р.п.Хвойная, ул.Пионерская, д.28</t>
  </si>
  <si>
    <t>р.п.Хвойная, ул.Пушкинская, д.3а</t>
  </si>
  <si>
    <t>п.Юбилейный, ул.Юности, д.2</t>
  </si>
  <si>
    <t>п.Юбилейный, ул.Юности, д.5</t>
  </si>
  <si>
    <t>п.Юбилейный, ул.Молодежная, д.1</t>
  </si>
  <si>
    <t>Холмский муниципальный район</t>
  </si>
  <si>
    <t>Чудовский муниципальный район</t>
  </si>
  <si>
    <t>п.Краснофарфорный, ул.Пятилетка, д.9</t>
  </si>
  <si>
    <t>с.Грузино, ул.Школьная, д.11</t>
  </si>
  <si>
    <t>г.Чудово, ул.Большевиков, д.30а</t>
  </si>
  <si>
    <t>г.Чудово, ул.Губина, д.4</t>
  </si>
  <si>
    <t>г.Чудово, ул.Губина, д.6</t>
  </si>
  <si>
    <t>г.Чудово, ул.Лермонтова, д.16</t>
  </si>
  <si>
    <t>г.Чудово, ул.Некрасова, д.26</t>
  </si>
  <si>
    <t>г.Чудово, ул.Новгородская, д.1</t>
  </si>
  <si>
    <t>г.Чудово, ул.Октябрьская, д.1а</t>
  </si>
  <si>
    <t>п.Краснофарфорный, ул.Первомайская, д.14</t>
  </si>
  <si>
    <t>п.Краснофарфорный, ул.Пятилетка, д.17</t>
  </si>
  <si>
    <t>п.Краснофарфорный, ул.Пятилетка, д.7</t>
  </si>
  <si>
    <t>г.Чудово, ул.Сергея Кузнецова, д.1а</t>
  </si>
  <si>
    <t>г.Чудово, ул.Сергея Кузнецова, д.2а</t>
  </si>
  <si>
    <t>г.Чудово, ул.Титова, д.11</t>
  </si>
  <si>
    <t>г.Чудово, ул.Титова, д.9</t>
  </si>
  <si>
    <t>г.Чудово, пер.Базовский, д.2</t>
  </si>
  <si>
    <t>г.Чудово, ул.Молодогвардейская, д.8</t>
  </si>
  <si>
    <t>г.Чудово, ул.Некрасова, д.22</t>
  </si>
  <si>
    <t>г.Чудово, ул.Оплеснина, д.12</t>
  </si>
  <si>
    <t>г.Чудово, ул.Парайненская, д.1/6</t>
  </si>
  <si>
    <t>г.Чудово, ул.Парайненская, д.11</t>
  </si>
  <si>
    <t>г.Чудово, ул.Радищева, д.6а</t>
  </si>
  <si>
    <t>д.Карловка, ул.Центральная, д.5</t>
  </si>
  <si>
    <t>п.Краснофарфорный, ул.Малая Набережная, д.1</t>
  </si>
  <si>
    <t>с.Грузино, ул.Гречишникова, д.4</t>
  </si>
  <si>
    <t>с.Грузино, ул.Гречишникова, д.9</t>
  </si>
  <si>
    <t>с.Оскуй, ул.Тони Михеевой, д.9</t>
  </si>
  <si>
    <t>с.Успенское, ул.Коммунарная, д.3</t>
  </si>
  <si>
    <t>г.Чудово, ул.Вокзальная, д.1</t>
  </si>
  <si>
    <t>г.Чудово, ул.Губина, д.10</t>
  </si>
  <si>
    <t>г.Чудово, ул.Оплеснина, д.10</t>
  </si>
  <si>
    <t>г.Чудово, ул.Оплеснина, д.9</t>
  </si>
  <si>
    <t>г.Чудово, ул.Титова, д.15</t>
  </si>
  <si>
    <t>г.Чудово, ул.Титова, д.19</t>
  </si>
  <si>
    <t>г.Чудово, ул.Титова, д.21</t>
  </si>
  <si>
    <t>д.Карловка, ул.Центральная, д.4</t>
  </si>
  <si>
    <t>д.Карловка, ул.Центральная, д.7</t>
  </si>
  <si>
    <t>ж/д ст.Волхов Мост, ул.Привокзальная, д.30</t>
  </si>
  <si>
    <t>п.Краснофарфорный, ул.Пятилетка, д.11</t>
  </si>
  <si>
    <t>п.Краснофарфорный, ул.Пятилетка, д.13</t>
  </si>
  <si>
    <t>с.Успенское, ул.Коммунарная, д.1</t>
  </si>
  <si>
    <t>с.Успенское, ул.Коммунарная, д.2</t>
  </si>
  <si>
    <t>Шимский муниципальный район</t>
  </si>
  <si>
    <t>р.п.Шимск, ул.Новгородская, д.24</t>
  </si>
  <si>
    <t>р.п.Шимск, ул.Новгородская, д.35</t>
  </si>
  <si>
    <t>ж/д.ст.Уторгош, ул.Советская, д.8а</t>
  </si>
  <si>
    <t>Великий Новгород</t>
  </si>
  <si>
    <t>Бульвар Лёни Голикова, д.6</t>
  </si>
  <si>
    <t>1824/2005</t>
  </si>
  <si>
    <t>1925/1958</t>
  </si>
  <si>
    <t>ул.Зелинского, д.23</t>
  </si>
  <si>
    <t>просп.Александра Корсунова, д.40а</t>
  </si>
  <si>
    <t>просп.Александра Корсунова, д.57</t>
  </si>
  <si>
    <t>Большая Московская ул., д.53, корп.3</t>
  </si>
  <si>
    <t>ул.Коровникова, д.9, корп.4</t>
  </si>
  <si>
    <t>ул.Кочетова, д.29, корп.4</t>
  </si>
  <si>
    <t>ул.Ломоносова, д.12</t>
  </si>
  <si>
    <t>1990/1991</t>
  </si>
  <si>
    <t>1963/1964</t>
  </si>
  <si>
    <t>Сырковское шоссе, д.34</t>
  </si>
  <si>
    <t>1917/2008</t>
  </si>
  <si>
    <t>Волховская ул., д. 3</t>
  </si>
  <si>
    <t>1983/1998</t>
  </si>
  <si>
    <t>2017</t>
  </si>
  <si>
    <t>РО</t>
  </si>
  <si>
    <t>2019</t>
  </si>
  <si>
    <t>ссРО</t>
  </si>
  <si>
    <t>ссТСЖ</t>
  </si>
  <si>
    <t>ссУК</t>
  </si>
  <si>
    <t>хвс</t>
  </si>
  <si>
    <t>ээ</t>
  </si>
  <si>
    <t>памятник</t>
  </si>
  <si>
    <t>ЭС</t>
  </si>
  <si>
    <t>с 2019</t>
  </si>
  <si>
    <t>пу на хвс</t>
  </si>
  <si>
    <t>фундамент+ подвал</t>
  </si>
  <si>
    <t>с 2017</t>
  </si>
  <si>
    <t>д.Ёгла, ул.Мстинская, д.37</t>
  </si>
  <si>
    <t>г.Боровичи, ул. В. Бианки, д.7</t>
  </si>
  <si>
    <t>г.Боровичи, ул. В. Бианки, д.33</t>
  </si>
  <si>
    <t>г.Боровичи, ул. В. Бианки, д.34</t>
  </si>
  <si>
    <t>г.Боровичи, ул. В. Бианки, д.41</t>
  </si>
  <si>
    <t>г.Боровичи, ул. Гоголя, д.156а</t>
  </si>
  <si>
    <t>г.Боровичи, ул. Желябова, д.16</t>
  </si>
  <si>
    <t xml:space="preserve">п.Прогресс, ул. Гагарина, д.14 </t>
  </si>
  <si>
    <t>г.Боровичи, ул. В. Бианки, д.5</t>
  </si>
  <si>
    <t>д.Озерево, д.32</t>
  </si>
  <si>
    <t>г.Валдай, просп.Советский, д.10</t>
  </si>
  <si>
    <t xml:space="preserve">д.Добывалово, д.46 </t>
  </si>
  <si>
    <t>д.Зеленая Роща, д.1</t>
  </si>
  <si>
    <t>г.Валдай, ул.Выскодно-2, д.15</t>
  </si>
  <si>
    <t>с.Зимогорье, ул.Ветеранов, д.1</t>
  </si>
  <si>
    <t>с.Зарубино, ул.1 Мая, д.30</t>
  </si>
  <si>
    <t>с.Зарубино, ул.Пролетарская, д.3а</t>
  </si>
  <si>
    <t>д.Никольское, ул.Парковая, д.4</t>
  </si>
  <si>
    <t>с.Марёво, ул.Советов, д.90</t>
  </si>
  <si>
    <t>р.п.Кулотино, ул.Набережная, д.7</t>
  </si>
  <si>
    <t>р.п.Угловка, ул.Советская, д.19</t>
  </si>
  <si>
    <t>г.Окуловка, ул. Кирова, д.20</t>
  </si>
  <si>
    <t>г.Пестово, ул.Гагарина, д.67</t>
  </si>
  <si>
    <t>г.Пестово, ул.Набережная Реки Меглинки, д.35</t>
  </si>
  <si>
    <t>г.Пестово, ул.Набережная Реки Меглинки, д.37</t>
  </si>
  <si>
    <t>г.Пестово, ул.Набережная Реки Меглинки, д.39</t>
  </si>
  <si>
    <t>г.Пестово, ул.Набережная Реки Меглинки, д.41</t>
  </si>
  <si>
    <t>г.Пестово, ул.Профсоюзов, д.96</t>
  </si>
  <si>
    <t>г.Старая Русса, Советская набережная, д.3а</t>
  </si>
  <si>
    <t>г.Старая Русса, ул.Воскресенская, д.4</t>
  </si>
  <si>
    <t>г.Старая Русса, ул.Гостинодворская, д.9</t>
  </si>
  <si>
    <t>г.Старая Русса, ул.Крестецкая, д.10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</si>
  <si>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</si>
  <si>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</si>
  <si>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</si>
  <si>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 xml:space="preserve">в многоквартирных домах, расположенных  на территории Новгородской области, на 2014-2043 годы, на период 2017-2019 годы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</si>
  <si>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</si>
  <si>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</si>
  <si>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</si>
  <si>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</si>
  <si>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</si>
  <si>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</si>
  <si>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</si>
  <si>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</si>
  <si>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</si>
  <si>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</si>
  <si>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</si>
  <si>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</si>
  <si>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</si>
  <si>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</si>
  <si>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</si>
  <si>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</si>
  <si>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</si>
  <si>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</si>
  <si>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</si>
  <si>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</si>
  <si>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</si>
  <si>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</si>
  <si>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</si>
  <si>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</si>
  <si>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</si>
  <si>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</si>
  <si>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</si>
  <si>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</si>
  <si>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</si>
  <si>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r>
      <t>2</t>
    </r>
    <r>
      <rPr>
        <sz val="12"/>
        <color theme="1"/>
        <rFont val="Times New Roman"/>
        <family val="1"/>
        <charset val="204"/>
      </rPr>
      <t xml:space="preserve"> –  Фонд содействия реформированию жилищно-коммунального хозяйства.</t>
    </r>
  </si>
  <si>
    <r>
      <t>3</t>
    </r>
    <r>
      <rPr>
        <sz val="12"/>
        <color theme="1"/>
        <rFont val="Times New Roman"/>
        <family val="1"/>
        <charset val="204"/>
      </rPr>
      <t xml:space="preserve"> –  прибор учета.</t>
    </r>
  </si>
  <si>
    <r>
      <t>4</t>
    </r>
    <r>
      <rPr>
        <sz val="12"/>
        <color theme="1"/>
        <rFont val="Times New Roman"/>
        <family val="1"/>
        <charset val="204"/>
      </rPr>
      <t xml:space="preserve"> –  узел управления.</t>
    </r>
  </si>
  <si>
    <t xml:space="preserve"> Планируемые показатели выполнения работ по капитальному ремонту</t>
  </si>
  <si>
    <t>тс</t>
  </si>
  <si>
    <t>Утвержден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</si>
  <si>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</si>
  <si>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</si>
  <si>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</si>
  <si>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</si>
  <si>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</si>
  <si>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</si>
  <si>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в многоквартирных домах, расположенных  на территории Новгородской области, на 2014-2043 годы, на период 2017-2019 годов</t>
  </si>
  <si>
    <t>Ремонт внутридомовых инженерных систем</t>
  </si>
  <si>
    <t>с.Опеченский Посад, линия 7-я, д.1</t>
  </si>
  <si>
    <t>п.Кневицы, ул.Центральная, д.52</t>
  </si>
  <si>
    <t>д.Ермолино, д.23</t>
  </si>
  <si>
    <t>исключить пу</t>
  </si>
  <si>
    <t>по суду</t>
  </si>
  <si>
    <t>во</t>
  </si>
  <si>
    <t>эс</t>
  </si>
  <si>
    <t>хвс, тс</t>
  </si>
  <si>
    <t xml:space="preserve">хвс </t>
  </si>
  <si>
    <t>2 ВИДА</t>
  </si>
  <si>
    <t>гвс</t>
  </si>
  <si>
    <t>гс</t>
  </si>
  <si>
    <t>пу на тс</t>
  </si>
  <si>
    <t>по суду с 2017</t>
  </si>
  <si>
    <t>по суду памятник</t>
  </si>
  <si>
    <t>крыша по суду</t>
  </si>
  <si>
    <t>перенос по письму АВН</t>
  </si>
  <si>
    <t xml:space="preserve"> ПУ искл. 2017-2, перенос по письму АВН</t>
  </si>
  <si>
    <t>по суду, перенос по письму АВН</t>
  </si>
  <si>
    <t xml:space="preserve"> (2 ПУ), перенос по письму АВН</t>
  </si>
  <si>
    <t>ст-ть дала Света по выполненным</t>
  </si>
  <si>
    <t xml:space="preserve"> по суду, будет искл.пу установлен</t>
  </si>
  <si>
    <t>будет продление на 2018 по протоколу</t>
  </si>
  <si>
    <t>исключить пу по письму</t>
  </si>
  <si>
    <t>прибор сумма включена??</t>
  </si>
  <si>
    <t>г.Боровичи, пер.Чайковского, д.7</t>
  </si>
  <si>
    <t>г.Боровичи, пер.Чайковского, д.10</t>
  </si>
  <si>
    <t>г.Боровичи, пер.Чайковского, д.4</t>
  </si>
  <si>
    <t>г.Боровичи, пер.Чайковского, д.6</t>
  </si>
  <si>
    <t>г.Боровичи, пер.Чайковского, д.8</t>
  </si>
  <si>
    <t>примечание</t>
  </si>
  <si>
    <t>вид работ</t>
  </si>
  <si>
    <t>выполнен</t>
  </si>
  <si>
    <t xml:space="preserve">п.Рощино, д.3 </t>
  </si>
  <si>
    <t xml:space="preserve">д.Ивантеево, ул.Озерная, д.2 </t>
  </si>
  <si>
    <t>были ссРО упали будем делать</t>
  </si>
  <si>
    <t>выполнено</t>
  </si>
  <si>
    <t>способ формирования фонда</t>
  </si>
  <si>
    <t>г.Боровичи, ул.Коммунарная, д.63</t>
  </si>
  <si>
    <t>ссРО-</t>
  </si>
  <si>
    <t>ПУ исключить</t>
  </si>
  <si>
    <t>г.Боровичи, ул.Ленинградская, д.45</t>
  </si>
  <si>
    <t>Всего</t>
  </si>
  <si>
    <t>Новгородская ул., д.12</t>
  </si>
  <si>
    <t>по решению Комиссии перенос на 2018</t>
  </si>
  <si>
    <t>Андреевская ул., д.18/8</t>
  </si>
  <si>
    <t>выполнено, нет в ПЗ, с 2029-2031</t>
  </si>
  <si>
    <t>перенос с 2018 по пост.адм</t>
  </si>
  <si>
    <t>г.Валдай, ул.Выскодно-2, д.14б</t>
  </si>
  <si>
    <t>состояние фасада АВАРИЙНОЕ</t>
  </si>
  <si>
    <t>г.Боровичи, ул.Комсомольская, д.35</t>
  </si>
  <si>
    <t>г.Боровичи, ул.Советская, д.31а</t>
  </si>
  <si>
    <t>д.Бор, ул.Центральная, д.6</t>
  </si>
  <si>
    <t>г.Валдай, просп.Советский, д. 20</t>
  </si>
  <si>
    <t>по решению Комиссии на 2018</t>
  </si>
  <si>
    <t xml:space="preserve"> искл.пу установлен</t>
  </si>
  <si>
    <t xml:space="preserve">выполнено </t>
  </si>
  <si>
    <t xml:space="preserve"> ПУ исключить - установлен</t>
  </si>
  <si>
    <t>ПУ исключен, нет тех. Возм</t>
  </si>
  <si>
    <t>ПУ-нет тех.возм.</t>
  </si>
  <si>
    <t>по суду, ПУ-нет тех.возм.</t>
  </si>
  <si>
    <t>ПУ исключить - установлен</t>
  </si>
  <si>
    <t xml:space="preserve"> исключить ПУ</t>
  </si>
  <si>
    <t>дата подписания выполнения</t>
  </si>
  <si>
    <t>пу сделают позже</t>
  </si>
  <si>
    <t>с проектными работами?</t>
  </si>
  <si>
    <t>искл.пу установлен</t>
  </si>
  <si>
    <t xml:space="preserve">ст-ть выполнения </t>
  </si>
  <si>
    <t>пу искл.</t>
  </si>
  <si>
    <t>п.Кневицы, ул.Школьная, д.14</t>
  </si>
  <si>
    <t>г.Валдай, ул.Мелиораторов, д.5</t>
  </si>
  <si>
    <t>г.Валдай, ул.Мелиораторов, д.7</t>
  </si>
  <si>
    <t>с.Зимогорье, ул.Ветеранов, д.3</t>
  </si>
  <si>
    <t>с.Зимогорье, ул.Ветеранов, д.6</t>
  </si>
  <si>
    <t>г.Малая Вишера, ул.1 Мая, д.68</t>
  </si>
  <si>
    <t>по реш. Комиссии перенос с 2035-2037</t>
  </si>
  <si>
    <t>по реш. Комисси ВО с 2029-2031</t>
  </si>
  <si>
    <t>по реш. Комиссии перенос с 2023-2025</t>
  </si>
  <si>
    <t>по реш. Комиссии перенос с 2032-2034</t>
  </si>
  <si>
    <t>по реш. Комиссии перенос с 2029-2031</t>
  </si>
  <si>
    <t>по реш. Комиссии фасад с 2020-2022</t>
  </si>
  <si>
    <t>по реш. Комиссии крыша с 2020-22, ф-д с 2032-34</t>
  </si>
  <si>
    <t>по реш. Комиссии перенос с 2041-2043</t>
  </si>
  <si>
    <t>по реш. Ком. перенос крыши и ВО с 2023-25, 2032-34</t>
  </si>
  <si>
    <t>по реш. Комиссии неучт.вид</t>
  </si>
  <si>
    <t>неуч. Вид, по реш.Комиссии 2018-2019</t>
  </si>
  <si>
    <t>продление по пост. Адм.</t>
  </si>
  <si>
    <t xml:space="preserve">2 вида </t>
  </si>
  <si>
    <t>хвс+пу=122072,14+20902,47; тс+пу=405261,13+192041,26</t>
  </si>
  <si>
    <t>г.Боровичи, ул.Ленинградская, д.44</t>
  </si>
  <si>
    <t>фасад</t>
  </si>
  <si>
    <t>г.Пестово, ул.Курганная, д.17</t>
  </si>
  <si>
    <t>г.Пестово, ул.Производственная, д.10</t>
  </si>
  <si>
    <t>по реш. Ком. С 2032-34 на 2018</t>
  </si>
  <si>
    <t xml:space="preserve">во </t>
  </si>
  <si>
    <t>по реш. Комиссии ВО с 2032-2034, крыша на 2032-34</t>
  </si>
  <si>
    <t>рег</t>
  </si>
  <si>
    <t>г.Сольцы-2, ДОС 24</t>
  </si>
  <si>
    <t>по реш. Ком эс с пу с 2016 на 2019</t>
  </si>
  <si>
    <t>по реш. Ком. Перенос на 2019</t>
  </si>
  <si>
    <t>по реш. Ком. Тс на 2019</t>
  </si>
  <si>
    <t xml:space="preserve">продление  </t>
  </si>
  <si>
    <t>продление</t>
  </si>
  <si>
    <t>ПУ исключить - установлен, продление</t>
  </si>
  <si>
    <t>не будет переноса</t>
  </si>
  <si>
    <t>по реш. Ком. На 2018 с 2029-31, завершение в 2019</t>
  </si>
  <si>
    <t>по реш. Ком. Перенос на 2019 (пост. Адм)</t>
  </si>
  <si>
    <t>выполнено, уточнить сумму и V</t>
  </si>
  <si>
    <t>продление, будет искл.пу нет тех.возм.</t>
  </si>
  <si>
    <t>проект, памятник, с 2016 по пост. Адм</t>
  </si>
  <si>
    <t>проект, памятник с 2016 по ПВН № 5846</t>
  </si>
  <si>
    <t>проект, памятник, по реш. Ком. Перенос на 2019, (выполнен только проект)</t>
  </si>
  <si>
    <t>проект, памятник, по реш. Ком. Перенос на 2019</t>
  </si>
  <si>
    <t>перенос по реш. Ком. С 2016 на 2019</t>
  </si>
  <si>
    <t xml:space="preserve">проект, памятник, по реш. Ком. Крыша на 2019 </t>
  </si>
  <si>
    <t>продление, памятник, выполнен только проект</t>
  </si>
  <si>
    <t>продление, проект с 2017 по пост.ПАМЯТНИК</t>
  </si>
  <si>
    <t>проект, продление</t>
  </si>
  <si>
    <t>неучт.вид, продление</t>
  </si>
  <si>
    <t>по суду, продление</t>
  </si>
  <si>
    <t>проект, памятник, продление</t>
  </si>
  <si>
    <t>продленин</t>
  </si>
  <si>
    <t>проект, памятник с 2016 по ПВН № 5846, продление</t>
  </si>
  <si>
    <t>всего 7 делаем 1, остальные установлены, продление</t>
  </si>
  <si>
    <t>проект, памятник с 2016 по пост АВН, продление</t>
  </si>
  <si>
    <t>по реш. Ком. перенос с 2029-31</t>
  </si>
  <si>
    <t>по реш. Ком. перенос с 2020-22</t>
  </si>
  <si>
    <t>по реш. Ком. перенос с 2023-25</t>
  </si>
  <si>
    <t>по реш. Ком. перенос с 2038-40</t>
  </si>
  <si>
    <t>по реш. Ком. перенос с 2032-34</t>
  </si>
  <si>
    <t>по реш. Ком. перенос с 2026-28</t>
  </si>
  <si>
    <t>без пу нет технич.возм.</t>
  </si>
  <si>
    <t>пренос по реш. Ком. на 2019</t>
  </si>
  <si>
    <t>выполнено, нет в ПЗ, с 2020-22</t>
  </si>
  <si>
    <t>выполнено, с 2023-25</t>
  </si>
  <si>
    <t>выполнено, с 2041-2043</t>
  </si>
  <si>
    <t>ПУ искл. 2017-2</t>
  </si>
  <si>
    <t>по решению Ком. перенос с 2019 на 2018, продление</t>
  </si>
  <si>
    <t>по реш. Ком. фасад с 2023-25</t>
  </si>
  <si>
    <t>по реш. Ком. перенос с 2017</t>
  </si>
  <si>
    <t>по реш. Ком. перенос с 2035-37</t>
  </si>
  <si>
    <t>ф-т-перенос по письму АВН</t>
  </si>
  <si>
    <t>по реш. Ком. Крыша с 16 на 19</t>
  </si>
  <si>
    <t>по реш. Ком. перенос с 2041-43</t>
  </si>
  <si>
    <t xml:space="preserve"> 2 вида (ТС+ПУ на сумму 1099372,57+202534,91), ХВС+ПУ на сумму 136850,00+30015,28</t>
  </si>
  <si>
    <t>продление, проект</t>
  </si>
  <si>
    <t>продление, проект, памятник с 2016 по ПВН № 5846</t>
  </si>
  <si>
    <t>продление, по суду ПУ ТС с 2029-2031- 2 шт</t>
  </si>
  <si>
    <t>по реш. Ком. С 2038-2040</t>
  </si>
  <si>
    <t>система на 2023-2025</t>
  </si>
  <si>
    <t>г.Боровичи, наб.Октябрьской революции, д.20</t>
  </si>
  <si>
    <t>г.Боровичи, микрорайон Комбикормовый завод, д.5</t>
  </si>
  <si>
    <t>г.Боровичи, пл.Володарского, д.17</t>
  </si>
  <si>
    <t>г.Боровичи, проезд Титова, д.7</t>
  </si>
  <si>
    <t>г.Боровичи, ул.9 января, д.7</t>
  </si>
  <si>
    <t>г.Боровичи, ул.А. Кузнецова, д.2</t>
  </si>
  <si>
    <t>г.Боровичи, ул.Боровая, д.13</t>
  </si>
  <si>
    <t>г.Боровичи, ул.Бумажников, д.65</t>
  </si>
  <si>
    <t>г.Боровичи, ул.Гоголя, д.102</t>
  </si>
  <si>
    <t>г.Боровичи, ул.Гоголя, д.117</t>
  </si>
  <si>
    <t>г.Боровичи, ул.Гоголя, д.170</t>
  </si>
  <si>
    <t>г.Боровичи, ул.Гоголя, д.85</t>
  </si>
  <si>
    <t>г.Боровичи, ул.Гончарная, д.50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</si>
  <si>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</si>
  <si>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</si>
  <si>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</si>
  <si>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ул.Загородная, д.18</t>
  </si>
  <si>
    <t>г.Боровичи, ул.Загородная, д.28</t>
  </si>
  <si>
    <t>г.Боровичи, ул.Загородная, д.4</t>
  </si>
  <si>
    <t>г.Боровичи, ул.Загородная, д.48</t>
  </si>
  <si>
    <t>г.Боровичи, ул.Загородная, д.53</t>
  </si>
  <si>
    <t>г.Боровичи, ул.Загородная, д.65</t>
  </si>
  <si>
    <t>г.Боровичи, ул.Коммунарная, д.20</t>
  </si>
  <si>
    <t>г.Боровичи, ул.Коммунистическая, д.29</t>
  </si>
  <si>
    <t>г.Боровичи, ул.Л. Толстого, д.18</t>
  </si>
  <si>
    <t>г.Боровичи, ул.Ленинградская, д.2</t>
  </si>
  <si>
    <t>г.Боровичи, ул.Ленинградская, д.21</t>
  </si>
  <si>
    <t>г.Боровичи, ул.Ленинградская, д.2а</t>
  </si>
  <si>
    <t>г.Боровичи, ул.Ленинградская, д.48</t>
  </si>
  <si>
    <t>г.Боровичи, ул.Парковая, д.17</t>
  </si>
  <si>
    <t>г.Боровичи, ул.С. Перовской, д.2/19</t>
  </si>
  <si>
    <t>г.Боровичи, ул.Советская, д.183</t>
  </si>
  <si>
    <t>г.Боровичи, ул.Советская, д.19</t>
  </si>
  <si>
    <t>г.Боровичи, ул.Тинская, д.143</t>
  </si>
  <si>
    <t>г.Боровичи, ул.Физкультуры, д.18а</t>
  </si>
  <si>
    <t>г.Боровичи, ул.Ф. Энгельса, д.3</t>
  </si>
  <si>
    <t>г.Боровичи, микрорайон Комбикормовый завод, д.7</t>
  </si>
  <si>
    <t>г.Боровичи, микрорайон Комбикормовый завод, д.8</t>
  </si>
  <si>
    <t>г.Боровичи, микрорайон 1 Раздолье, д.2</t>
  </si>
  <si>
    <t>г.Боровичи, микрорайон 1 Раздолье, д.5</t>
  </si>
  <si>
    <t>г.Боровичи, пер.Ленинградский, д.3</t>
  </si>
  <si>
    <t>г.Боровичи, пер.Ленинградский, д.5</t>
  </si>
  <si>
    <t>г.Боровичи, ул.9 января, д.86</t>
  </si>
  <si>
    <t>г.Боровичи, ул.А. Кузнецова, д.52</t>
  </si>
  <si>
    <t>г.Боровичи, ул.Боровая, д.117</t>
  </si>
  <si>
    <t>г.Боровичи, ул.Ботаническая, д.8</t>
  </si>
  <si>
    <t>г.Боровичи, ул.В. Бианки, д.3</t>
  </si>
  <si>
    <t>г.Боровичи, ул.Гоголя, д.109а</t>
  </si>
  <si>
    <t>г.Боровичи, ул.Гоголя, д.131</t>
  </si>
  <si>
    <t>г.Боровичи, ул.Гоголя, д.162</t>
  </si>
  <si>
    <t>г.Боровичи, ул.Декабристов, д.18</t>
  </si>
  <si>
    <t>г.Боровичи, ул.Заводская, д.13</t>
  </si>
  <si>
    <t>г.Боровичи, ул.Загородная, д.43</t>
  </si>
  <si>
    <t>г.Боровичи, ул.Загородная, д.73</t>
  </si>
  <si>
    <t>г.Боровичи, ул.К. Либкнехта, д.47</t>
  </si>
  <si>
    <t>г.Боровичи, ул.Коммунистическая, д.31</t>
  </si>
  <si>
    <t>г.Боровичи, ул.Ленинградская, д.19</t>
  </si>
  <si>
    <t>г.Боровичи, ул.Ленинградская, д.25</t>
  </si>
  <si>
    <t>г.Боровичи, ул.Ленинградская, д.32</t>
  </si>
  <si>
    <t>г.Боровичи, ул.Ленинградская, д.47</t>
  </si>
  <si>
    <t>г.Боровичи, ул.Ленинградская, д.73</t>
  </si>
  <si>
    <t>г.Боровичи, ул.Лядова, д.16</t>
  </si>
  <si>
    <t>г.Боровичи, ул.Окуловская, д.29</t>
  </si>
  <si>
    <t>г.Боровичи, ул.Окуловская, д.31</t>
  </si>
  <si>
    <t>г.Боровичи, ул.Парковая, д.19</t>
  </si>
  <si>
    <t>г.Боровичи, ул.Парковая, д.27</t>
  </si>
  <si>
    <t>г.Боровичи, ул.Парковая, д.29</t>
  </si>
  <si>
    <t>г.Боровичи, ул.Парковая, д.31</t>
  </si>
  <si>
    <t>г.Боровичи, ул.Подбельского, д.6</t>
  </si>
  <si>
    <t>г.Боровичи, ул.Рабочая, д.57</t>
  </si>
  <si>
    <t>г.Боровичи, ул.С. Перовской, д.90а</t>
  </si>
  <si>
    <t>г.Боровичи, ул.Садовая, д.26</t>
  </si>
  <si>
    <t>г.Боровичи, ул.Социалистическая, д.18/10</t>
  </si>
  <si>
    <t>г.Боровичи, ул.Сушанская, д.10</t>
  </si>
  <si>
    <t>г.Боровичи, ул.Сушанская, д.12</t>
  </si>
  <si>
    <t>г.Боровичи, ул.Тинская, д.145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</si>
  <si>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</si>
  <si>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</si>
  <si>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</si>
  <si>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ул.Энтузиастов, д.12</t>
  </si>
  <si>
    <t>г.Боровичи, ул.Энтузиастов, д.5</t>
  </si>
  <si>
    <t xml:space="preserve">п.Рощино, д.4 </t>
  </si>
  <si>
    <t>п.Рощино, д.5</t>
  </si>
  <si>
    <t>г.Валдай, ул.Железнодорожная, д.19</t>
  </si>
  <si>
    <t>г.Валдай, ул.Карла Маркса, д.5</t>
  </si>
  <si>
    <t>г.Валдай, ул.Карла Маркса, д.6</t>
  </si>
  <si>
    <t>г.Валдай, просп.Комсомольский, д.51а</t>
  </si>
  <si>
    <t>г.Валдай, просп.Комсомольский, д.51б</t>
  </si>
  <si>
    <t>г.Валдай, ул.Луначарского, д.19а</t>
  </si>
  <si>
    <t>г.Валдай, ул.Механизаторов, д.11</t>
  </si>
  <si>
    <t>г.Валдай, ул.Павлова, д.19а</t>
  </si>
  <si>
    <t>г.Валдай, ул.Павлова, д.32а</t>
  </si>
  <si>
    <t>г.Валдай, ул.Песчаная, д.8</t>
  </si>
  <si>
    <t>г.Валдай, ул.Победы, д.43</t>
  </si>
  <si>
    <t>г.Валдай, ул.Радищева, д.13</t>
  </si>
  <si>
    <t>г.Валдай, ул.Радищева, д.15а</t>
  </si>
  <si>
    <t>г.Валдай, ул.Станционная, д.4</t>
  </si>
  <si>
    <t>г.Валдай, просп.Васильева, д.14</t>
  </si>
  <si>
    <t>г.Валдай, просп.Васильева, д.16а</t>
  </si>
  <si>
    <t xml:space="preserve">г.Валдай, просп.Васильева, д.73 </t>
  </si>
  <si>
    <t>г.Валдай, просп.Советский, д.37</t>
  </si>
  <si>
    <t xml:space="preserve">г.Валдай, ул.Гагарина, д.49а </t>
  </si>
  <si>
    <t xml:space="preserve">г.Валдай, ул.Железнодорожная, д.19 </t>
  </si>
  <si>
    <t xml:space="preserve">г.Валдай, ул.Карла Маркса, д.5 </t>
  </si>
  <si>
    <t>г.Валдай, ул.Карла Маркса, д.9а</t>
  </si>
  <si>
    <t>г.Валдай, ул.Механизаторов, д.15</t>
  </si>
  <si>
    <t>г.Валдай, ул.Механизаторов, д.16</t>
  </si>
  <si>
    <t xml:space="preserve">г.Валдай, ул.Павлова, д.32а </t>
  </si>
  <si>
    <t>г.Валдай, ул.Песчаная, д.19</t>
  </si>
  <si>
    <t xml:space="preserve">г.Валдай, ул.Победы, д.43 </t>
  </si>
  <si>
    <t xml:space="preserve">г.Валдай, ул.Радищева, д.13 </t>
  </si>
  <si>
    <t>г.Валдай, ул.Радищева, д.36</t>
  </si>
  <si>
    <t>г.Валдай, ул.Радищева, д.44</t>
  </si>
  <si>
    <t>г.Валдай, пер.Суворова, д.2</t>
  </si>
  <si>
    <t>г.Валдай, ул.Труда, д.15</t>
  </si>
  <si>
    <t>г.Валдай, ул.Труда, д.4</t>
  </si>
  <si>
    <t>г.Валдай, ул.Труда, д.40</t>
  </si>
  <si>
    <t>г.Валдай, ул.Труда, д.41а</t>
  </si>
  <si>
    <t>г.Валдай, ул.Труда, д.62</t>
  </si>
  <si>
    <t>г.Валдай, ул.Энергетиков, д.20</t>
  </si>
  <si>
    <t xml:space="preserve">с.Едрово, ул.Московская, д.290 </t>
  </si>
  <si>
    <t>с.Яжелбицы, ул.Усадьба, д.16</t>
  </si>
  <si>
    <t>г.Валдай, просп.Советский, д.67</t>
  </si>
  <si>
    <t>г.Валдай, ул.Мелиораторов, д.2</t>
  </si>
  <si>
    <t>г.Валдай, ул.Радищева, д.26</t>
  </si>
  <si>
    <t>г.Валдай, ул.Реченская, д.3</t>
  </si>
  <si>
    <t>г.Валдай, ул.Совхозная, д.48</t>
  </si>
  <si>
    <t>г.Валдай, ул.Студгородок, д.1</t>
  </si>
  <si>
    <t>г.Валдай, ул.Труда, д.23</t>
  </si>
  <si>
    <t>г.Валдай, ул.Труда, д.41</t>
  </si>
  <si>
    <t>г.Валдай, ул.Февральская, д.63б</t>
  </si>
  <si>
    <t>д.Костково, ул.Молодежная, д.2</t>
  </si>
  <si>
    <t>с.Яжелбицы, ул.Усадьба, д.2</t>
  </si>
  <si>
    <t>п.Волот, ул.Заречная, д.7</t>
  </si>
  <si>
    <t>п.Волот, ул.Партизанская, д.13</t>
  </si>
  <si>
    <t>п.Волот, ул.Старорусская, д.16</t>
  </si>
  <si>
    <t>д.Ямник, ул.К. Маркса, д.5</t>
  </si>
  <si>
    <t>д.Ямник, ул.К. Маркса, д.9</t>
  </si>
  <si>
    <t>р.п.Крестцы, ул.Московская, д.18</t>
  </si>
  <si>
    <t>р.п.Крестцы, ул.Московская, д.31</t>
  </si>
  <si>
    <t>р.п.Крестцы, ул.Московская, д.39</t>
  </si>
  <si>
    <t>р.п.Крестцы, ул.Новохоловская, д.39</t>
  </si>
  <si>
    <t>р.п.Крестцы, ул.Островская, д.27</t>
  </si>
  <si>
    <t>р.п.Крестцы, ул.Саши Бородулина, д.53</t>
  </si>
  <si>
    <t>р.п.Любытино, ул.Боровичская, д.43</t>
  </si>
  <si>
    <t>р.п.Любытино, ул.Речная, д.20а</t>
  </si>
  <si>
    <t>р.п.Любытино, ул.Советов, д.133</t>
  </si>
  <si>
    <t>р.п.Любытино, ул.Советов, д.135</t>
  </si>
  <si>
    <t>с.Марёво, ул.Комсомольская, д.25</t>
  </si>
  <si>
    <t>д.Моисеево, ул.Садовая, д.10</t>
  </si>
  <si>
    <t>д.Моисеево, ул.Садовая, д.8</t>
  </si>
  <si>
    <t>д.Моисеево, ул.Энергетиков, д.2</t>
  </si>
  <si>
    <t>с.Марёво, ул.Труда, д.2</t>
  </si>
  <si>
    <t>с.Мошенское, ул.Заводская, д.3</t>
  </si>
  <si>
    <t>с.Мошенское, ул.Физкультуры, д.26</t>
  </si>
  <si>
    <t>с.Мошенское, ул.Калинина, д.52</t>
  </si>
  <si>
    <t>с.Мошенское, ул.Калинина, д.88</t>
  </si>
  <si>
    <t>с.Мошенское, ул.Калинина, д.28</t>
  </si>
  <si>
    <t>с.Мошенское, ул.Калинина, д.53а</t>
  </si>
  <si>
    <t>д.Ореховно, д.2</t>
  </si>
  <si>
    <t>с.Мошенское, ул.Калинина, д.47</t>
  </si>
  <si>
    <t>с.Мошенское, ул.Физкультуры, д.17</t>
  </si>
  <si>
    <t>д.Сырково, ул.Советская, д.1</t>
  </si>
  <si>
    <t>р.п.Панковка, ул.Строительная, д.7</t>
  </si>
  <si>
    <t>д.Борки, ул.Заверяжская, д. 4</t>
  </si>
  <si>
    <t>д.Ильмень, ул.Центральная, д.10</t>
  </si>
  <si>
    <t>г.Окуловка, ул.Зорге, д.27</t>
  </si>
  <si>
    <t xml:space="preserve">г.Окуловка, ул.Калинина, д.4 </t>
  </si>
  <si>
    <t>г.Окуловка, ул.Новгородская, д.10</t>
  </si>
  <si>
    <t>г.Окуловка, ул.Стрельцова, д.8</t>
  </si>
  <si>
    <t>р.п.Угловка, ул.Центральная, д.7</t>
  </si>
  <si>
    <t>п.Боровёнка, ул.Красная Горка, д.58</t>
  </si>
  <si>
    <t>п.Боровёнка, ул.Красная Горка, д.60</t>
  </si>
  <si>
    <t>п.Боровёнка, ул.Советов, д.11</t>
  </si>
  <si>
    <t>г.Пестово, ул.Профсоюзов, д.99</t>
  </si>
  <si>
    <t>г.Пестово, ул.Соловьева, д.2</t>
  </si>
  <si>
    <t>г.Пестово, ул.Соловьева, д.22</t>
  </si>
  <si>
    <t>г.Пестово, ул.Виноградова, д.17</t>
  </si>
  <si>
    <t>г.Пестово, ул.Виноградова, д.18</t>
  </si>
  <si>
    <t>г.Пестово, ул.Заводская, д.13</t>
  </si>
  <si>
    <t>г.Пестово, ул.Производственная, д.16</t>
  </si>
  <si>
    <t>г.Пестово, ул.Профсоюзов, д.100</t>
  </si>
  <si>
    <t>г.Пестово, ул.Профсоюзов, д.107</t>
  </si>
  <si>
    <t>г.Пестово, ул.Советская, д.28</t>
  </si>
  <si>
    <t>г.Пестово, ул.Соловьева, д.10</t>
  </si>
  <si>
    <t>г.Пестово, ул.Соловьева, д.15</t>
  </si>
  <si>
    <t>г.Пестово, ул.Чапаева, д.17</t>
  </si>
  <si>
    <t>г.Пестово, ул.Чапаева, д.20</t>
  </si>
  <si>
    <t>г.Пестово, ул.Соловьева, д.18</t>
  </si>
  <si>
    <t>г.Сольцы, просп.Советский, д.27</t>
  </si>
  <si>
    <t>г.Сольцы, ул.Горького, д.32а</t>
  </si>
  <si>
    <t>с.Поддорье, ул.Октябрьская, д.10</t>
  </si>
  <si>
    <t>с.Поддорье, ул.Октябрьская, д.21</t>
  </si>
  <si>
    <t>с.Поддорье, ул.Октябрьская, д.25</t>
  </si>
  <si>
    <t>с.Поддорье, ул.Октябрьская, д.31</t>
  </si>
  <si>
    <t>г.Пестово, ул.Чапаева, д.6</t>
  </si>
  <si>
    <t>г.Сольцы, ул.Заречная, д.1а</t>
  </si>
  <si>
    <t>г.Сольцы, ул.Ленина, д.15</t>
  </si>
  <si>
    <t>д.Выбити, ул.Центральная, д.131</t>
  </si>
  <si>
    <t>г.Сольцы, наб. 7 Ноября, д.19</t>
  </si>
  <si>
    <t>г.Сольцы, пер.Школьный, д.4</t>
  </si>
  <si>
    <t>г.Сольцы, просп.Советский, д.16</t>
  </si>
  <si>
    <t>г.Сольцы, ул.Луначарского, д.8</t>
  </si>
  <si>
    <t>п.Батецкий,  ул.Первомайская, д.37</t>
  </si>
  <si>
    <t>д.Вольная Горка, д.86</t>
  </si>
  <si>
    <t>д.Озерево, д.30</t>
  </si>
  <si>
    <t>п.Батецкий,  ул.Школьная, д.5</t>
  </si>
  <si>
    <t>г.Боровичи, пер.Реппо, д.6</t>
  </si>
  <si>
    <t>г.Боровичи, ул.Коммунарная, д.1а</t>
  </si>
  <si>
    <t>г.Боровичи, пл. Труда, д.5</t>
  </si>
  <si>
    <t>г.Боровичи, ул.Кропоткина, д.31</t>
  </si>
  <si>
    <t>д.Спасское, д.7</t>
  </si>
  <si>
    <t>г.Валдай, ул.Ленина, д.8</t>
  </si>
  <si>
    <t xml:space="preserve">д.Ивантеево, ул.Озерная, д.1 </t>
  </si>
  <si>
    <t xml:space="preserve">д.Ивантеево, ул.Озерная, д.3 </t>
  </si>
  <si>
    <t xml:space="preserve">д.Ивантеево, ул.Озерная, д.5 </t>
  </si>
  <si>
    <t xml:space="preserve">д.Ивантеево, ул.Озерная, д.6 </t>
  </si>
  <si>
    <t>п.Короцко, ул.Центральная, д.24</t>
  </si>
  <si>
    <t>г.Валдай, ул.Студгородок, д.11</t>
  </si>
  <si>
    <t>д.Ивантеево, ул.Озерная, д.3</t>
  </si>
  <si>
    <t>р.п.Крестцы, ул.Железнодорожная, д.34</t>
  </si>
  <si>
    <t>р.п.Крестцы, ул.Краснова, д.2а</t>
  </si>
  <si>
    <t>р.п.Крестцы, ул.Лесная, д.17</t>
  </si>
  <si>
    <t>р.п.Крестцы, ул.Лесная, д.19</t>
  </si>
  <si>
    <t>р.п.Крестцы, ул.Лесная, д.28</t>
  </si>
  <si>
    <t>р.п.Крестцы, ул.Лесная, д.37</t>
  </si>
  <si>
    <t>р.п.Крестцы, ул.Павловская, д.37а</t>
  </si>
  <si>
    <t>р.п.Крестцы, ул.Полевая, д.8</t>
  </si>
  <si>
    <t>д.Зайцево, ул.Молодёжная, д.4</t>
  </si>
  <si>
    <t>р.п.Крестцы, пер.Механизаторов, д.13</t>
  </si>
  <si>
    <t>р.п.Крестцы, ул.Железнодорожная, д.33</t>
  </si>
  <si>
    <t>р.п.Крестцы, ул.Лесная, д.26</t>
  </si>
  <si>
    <t>с.Ямская Слобода, ул.Ямская, д.158</t>
  </si>
  <si>
    <t>д.Болотная, д.32</t>
  </si>
  <si>
    <t>д.Борки, ул.Парковая, д.3</t>
  </si>
  <si>
    <t>д.Мясной Бор, ул.Центральная, д.4</t>
  </si>
  <si>
    <t>д.Мясной Бор, ул.Центральная, д.6</t>
  </si>
  <si>
    <t>д.Мясной Бор, ул.Центральная, д.8</t>
  </si>
  <si>
    <t>д.Новоселицы, ул.Армейская, д.86</t>
  </si>
  <si>
    <t>д.Сырково, пер.Технический, д.1</t>
  </si>
  <si>
    <t>д.Сырково, пер.Технический, д.4</t>
  </si>
  <si>
    <t>р.п.Панковка, ул.Строительная, д.14</t>
  </si>
  <si>
    <t>р.п.Пролетарий, ул.Октябрьская, д.37</t>
  </si>
  <si>
    <t>р.п.Пролетарий, ул.Октябрьская, д.43</t>
  </si>
  <si>
    <t>с.Бронница, ул.Бронницкая, д.156в</t>
  </si>
  <si>
    <t>д.Савино, ул.Центральная, д.3</t>
  </si>
  <si>
    <t>д.Чечулино, ул.Воцкая, д.1</t>
  </si>
  <si>
    <t>р.п.Панковка, ул.Дорожников, д.5</t>
  </si>
  <si>
    <t>д.Борки, ул.Заверяжская, д.2</t>
  </si>
  <si>
    <t>д.Борки, ул.Покровского, д.1</t>
  </si>
  <si>
    <t>д.Дубровка, ул.Центральная, д.1</t>
  </si>
  <si>
    <t>д.Захарьино, ул.Рахманинова, д.12</t>
  </si>
  <si>
    <t>д.Новоселицы, ул.Армейская, д.88</t>
  </si>
  <si>
    <t>д.Сырково, ул.Центральная, д.20</t>
  </si>
  <si>
    <t>д.Чечулино, ул.Воцкая, д.2</t>
  </si>
  <si>
    <t>п.Волховец, ул.Пионерская, д.11</t>
  </si>
  <si>
    <t>п.Волховец, ул.Пионерская, д.12</t>
  </si>
  <si>
    <t>п.Тёсово-Нетыльский, ул.Советская, д.1а</t>
  </si>
  <si>
    <t>п.Тёсово-Нетыльский, ул.Советская, д.10</t>
  </si>
  <si>
    <t>п.Тёсово-Нетыльский, ул.Советская, д.11</t>
  </si>
  <si>
    <t>п.Тёсово-Нетыльский, ул.Советская, д.21</t>
  </si>
  <si>
    <t>п.Тёсово-Нетыльский, ул.Советская, д.26</t>
  </si>
  <si>
    <t>п.Тёсово-Нетыльский, ул.Школьная, д.13</t>
  </si>
  <si>
    <t>п.Тёсовский, ул.Поселковая, д.15</t>
  </si>
  <si>
    <t>р.п.Панковка, ул.Дорожников, д.3</t>
  </si>
  <si>
    <t>р.п.Панковка, ул.Дорожников, д.4</t>
  </si>
  <si>
    <t>р.п.Панковка, ул.Первомайская, д.1</t>
  </si>
  <si>
    <t>р.п.Панковка, ул.Советская, д.3</t>
  </si>
  <si>
    <t>р.п.Пролетарий, ул.Пролетарская, д.13</t>
  </si>
  <si>
    <t>р.п.Пролетарий, ул.Октябрьская, д.35</t>
  </si>
  <si>
    <t>р.п.Пролетарий, ул.Октябрьская, д.39</t>
  </si>
  <si>
    <t>р.п.Пролетарий, ул.Октябрьская, д.41</t>
  </si>
  <si>
    <t>д.Борки, ул.Покровского, д.2</t>
  </si>
  <si>
    <t>д.Захарьино, ул.Рахманинова, д.10</t>
  </si>
  <si>
    <t>д.Подберезье, ул.Новая, д.1</t>
  </si>
  <si>
    <t>д.Подберезье, ул.Новая, д.4</t>
  </si>
  <si>
    <t>д.Савино, ул.Центральная, д.1</t>
  </si>
  <si>
    <t>д.Сергово, д.1</t>
  </si>
  <si>
    <t>д.Село-Гора, д.2</t>
  </si>
  <si>
    <t>д.Слутка, д.36</t>
  </si>
  <si>
    <t>д.Сырково, пер.Технический, д.5</t>
  </si>
  <si>
    <t>д.Сырково, ул.Лесная, д.1</t>
  </si>
  <si>
    <t>д.Трубичино, д.188</t>
  </si>
  <si>
    <t>д.Трубичино, д.190</t>
  </si>
  <si>
    <t>д.Трубичино, д.98</t>
  </si>
  <si>
    <t>д.Чечулино, ул.Воцкая, д.3</t>
  </si>
  <si>
    <t>д.Шолохово, д.1</t>
  </si>
  <si>
    <t>д.Шолохово, д.2</t>
  </si>
  <si>
    <t>п.Волховец, ул.Пионерская, д.17</t>
  </si>
  <si>
    <t>п.Волховец, ул.Пионерская, д.2</t>
  </si>
  <si>
    <t>п.Волховец, ул.Пионерская, д.9</t>
  </si>
  <si>
    <t>р.п.Панковка, ул.Заводская, д.91</t>
  </si>
  <si>
    <t>р.п.Панковка, ул.Заводская, д.92</t>
  </si>
  <si>
    <t>р.п.Панковка, ул.Индустриальная, д.3</t>
  </si>
  <si>
    <t>р.п.Панковка, ул.Строительная, д.5</t>
  </si>
  <si>
    <t>р.п.Пролетарий, ул.Ленина, д.4</t>
  </si>
  <si>
    <t>р.п.Пролетарий, ул.Молодежная, д.5</t>
  </si>
  <si>
    <t>с.Бронница, ул.Бронницкая, д.156а</t>
  </si>
  <si>
    <t>с.Бронница, ул.Мелиораторов, д.2</t>
  </si>
  <si>
    <t>д.Федорково, ул.Заводская, д.12</t>
  </si>
  <si>
    <t>д.Федорково, ул.Старорусская, д.17</t>
  </si>
  <si>
    <t>п.Пола, ул.Мира, д.17</t>
  </si>
  <si>
    <t>д.Быково, ул.Нефтяников, д.2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</si>
  <si>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</si>
  <si>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</si>
  <si>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д.19</t>
  </si>
  <si>
    <t>г.Старая Русса, ул.Возрождения, д.168а</t>
  </si>
  <si>
    <t>г.Старая Русса, ул.Гостинодворская, д.10</t>
  </si>
  <si>
    <t>г.Старая Русса, ул.Клубная, д.29</t>
  </si>
  <si>
    <t>г.Старая Русса, ул.Минеральная, д.1/17</t>
  </si>
  <si>
    <t>г.Старая Русса, ул.Минеральная, д.27/25</t>
  </si>
  <si>
    <t>г.Старая Русса, пер.Пищевиков, д.17а</t>
  </si>
  <si>
    <t>г.Старая Русса, ул.Поперечная, д.35</t>
  </si>
  <si>
    <t>г.Старая Русса, ул.Поперечная, д.195</t>
  </si>
  <si>
    <t>г.Старая Русса, ул.Радищева, д.2</t>
  </si>
  <si>
    <t>г.Старая Русса, ул.Радищева, д.3</t>
  </si>
  <si>
    <t>г.Старая Русса, ул.Санкт-Петербургская, д.44/1</t>
  </si>
  <si>
    <t>г.Старая Русса, ул.Санкт-Петербургская, д.84</t>
  </si>
  <si>
    <t>г.Старая Русса, ул.Яковлева, д.51</t>
  </si>
  <si>
    <t>г.Старая Русса, ул.Яковлева, д.61</t>
  </si>
  <si>
    <t>г.Старая Русса, ул.Якутских Стрелков, д.17б</t>
  </si>
  <si>
    <t>д.Нагово, ул.Школьная, д.16</t>
  </si>
  <si>
    <t>г.Старая Русса, ул.Александровская, д.11</t>
  </si>
  <si>
    <t>г.Старая Русса, ул.Введенская, д.7</t>
  </si>
  <si>
    <t>г.Старая Русса, ул.Воскресенская, д.7</t>
  </si>
  <si>
    <t>г.Старая Русса, ул.Гостинодворская, д.28</t>
  </si>
  <si>
    <t>г.Старая Русса, ул.Дзержинского, д.4а</t>
  </si>
  <si>
    <t>г.Старая Русса, ул.Крестецкая, д.18</t>
  </si>
  <si>
    <t>г.Старая Русса, ул.Минеральная, д.31</t>
  </si>
  <si>
    <t>г.Старая Русса, ул.Минеральная, д.38</t>
  </si>
  <si>
    <t>г.Старая Русса, ул.Некрасова д.20</t>
  </si>
  <si>
    <t>г.Старая Русса, ул.Некрасова, д.23</t>
  </si>
  <si>
    <t>г.Старая Русса, ул.Поперечная, д.28</t>
  </si>
  <si>
    <t>г.Старая Русса, ул.Радищева, д.7</t>
  </si>
  <si>
    <t>г.Старая Русса, ул.Санкт-Петербургская, д.11/44</t>
  </si>
  <si>
    <t>г.Старая Русса, ул.Санкт-Петербургская, д.18/65</t>
  </si>
  <si>
    <t>г.Старая Русса, ул.Тахирова, д.6</t>
  </si>
  <si>
    <t>г.Старая Русса, ул.Яковлева, д.49</t>
  </si>
  <si>
    <t>г.Старая Русса, ул.Яковлева, д.53</t>
  </si>
  <si>
    <t>г.Старая Русса, ул.Яковлева, д.7а</t>
  </si>
  <si>
    <t>г.Старая Русса, ул.Якутских Стрелков, д.37</t>
  </si>
  <si>
    <t>д.Анишино, ул.Коммунальная, д.4</t>
  </si>
  <si>
    <t>д.Борисово, ул.Центральная, д.4</t>
  </si>
  <si>
    <t>д.Дубовицы, ул.Садовая, д.2</t>
  </si>
  <si>
    <t>д.Дубовицы, ул.Старорусская, д.6</t>
  </si>
  <si>
    <t>д.Медниково, ул. 40 лет Победы, д.4</t>
  </si>
  <si>
    <t>д.Дубовицы, ул.Школьная, д.6</t>
  </si>
  <si>
    <t>д.Медниково, ул. 40 лет Победы, д.6</t>
  </si>
  <si>
    <t xml:space="preserve">с.Залучье, ул.Мельничная, д.3 </t>
  </si>
  <si>
    <t>п.Юбилейный, ул.Солнечная, д.4</t>
  </si>
  <si>
    <t>п.Юбилейный, ул.Солнечная, д.2</t>
  </si>
  <si>
    <t>р.п.Хвойная, ул.Красноармейская, д.4</t>
  </si>
  <si>
    <t>п.Остахново ул.Максимова, д.42</t>
  </si>
  <si>
    <t>п.Юбилейный, ул.Солнечная, д.1</t>
  </si>
  <si>
    <t>п. Юбилейный ул.Юности д.3</t>
  </si>
  <si>
    <t>р.п.Хвойная, ул.Вокзальная, д.22</t>
  </si>
  <si>
    <t>р.п.Хвойная, ул.Вокзальная, д.17</t>
  </si>
  <si>
    <t>г.Холм, ул.Зиновьева, д.4</t>
  </si>
  <si>
    <t>г.Холм, ул.Октябрьская, д.48/2б</t>
  </si>
  <si>
    <t>г.Холм, ул.Профсоюзная, д.3</t>
  </si>
  <si>
    <t>г.Холм, ул.Советская, д.2а</t>
  </si>
  <si>
    <t>г.Холм, ул.Комсомольская, д.3</t>
  </si>
  <si>
    <t>г.Холм, ул.Октябрьская, д.54</t>
  </si>
  <si>
    <t>г.Холм, ул.Советская, д.1</t>
  </si>
  <si>
    <t>г.Холм, пер.Советский, д.13</t>
  </si>
  <si>
    <t>р.п.Шимск, ул.Новгородская, д.9</t>
  </si>
  <si>
    <t>р.п.Шимск, ул.Шелонская, д.11</t>
  </si>
  <si>
    <t>Воскресенский бульвар, д.5</t>
  </si>
  <si>
    <t>микрорайон Кречевицы, д.137</t>
  </si>
  <si>
    <t>микрорайон Кречевицы, д.140</t>
  </si>
  <si>
    <t>микрорайон Кречевицы, д.150</t>
  </si>
  <si>
    <t>микрорайон Кречевицы, д.151</t>
  </si>
  <si>
    <t>микрорайон Кречевицы, д.153</t>
  </si>
  <si>
    <t>микрорайон Кречевицы, д.49</t>
  </si>
  <si>
    <t>микрорайон Кречевицы, д.51</t>
  </si>
  <si>
    <t>микрорайон Кречевицы, д.83</t>
  </si>
  <si>
    <t>микрорайон Кречевицы, д.84</t>
  </si>
  <si>
    <t>наб.Александра Невского, д.27</t>
  </si>
  <si>
    <t>наб.р.Гзень, д.4</t>
  </si>
  <si>
    <t>Знаменский пер., д.5</t>
  </si>
  <si>
    <t>Ильина ул., д.33</t>
  </si>
  <si>
    <t>просп.Александра Корсунова, д.5</t>
  </si>
  <si>
    <t>просп.Мира, д.19</t>
  </si>
  <si>
    <t>просп.Мира, д.23, корп.1</t>
  </si>
  <si>
    <t>проезд Радистов, д.2</t>
  </si>
  <si>
    <t>Большая Власьевская ул., д.6</t>
  </si>
  <si>
    <t>Большая Московская ул., д.19</t>
  </si>
  <si>
    <t>Большая Московская ул., д.76</t>
  </si>
  <si>
    <t>Большая Московская ул., д.84/1</t>
  </si>
  <si>
    <t>Большая Московская ул., д.86</t>
  </si>
  <si>
    <t>Большая Санкт-Петербургская ул., д.113</t>
  </si>
  <si>
    <t>Большая Санкт-Петербургская ул., д.117</t>
  </si>
  <si>
    <t>Большая Санкт-Петербургская ул., д.181а</t>
  </si>
  <si>
    <t>Большая Санкт-Петербургская ул., д.27</t>
  </si>
  <si>
    <t>Большая Санкт-Петербургская ул., д.35</t>
  </si>
  <si>
    <t>Большая Санкт-Петербургская ул., д.42</t>
  </si>
  <si>
    <t>Большая Санкт-Петербургская ул., д.85</t>
  </si>
  <si>
    <t>Большая Санкт-Петербургская ул., д.9</t>
  </si>
  <si>
    <t>ул.Белова, д.5</t>
  </si>
  <si>
    <t>ул.Белова, д.10</t>
  </si>
  <si>
    <t>ул.Белова, д.16</t>
  </si>
  <si>
    <t>Береговая ул., д.44, корп.2</t>
  </si>
  <si>
    <t>Великая ул., д.19</t>
  </si>
  <si>
    <t>ул.Германа, д.9</t>
  </si>
  <si>
    <t>ул.Германа, д.30</t>
  </si>
  <si>
    <t>Дачная ул., д.2</t>
  </si>
  <si>
    <t>Дачная ул., д.3</t>
  </si>
  <si>
    <t>Дачная ул., д.4</t>
  </si>
  <si>
    <t>Десятинная ул., д.4</t>
  </si>
  <si>
    <t>Десятинная ул., д.5</t>
  </si>
  <si>
    <t>Козьмодемьянская ул., д.5/5</t>
  </si>
  <si>
    <t>Кооперативная ул., д.2/31</t>
  </si>
  <si>
    <t>ул.Коровникова, д.13, корп.3</t>
  </si>
  <si>
    <t>ул.Даньславля, д.10/20</t>
  </si>
  <si>
    <t>ул.Космонавтов, д.8а</t>
  </si>
  <si>
    <t>ул.Кочетова, д.3</t>
  </si>
  <si>
    <t>ул.Кочетова, д.35, корп.1</t>
  </si>
  <si>
    <t>ул.Кочетова, д.43, корп.3</t>
  </si>
  <si>
    <t>ул.Кочетова, д.7</t>
  </si>
  <si>
    <t>ул.Красилова, д.41/23</t>
  </si>
  <si>
    <t>Лазаревская ул., д.20</t>
  </si>
  <si>
    <t>ул.М.Джалиля-Духовская, д.10</t>
  </si>
  <si>
    <t>Михайлова ул., д.16а</t>
  </si>
  <si>
    <t>Михайлова ул., д.24</t>
  </si>
  <si>
    <t>Михайлова ул., д.31</t>
  </si>
  <si>
    <t>Молотковская ул., д.15</t>
  </si>
  <si>
    <t>Молотковская ул., д.7</t>
  </si>
  <si>
    <t>Московская ул., д.26, корп.1</t>
  </si>
  <si>
    <t>Московская ул., д.28, корп.2</t>
  </si>
  <si>
    <t>Московская ул., д.28, корп.4</t>
  </si>
  <si>
    <t>Московская ул., д.30, корп.1</t>
  </si>
  <si>
    <t>Московская ул., д.7</t>
  </si>
  <si>
    <t>Новгородская ул., д.10</t>
  </si>
  <si>
    <t>Новгородская ул., д.14</t>
  </si>
  <si>
    <t>Новолучанская ул., д.20</t>
  </si>
  <si>
    <t>Новолучанская ул., д.32</t>
  </si>
  <si>
    <t>Новолучанская ул., д.42</t>
  </si>
  <si>
    <t>Нутная ул., д.16/19</t>
  </si>
  <si>
    <t>Октябрьская ул., д.12, корп.1</t>
  </si>
  <si>
    <t>Октябрьская ул., д.12, корп.2</t>
  </si>
  <si>
    <t>Октябрьская ул., д.14а</t>
  </si>
  <si>
    <t>Октябрьская ул., д.16, корп.2</t>
  </si>
  <si>
    <t>Октябрьская ул., д.18</t>
  </si>
  <si>
    <t>Октябрьская ул., д.32</t>
  </si>
  <si>
    <t>Октябрьская ул., д.38</t>
  </si>
  <si>
    <t>Октябрьская ул., д.6, корп.2</t>
  </si>
  <si>
    <t>ул.Павла Левитта, д.1</t>
  </si>
  <si>
    <t>ул.Павла Левитта, д.11</t>
  </si>
  <si>
    <t>ул.Павла Левитта, д.22</t>
  </si>
  <si>
    <t>ул.Павла Левитта, д.24</t>
  </si>
  <si>
    <t>ул.Панкратова, д.44</t>
  </si>
  <si>
    <t>Предтеченская ул., д.3</t>
  </si>
  <si>
    <t>Промышленный пер., д.4</t>
  </si>
  <si>
    <t>Промышленный пер., д.6</t>
  </si>
  <si>
    <t>Промышленная ул., д.16</t>
  </si>
  <si>
    <t>Псковская ул., д.24</t>
  </si>
  <si>
    <t>Псковская ул., д.36</t>
  </si>
  <si>
    <t>Псковская ул., д.40, корп.2</t>
  </si>
  <si>
    <t>Псковская ул., д.42, корп.3</t>
  </si>
  <si>
    <t>Псковская ул., д.42, корп.4</t>
  </si>
  <si>
    <t>Псковская ул., д.44, корп.1</t>
  </si>
  <si>
    <t>Псковская ул., д.48, корп.2</t>
  </si>
  <si>
    <t>Псковская ул., д.8</t>
  </si>
  <si>
    <t>Псковская ул., д.16</t>
  </si>
  <si>
    <t>ул.Радистов, д.25</t>
  </si>
  <si>
    <t>ул.Рогатица, д.21</t>
  </si>
  <si>
    <t>ул.Рогатица, д.22</t>
  </si>
  <si>
    <t>ул.Рогатица, д.26а</t>
  </si>
  <si>
    <t>Славная ул., д.18/12</t>
  </si>
  <si>
    <t>Славная ул., д.39</t>
  </si>
  <si>
    <t>Славная ул., д.54/26</t>
  </si>
  <si>
    <t>Славная ул., д.60</t>
  </si>
  <si>
    <t>Стратилатовская ул., д.25, корп.2</t>
  </si>
  <si>
    <t>Стратилатовская ул., д.6</t>
  </si>
  <si>
    <t>ул.Строителей, д.8</t>
  </si>
  <si>
    <t>Тихвинская ул., д.14</t>
  </si>
  <si>
    <t>Тихвинская ул., д.18/13</t>
  </si>
  <si>
    <t>ул.Фёдоровский Ручей, д.14, корп.2</t>
  </si>
  <si>
    <t>ул.Фёдоровский Ручей, д.16, корп.2</t>
  </si>
  <si>
    <t>Хутынская ул., д.27, корп.1</t>
  </si>
  <si>
    <t>ул.Химиков, д.10</t>
  </si>
  <si>
    <t>Чудинцева ул., д.5</t>
  </si>
  <si>
    <t>Чудинцева ул., д.9</t>
  </si>
  <si>
    <t>Чудовская ул., д.3</t>
  </si>
  <si>
    <t>Чудовская ул., д.4а</t>
  </si>
  <si>
    <t>Щитная ул., д.14</t>
  </si>
  <si>
    <t>Щитная ул., д.4/9</t>
  </si>
  <si>
    <t>Щитная ул., д.17/1</t>
  </si>
  <si>
    <t>ул.Щусева, д.7, корп.2</t>
  </si>
  <si>
    <t>Яковлева ул., д.12</t>
  </si>
  <si>
    <t>Яковлева ул., д.7</t>
  </si>
  <si>
    <t>Воскресенский бульвар, д.10</t>
  </si>
  <si>
    <t>Воскресенский бульвар, д.11</t>
  </si>
  <si>
    <t>Воскресенский бульвар, д.1а</t>
  </si>
  <si>
    <t>Бульвар Лёни Голикова, д.4, корп.4</t>
  </si>
  <si>
    <t>микрорайон Кречевицы, д.80</t>
  </si>
  <si>
    <t>наб.Александра Невского, д.22/2</t>
  </si>
  <si>
    <t>наб.Александра Невского, д.29</t>
  </si>
  <si>
    <t>г.Боровичи, ул.Ленинградская, д.30</t>
  </si>
  <si>
    <t>Десятинная ул., д.17, корп.3</t>
  </si>
  <si>
    <t>д.Мельник, д.55</t>
  </si>
  <si>
    <t>памятник, по реш. Ком. С 2017 на 2019, выполнен только проект</t>
  </si>
  <si>
    <t>р.п.Демянск, ул.Черняховского, д.4</t>
  </si>
  <si>
    <t>р.п.Любытино, ул.В. Иванова, д.45</t>
  </si>
  <si>
    <t>р.п.Любытино, ул.В. Иванова, д.45а</t>
  </si>
  <si>
    <t>р.п.Любытино, ул.Речная, д.20</t>
  </si>
  <si>
    <t>г.Окуловка, ул.1-я Железнодорожная, д.6</t>
  </si>
  <si>
    <t>г.Окуловка, ул.1 Мая, д.15</t>
  </si>
  <si>
    <t>г.Окуловка, ул.1 Мая, д.19</t>
  </si>
  <si>
    <t>г.Окуловка, ул.1 Мая, д.6</t>
  </si>
  <si>
    <t>г.Сольцы, наб. 7 Ноября, д.4</t>
  </si>
  <si>
    <t>г.Старая Русса, ул.Возрождения, д.174</t>
  </si>
  <si>
    <t>г.Старая Русса, пл.Монастырская, д.7</t>
  </si>
  <si>
    <t>г.Старая Русса, микрорайон Городок, д.17</t>
  </si>
  <si>
    <t>г.Холм, ул.Р. Люксембург, д.21</t>
  </si>
  <si>
    <t>г.Холм, ул.Р. Люксембург, д.23</t>
  </si>
  <si>
    <t>с.Медведь, ул.С. Куликова, д.114</t>
  </si>
  <si>
    <t>просп.Мира, д.23, корп.2</t>
  </si>
  <si>
    <t>просп.Мира, д.21</t>
  </si>
  <si>
    <t>просп.Мира, д.18</t>
  </si>
  <si>
    <t>просп.Мира, д.15</t>
  </si>
  <si>
    <t>просп.Мира, д.12</t>
  </si>
  <si>
    <t>Технический проезд, д.4</t>
  </si>
  <si>
    <t>просп.Мира, д.23/9</t>
  </si>
  <si>
    <t>просп.Мира, д.27, корп.3</t>
  </si>
  <si>
    <t>просп.Мира, д.27, корп.4</t>
  </si>
  <si>
    <t>просп.Мира, д.3, корп.4</t>
  </si>
  <si>
    <t>просп.Мира, д.30, корп.5</t>
  </si>
  <si>
    <t>просп.Мира, д.42</t>
  </si>
  <si>
    <t>проезд Радистов, д.3</t>
  </si>
  <si>
    <t>Большая Московская ул., д.10а</t>
  </si>
  <si>
    <t>Большая Московская ул., д.11/11</t>
  </si>
  <si>
    <t>Большая Московская ул., д.33</t>
  </si>
  <si>
    <t>Большая Московская ул., д.6/12</t>
  </si>
  <si>
    <t>Большая Московская ул., д.98а</t>
  </si>
  <si>
    <t>Большая Санкт-Петербургская ул., д.10</t>
  </si>
  <si>
    <t>Большая Санкт-Петербургская ул., д.102</t>
  </si>
  <si>
    <t>Большая Санкт-Петербургская ул., д.120</t>
  </si>
  <si>
    <t>Большая Санкт-Петербургская ул., д.136, корп.1</t>
  </si>
  <si>
    <t>Большая Санкт-Петербургская ул., д.150</t>
  </si>
  <si>
    <t>Большая Санкт-Петербургская ул., д.16</t>
  </si>
  <si>
    <t>Большая Санкт-Петербургская ул., д.26</t>
  </si>
  <si>
    <t>Большая Санкт-Петербургская ул., д.29/1</t>
  </si>
  <si>
    <t>Большая Санкт-Петербургская ул., д.30</t>
  </si>
  <si>
    <t>Большая Санкт-Петербургская ул., д.34</t>
  </si>
  <si>
    <t>Большая Санкт-Петербургская ул., д.96, корп.1</t>
  </si>
  <si>
    <t>Большая Санкт-Петербургская ул., д.96, корп.2</t>
  </si>
  <si>
    <t>ул.Белова, д.11</t>
  </si>
  <si>
    <t>ул.Белова, д.13</t>
  </si>
  <si>
    <t>Береговая ул., д.46</t>
  </si>
  <si>
    <t>Бояна ул., д.5</t>
  </si>
  <si>
    <t>Великая ул., д.3</t>
  </si>
  <si>
    <t>ул.Газон, д.5/2</t>
  </si>
  <si>
    <t>ул.Германа, д.22</t>
  </si>
  <si>
    <t>ул.Даньславля, д.11</t>
  </si>
  <si>
    <t>Дворцовая ул., д.4</t>
  </si>
  <si>
    <t>Десятинная ул., д.17, корп.1</t>
  </si>
  <si>
    <t>Десятинная ул., д.2</t>
  </si>
  <si>
    <t>ул.Зелинского, д.26</t>
  </si>
  <si>
    <t>ул.Зелинского, д.33</t>
  </si>
  <si>
    <t>Знаменская ул., д.7/7</t>
  </si>
  <si>
    <t>Ильина ул., д.22/42</t>
  </si>
  <si>
    <t>Ильина ул., д.30</t>
  </si>
  <si>
    <t>ул.Каберова-Власьевская, д.21а</t>
  </si>
  <si>
    <t>Кооперативная ул., д.15</t>
  </si>
  <si>
    <t>ул.Коровникова, д.9, корп.2</t>
  </si>
  <si>
    <t>ул.Королёва, д.5, корп.1</t>
  </si>
  <si>
    <t xml:space="preserve">ул.Космонавтов, д.10 </t>
  </si>
  <si>
    <t>ул.Космонавтов, д.12</t>
  </si>
  <si>
    <t>ул.Космонавтов, д.16</t>
  </si>
  <si>
    <t>ул.Космонавтов, д.18/1</t>
  </si>
  <si>
    <t>ул.Космонавтов, д.6а</t>
  </si>
  <si>
    <t>ул.Кочетова, д.29, корп.1</t>
  </si>
  <si>
    <t>ул.Кочетова, д.33/17</t>
  </si>
  <si>
    <t>ул.Кочетова, д.4</t>
  </si>
  <si>
    <t>ул.Кочетова, д.5</t>
  </si>
  <si>
    <t>ул.Красилова, д.42/25</t>
  </si>
  <si>
    <t>ул.Красилова, д.47а</t>
  </si>
  <si>
    <t>ул.Красилова, д.51/28</t>
  </si>
  <si>
    <t>ул.Ломоносова, д.14/20</t>
  </si>
  <si>
    <t>ул.Ломоносова, д.18, корп.3</t>
  </si>
  <si>
    <t>ул.Ломоносова, д.23/18</t>
  </si>
  <si>
    <t>ул.Ломоносова, д.24/1</t>
  </si>
  <si>
    <t>ул.Ломоносова, д.32</t>
  </si>
  <si>
    <t>ул.Ломоносова, д.36</t>
  </si>
  <si>
    <t>ул.Ломоносова, д.7</t>
  </si>
  <si>
    <t>ул.Людогоща, д.10а</t>
  </si>
  <si>
    <t>ул.Людогоща, д.8а</t>
  </si>
  <si>
    <t>ул.М. Джалиля-Духовская, д.26/2</t>
  </si>
  <si>
    <t>ул.Менделеева, д.2</t>
  </si>
  <si>
    <t>Михайлова ул., д.12</t>
  </si>
  <si>
    <t>Московская ул., д.22, корп.1</t>
  </si>
  <si>
    <t>Московская ул., д.28, корп.3</t>
  </si>
  <si>
    <t>Нехинская ул., д.22, корп.1</t>
  </si>
  <si>
    <t>Нехинская ул., д.32</t>
  </si>
  <si>
    <t>Нехинская ул., д.32, корп.1</t>
  </si>
  <si>
    <t>Никольская ул., д.24/27</t>
  </si>
  <si>
    <t>Никольская ул., д.9</t>
  </si>
  <si>
    <t>Новолучанская ул., д.33</t>
  </si>
  <si>
    <t>Новолучанская ул., д.34</t>
  </si>
  <si>
    <t>Новолучанская ул., д.36</t>
  </si>
  <si>
    <t>Новолучанская ул., д.37</t>
  </si>
  <si>
    <t>Новолучанская ул., д.38</t>
  </si>
  <si>
    <t>Новолучанская ул., д.40</t>
  </si>
  <si>
    <t>Новолучанская ул., д.41</t>
  </si>
  <si>
    <t>Нутная ул., д.10/13</t>
  </si>
  <si>
    <t>Новолучанская ул., д.8/8</t>
  </si>
  <si>
    <t>ул.Обороны, д.19</t>
  </si>
  <si>
    <t>ул.Обороны, д.20</t>
  </si>
  <si>
    <t>Октябрьская ул., д.2, корп.1</t>
  </si>
  <si>
    <t>Октябрьская ул., д.2, корп.2</t>
  </si>
  <si>
    <t>Октябрьская ул., д.20</t>
  </si>
  <si>
    <t>Октябрьская ул., д.26</t>
  </si>
  <si>
    <t>Октябрьская ул., д.28</t>
  </si>
  <si>
    <t>Октябрьская ул., д.34</t>
  </si>
  <si>
    <t>Октябрьская ул., д.4, корп.2</t>
  </si>
  <si>
    <t>Октябрьская ул., д.42</t>
  </si>
  <si>
    <t>ул.Павла Левитта, д.3</t>
  </si>
  <si>
    <t>ул.Павла Левитта, д.5</t>
  </si>
  <si>
    <t>Парковая ул., д.10а</t>
  </si>
  <si>
    <t>Парковая ул., д.16, корп.2</t>
  </si>
  <si>
    <t>Парковая ул., д.17</t>
  </si>
  <si>
    <t>ул.Попова, д.14/32</t>
  </si>
  <si>
    <t>ул.Попова, д.22</t>
  </si>
  <si>
    <t>ул.Попова, д.2/22</t>
  </si>
  <si>
    <t>Прусская ул., д.20/14</t>
  </si>
  <si>
    <t>Прусская ул., д.7</t>
  </si>
  <si>
    <t>Псковская ул., д.16, корп.4</t>
  </si>
  <si>
    <t>Псковская ул., д.18, корп.3</t>
  </si>
  <si>
    <t>Псковская ул., д.22</t>
  </si>
  <si>
    <t>Псковская ул., д.30</t>
  </si>
  <si>
    <t>Псковская ул., д.32, корп.2</t>
  </si>
  <si>
    <t>Псковская ул., д.34</t>
  </si>
  <si>
    <t>Псковская ул., д.38</t>
  </si>
  <si>
    <t>Псковская ул., д.4</t>
  </si>
  <si>
    <t>Псковская ул., д.6</t>
  </si>
  <si>
    <t>ул.Радистов, д.23а</t>
  </si>
  <si>
    <t>ул.Розважа, д.11/1</t>
  </si>
  <si>
    <t>ул.Саши Устинова, д.7</t>
  </si>
  <si>
    <t>ул.Свободы, д.13</t>
  </si>
  <si>
    <t>ул.Свободы, д.17</t>
  </si>
  <si>
    <t>ул.Связи, д.3</t>
  </si>
  <si>
    <t>ул.Связи, д.5</t>
  </si>
  <si>
    <t>Славная ул., д.47/25</t>
  </si>
  <si>
    <t>Славная ул., д.52</t>
  </si>
  <si>
    <t>Стратилатовская ул., д.8</t>
  </si>
  <si>
    <t>Студенческая ул., д.25</t>
  </si>
  <si>
    <t>ул.Т. Фрунзе-Оловянка, д.3</t>
  </si>
  <si>
    <t>ул.Т. Фрунзе-Оловянка, д.36</t>
  </si>
  <si>
    <t>ул.Фёдоровский Ручей, д.10/48</t>
  </si>
  <si>
    <t>ул.Фёдоровский Ручей, д.15</t>
  </si>
  <si>
    <t>ул.Фёдоровский Ручей, д.8/33</t>
  </si>
  <si>
    <t>ул.Химиков, д.4</t>
  </si>
  <si>
    <t>ул.Черемнова-Конюхова, д.15</t>
  </si>
  <si>
    <t>Щитная ул., д.11/13</t>
  </si>
  <si>
    <t>Щитная ул., д.6</t>
  </si>
  <si>
    <t>ул.Щусева, д.12, корп.1</t>
  </si>
  <si>
    <t>ул.Щусева, д.12, корп.3</t>
  </si>
  <si>
    <t>ул.Щусева, д.2, корп.1</t>
  </si>
  <si>
    <t>ул.Щусева, д.5</t>
  </si>
  <si>
    <t>ул.Щусева, д.7</t>
  </si>
  <si>
    <t>ул.Щусева, д.8, корп.4</t>
  </si>
  <si>
    <t>Яковлева ул., д.22/1</t>
  </si>
  <si>
    <t>Воскресенский бульвар, д.1</t>
  </si>
  <si>
    <t>Воскресенский бульвар, д.6</t>
  </si>
  <si>
    <t>Воскресенский бульвар, д.8</t>
  </si>
  <si>
    <t>Бульвар Лёни Голикова, д.4, корп.2</t>
  </si>
  <si>
    <t>микрорайон Волховский, ул.Ветеранов, д.8</t>
  </si>
  <si>
    <t>микрорайон Кречевицы, д.139</t>
  </si>
  <si>
    <t>микрорайон Кречевицы, д.21</t>
  </si>
  <si>
    <t>микрорайон Кречевицы, д.24</t>
  </si>
  <si>
    <t>микрорайон Кречевицы, д.26</t>
  </si>
  <si>
    <t>микрорайон Кречевицы, д.36</t>
  </si>
  <si>
    <t>наб.Александра Невского, д.26</t>
  </si>
  <si>
    <t>наб.Александра Невского, д.28</t>
  </si>
  <si>
    <t>наб.р.Гзень, д.3</t>
  </si>
  <si>
    <t>пер.Юннатов, д.7</t>
  </si>
  <si>
    <t>проезд Радистов, д.5</t>
  </si>
  <si>
    <t>просп.Александра Корсунова, д.25</t>
  </si>
  <si>
    <t>просп.Александра Корсунова, д.26</t>
  </si>
  <si>
    <t>просп.Александра Корсунова, д.26а</t>
  </si>
  <si>
    <t>просп.Александра Корсунова, д.29, корп.1</t>
  </si>
  <si>
    <t>просп.Александра Корсунова, д.33</t>
  </si>
  <si>
    <t>просп.Александра Корсунова, д.36, корп.2</t>
  </si>
  <si>
    <t>просп.Александра Корсунова, д.36, корп.4</t>
  </si>
  <si>
    <t>просп.Александра Корсунова, д.38, корп.3</t>
  </si>
  <si>
    <t>просп.Мира, д.1</t>
  </si>
  <si>
    <t>просп.Александра Корсунова, д.19а</t>
  </si>
  <si>
    <t>просп.Александра Корсунова, д.23/2а</t>
  </si>
  <si>
    <t>просп.Александра Корсунова, д.27</t>
  </si>
  <si>
    <t>просп.Александра Корсунова, д.29, корп.2</t>
  </si>
  <si>
    <t>просп.Александра Корсунова, д.3</t>
  </si>
  <si>
    <t>просп.Александра Корсунова, д.31</t>
  </si>
  <si>
    <t>просп.Александра Корсунова, д.35, корп.1</t>
  </si>
  <si>
    <t>просп.Александра Корсунова, д.36, корп.1</t>
  </si>
  <si>
    <t>просп.Александра Корсунова, д.37</t>
  </si>
  <si>
    <t>просп.Мира, д.20/38</t>
  </si>
  <si>
    <t>просп.Мира, д.25, корп.2</t>
  </si>
  <si>
    <t>просп.Мира, д.3, корп.1</t>
  </si>
  <si>
    <t>просп.Мира, д.3, корп.2</t>
  </si>
  <si>
    <t>просп.Мира, д.40, корп.1</t>
  </si>
  <si>
    <t>просп.Мира, д.7, корп.2</t>
  </si>
  <si>
    <t>просп.Мира, д.8</t>
  </si>
  <si>
    <t>г.Боровичи, пл.Труда, д.11</t>
  </si>
  <si>
    <t>п.Прогресс, ул.Строителей, д.8</t>
  </si>
  <si>
    <t>д.Семеновщина, д.91</t>
  </si>
  <si>
    <t>д.Семеновщина, д.92</t>
  </si>
  <si>
    <t>ул.Белова, д.8</t>
  </si>
  <si>
    <t>Большая Московская ул., д.16</t>
  </si>
  <si>
    <t>Большая Московская ул., д.45</t>
  </si>
  <si>
    <t>Большая Московская ул., д.49, корп.2</t>
  </si>
  <si>
    <t>Большая Московская ул., д.49, корп.3</t>
  </si>
  <si>
    <t>Большая Московская ул., д.53, корп.2</t>
  </si>
  <si>
    <t>Большая Московская ул., д.58/9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</si>
  <si>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</si>
  <si>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</si>
  <si>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д.28, корп.4</t>
  </si>
  <si>
    <t>Большая Санкт-Петербургская ул., д.33</t>
  </si>
  <si>
    <t>Большая Санкт-Петербургская ул., д.5/1</t>
  </si>
  <si>
    <t>Большая Санкт-Петербургская ул., д.76</t>
  </si>
  <si>
    <t>Великая ул., д.9/3</t>
  </si>
  <si>
    <t>ул.Германа, д.10</t>
  </si>
  <si>
    <t>ул.Германа, д.34</t>
  </si>
  <si>
    <t>ул.Германа, д.6</t>
  </si>
  <si>
    <t>Десятинная ул., д.14</t>
  </si>
  <si>
    <t>Десятинная ул., д.17, корп.2</t>
  </si>
  <si>
    <t>Заставная ул., д.2, корп.3</t>
  </si>
  <si>
    <t>ул.Зелинского, д.17, корп.1</t>
  </si>
  <si>
    <t>ул.Зелинского, д.17, корп.3</t>
  </si>
  <si>
    <t>ул.Зелинского, д.19, корп.1</t>
  </si>
  <si>
    <t>ул.Зелинского, д.32, корп.2</t>
  </si>
  <si>
    <t>ул.Зелинского, д.34, корп.2</t>
  </si>
  <si>
    <t>ул.Зелинского, д.48, корп.2</t>
  </si>
  <si>
    <t xml:space="preserve">ул.Зоотехническая, д.5 </t>
  </si>
  <si>
    <t>Ильина ул., д.11/15</t>
  </si>
  <si>
    <t>Ильина ул., д.12/28</t>
  </si>
  <si>
    <t>Ильина ул., д.13</t>
  </si>
  <si>
    <t>Ильина ул., д.15</t>
  </si>
  <si>
    <t>Ильина ул., д.18</t>
  </si>
  <si>
    <t>ул.Каберова-Власьевская, д.2</t>
  </si>
  <si>
    <t>Козьмодемьянская ул., д.4</t>
  </si>
  <si>
    <t>ул.Коровникова, д.13, корп.4</t>
  </si>
  <si>
    <t>ул.Коровникова, д.3, корп.3</t>
  </si>
  <si>
    <t>ул.Коровникова, д.3, корп.4</t>
  </si>
  <si>
    <t>ул.Космонавтов, д.26</t>
  </si>
  <si>
    <t>ул.Космонавтов, д.8</t>
  </si>
  <si>
    <t>ул.Кочетова, д.47</t>
  </si>
  <si>
    <t>ул.Красилова, д.43</t>
  </si>
  <si>
    <t>Локомотивная ул., д.2</t>
  </si>
  <si>
    <t>ул.Ломоносова, д.3, корп.3</t>
  </si>
  <si>
    <t>ул.Ломоносова, д.34</t>
  </si>
  <si>
    <t>ул.Ломоносова, д.8/1</t>
  </si>
  <si>
    <t>Лужская ул., д.19</t>
  </si>
  <si>
    <t>ул.Менделеева, д.18</t>
  </si>
  <si>
    <t>ул.Менделеева, д.8</t>
  </si>
  <si>
    <t>Московская ул., д.6</t>
  </si>
  <si>
    <t>Молотковская ул., д.3</t>
  </si>
  <si>
    <t>Михайлова ул., д.17</t>
  </si>
  <si>
    <t>Михайлова ул., д.20а</t>
  </si>
  <si>
    <t>Михайлова ул., д.23/17</t>
  </si>
  <si>
    <t>Михайлова ул., д.32</t>
  </si>
  <si>
    <t>Михайлова ул., д.34</t>
  </si>
  <si>
    <t>Михайлова ул., д.38/18</t>
  </si>
  <si>
    <t>Московская ул., д.8</t>
  </si>
  <si>
    <t>Нехинская ул., д.22, корп.3</t>
  </si>
  <si>
    <t>Нехинская ул., д.26, корп.2</t>
  </si>
  <si>
    <t>Нехинская ул., д.61г</t>
  </si>
  <si>
    <t>Никольская ул., д.26/30</t>
  </si>
  <si>
    <t>Никольская ул., д.27</t>
  </si>
  <si>
    <t>Никольская ул., д.28</t>
  </si>
  <si>
    <t>Никольская ул., д.37</t>
  </si>
  <si>
    <t>Новолучанская ул., д.14</t>
  </si>
  <si>
    <t>Новолучанская ул., д.26</t>
  </si>
  <si>
    <t>Новолучанская ул., д.30</t>
  </si>
  <si>
    <t>Новолучанская ул., д.35</t>
  </si>
  <si>
    <t>Октябрьская ул., д.10, корп.1</t>
  </si>
  <si>
    <t>Октябрьская ул., д.10, корп.3</t>
  </si>
  <si>
    <t>Октябрьская ул., д.16</t>
  </si>
  <si>
    <t>Октябрьская ул., д.36</t>
  </si>
  <si>
    <t>Октябрьская ул., д.4, корп.1</t>
  </si>
  <si>
    <t>Октябрьская ул., д.6, корп.1</t>
  </si>
  <si>
    <t>ул.Павла Левитта, д.7</t>
  </si>
  <si>
    <t>Парковая ул., д.15</t>
  </si>
  <si>
    <t>Парковая ул., д.4, корп.1</t>
  </si>
  <si>
    <t>Пестовская ул., д.10</t>
  </si>
  <si>
    <t>ул.Попова, д.13, корп.3</t>
  </si>
  <si>
    <t>ул.Попова, д.13, корп.5</t>
  </si>
  <si>
    <t>ул.Попова, д.3</t>
  </si>
  <si>
    <t>ул.Попова, д.5</t>
  </si>
  <si>
    <t>Посольская ул., д.3</t>
  </si>
  <si>
    <t>Предтеченская ул., д.11</t>
  </si>
  <si>
    <t>Предтеченская ул., д.14</t>
  </si>
  <si>
    <t>Предтеченская ул., д.16/5</t>
  </si>
  <si>
    <t>Предтеченская ул., д.6</t>
  </si>
  <si>
    <t>Предтеченская ул., д.9</t>
  </si>
  <si>
    <t>Прусская ул., д.3</t>
  </si>
  <si>
    <t>Прусская ул., д.5/21</t>
  </si>
  <si>
    <t>Псковская ул., д.14</t>
  </si>
  <si>
    <t>Псковская ул., д.18</t>
  </si>
  <si>
    <t>ул.Радистов, д.1</t>
  </si>
  <si>
    <t>ул.Радистов, д.1/11</t>
  </si>
  <si>
    <t>ул.Радистов, д.23</t>
  </si>
  <si>
    <t>ул.Радистов, д.27</t>
  </si>
  <si>
    <t>ул.Радистов, д.29</t>
  </si>
  <si>
    <t>ул.Радистов, д.31</t>
  </si>
  <si>
    <t>ул.Радистов, д.7</t>
  </si>
  <si>
    <t>ул.Рахманинова, д.5</t>
  </si>
  <si>
    <t>ул.Рогатица, д.17</t>
  </si>
  <si>
    <t>ул.Рогатица, д.20</t>
  </si>
  <si>
    <t>ул.Рогатица, д.29</t>
  </si>
  <si>
    <t>ул.Рогатица, д.33</t>
  </si>
  <si>
    <t>ул.Саши Устинова, д.3</t>
  </si>
  <si>
    <t>ул.Свободы, д.11</t>
  </si>
  <si>
    <t>ул.Свободы, д.29</t>
  </si>
  <si>
    <t>ул.Свободы, д.9</t>
  </si>
  <si>
    <t>ул.Связи, д.5а</t>
  </si>
  <si>
    <t>Славная ул., д.26</t>
  </si>
  <si>
    <t>Славная ул., д.51</t>
  </si>
  <si>
    <t>ул.Советской Армии, д.32, корп.3</t>
  </si>
  <si>
    <t>Стратилатовская ул., д.12</t>
  </si>
  <si>
    <t>Стратилатовская ул., д.2</t>
  </si>
  <si>
    <t>Студенческая ул., д.15/2</t>
  </si>
  <si>
    <t>Студенческая ул., д.21/43</t>
  </si>
  <si>
    <t>Тихвинская ул., д.1/11</t>
  </si>
  <si>
    <t>ул.Т. Фрунзе-Оловянка, д.13</t>
  </si>
  <si>
    <t>ул.Т. Фрунзе-Оловянка, д.20</t>
  </si>
  <si>
    <t>Хутынская ул., д.23, корп.1</t>
  </si>
  <si>
    <t>Хутынская ул., д.25, корп.1</t>
  </si>
  <si>
    <t>Хутынская ул., д.8</t>
  </si>
  <si>
    <t>ул.Черемнова-Конюхова, д.8</t>
  </si>
  <si>
    <t>ул.Черняховского, д.18</t>
  </si>
  <si>
    <t>ул.Черняховского, д.20</t>
  </si>
  <si>
    <t>ул.Черняховского, д.80</t>
  </si>
  <si>
    <t>ул.Черняховского, д.82</t>
  </si>
  <si>
    <t>ул.Черняховского, д.86</t>
  </si>
  <si>
    <t>ул.Черняховского, д.88</t>
  </si>
  <si>
    <t>Чудинцева ул., д.4</t>
  </si>
  <si>
    <t>Чудинцева ул., д.7</t>
  </si>
  <si>
    <t>ул.Щусева, д.8, корп.1</t>
  </si>
  <si>
    <t>ул.Щусева, д.8, корп.2</t>
  </si>
  <si>
    <t>ул.Щусева, д.9, корп.1</t>
  </si>
  <si>
    <t>ПУ искл.</t>
  </si>
  <si>
    <t>18.10-27.11.2018</t>
  </si>
  <si>
    <t>22.10-07.12.2018</t>
  </si>
  <si>
    <t>22.11-27.11.2018</t>
  </si>
  <si>
    <t>перенос по реш. Ком. С 2017 на 2019</t>
  </si>
  <si>
    <t>отказ, продление, проект</t>
  </si>
  <si>
    <t>д.Новое Овсино, ул.Совхозная, д.7</t>
  </si>
  <si>
    <t>по реш. Ком. Тс с пу с 2017 на 2019, выполнено только ПУ</t>
  </si>
  <si>
    <t>выполнено только система ТС, пу установлен, док.пока нет</t>
  </si>
  <si>
    <t>по реш. Комиссии крыша с 2026-28</t>
  </si>
  <si>
    <t>по реш. Ком. Ф-т с 2041-43</t>
  </si>
  <si>
    <t>по реш. Ком. С 2023-2025</t>
  </si>
  <si>
    <t>по реш. Ком. ВО с 2038-2040</t>
  </si>
  <si>
    <t>ул.Попова, д.7</t>
  </si>
  <si>
    <t>28.09-21.12.2018</t>
  </si>
  <si>
    <t xml:space="preserve">г.Валдай, просп.Комсомольский, д.44 </t>
  </si>
  <si>
    <t>г.Валдай, просп.Комсомольский, д.51</t>
  </si>
  <si>
    <t xml:space="preserve">без ПУ  </t>
  </si>
  <si>
    <t>выполнен только проект, памятник, по реш. Ком. Перенос на 2019</t>
  </si>
  <si>
    <t>выполнен только проект, продление, памятник</t>
  </si>
  <si>
    <t>12.09-25.12.2018</t>
  </si>
  <si>
    <t>12.12-21.12.2018</t>
  </si>
  <si>
    <t>п.Юбилейный, ул.Сосновая, д.5</t>
  </si>
  <si>
    <t>п.Юбилейный, ул.Юности, д.1</t>
  </si>
  <si>
    <t>п.Юбилейный, ул.Юности, д.4</t>
  </si>
  <si>
    <t>14.09-22.10.2018</t>
  </si>
  <si>
    <t>18.09-25.10.2018</t>
  </si>
  <si>
    <t>проект, памятник, по реш. Ком. Фасад с 2017 на 2019, выполнен только проект</t>
  </si>
  <si>
    <t>с 32-34 на 2019</t>
  </si>
  <si>
    <t>по реш. Ком. С 2029-2031</t>
  </si>
  <si>
    <t xml:space="preserve">эс </t>
  </si>
  <si>
    <t xml:space="preserve">эс  </t>
  </si>
  <si>
    <t>хвс, гвс</t>
  </si>
  <si>
    <t>по реш. Комиссии - проект на подвал, неучтен.вид</t>
  </si>
  <si>
    <t xml:space="preserve"> пу искл в ппно № 54</t>
  </si>
  <si>
    <t>ПУ уст.выполнен сис-а отказ на 2029-31 по пост Адм № 1208 от 08.08.2018, № 1212 от 09.08.2018</t>
  </si>
  <si>
    <t>ПУ-искл.продление по пост. Адм.</t>
  </si>
  <si>
    <t>крыша+фундамент</t>
  </si>
  <si>
    <t xml:space="preserve">тс </t>
  </si>
  <si>
    <t>эс, фасад</t>
  </si>
  <si>
    <t>замена эс на крышу, по реш. Ком. крыша с 2023-25</t>
  </si>
  <si>
    <t>без пу</t>
  </si>
  <si>
    <t>ПУ исключить-установлен</t>
  </si>
  <si>
    <t>хвс, крыша</t>
  </si>
  <si>
    <t>крыша+пу на тс</t>
  </si>
  <si>
    <t>хвс, фасад</t>
  </si>
  <si>
    <t>ПУ исключить-нет тех.возм.</t>
  </si>
  <si>
    <t>во, хвс</t>
  </si>
  <si>
    <t>замена крыши на ЭС, по реш. Комиссии эс перенос с 2035-2037</t>
  </si>
  <si>
    <t>хвс+крыша</t>
  </si>
  <si>
    <t>во+крыша</t>
  </si>
  <si>
    <t>хвс+во</t>
  </si>
  <si>
    <t xml:space="preserve">проект на фундамент, перенос с 2041-2043 </t>
  </si>
  <si>
    <t xml:space="preserve">ПУ-установлен </t>
  </si>
  <si>
    <t>прибор  искл</t>
  </si>
  <si>
    <t>пу искл.перенос по реш. Ком. Перенос на 2019</t>
  </si>
  <si>
    <t xml:space="preserve">гвс </t>
  </si>
  <si>
    <t xml:space="preserve"> ПУ исключить-установлен, будет перенос на 32 </t>
  </si>
  <si>
    <t>ээ с пу, тс без, по реш. Ком. Эс с пу с 2016 на 2019</t>
  </si>
  <si>
    <t>ПУ исключить - установлен, по суду</t>
  </si>
  <si>
    <t>на 2027; зам. на крышу, по реш. Комис., по суду</t>
  </si>
  <si>
    <t>замена  хвс на ф-т, по реш. Ком. перенос с 2035-37</t>
  </si>
  <si>
    <t>ПУ исключить - установлен, перенос по письму АВН</t>
  </si>
  <si>
    <t>ВО-отказ, перенос на 29-31</t>
  </si>
  <si>
    <t>крыша+тс</t>
  </si>
  <si>
    <t>ГВС без ПУ, ВО -2 проекта гвс (38239,64), продление, сделано только система ГВС на сумму 60392,54, ПУ исключить нет тех.возм., акт есть, ждем письмо от адм.</t>
  </si>
  <si>
    <t>эс+фасад</t>
  </si>
  <si>
    <t>гвс, во</t>
  </si>
  <si>
    <t>хвс+фасад</t>
  </si>
  <si>
    <t>узел пог.рег.тс</t>
  </si>
  <si>
    <t>фундамент+узел пог.рег.тс</t>
  </si>
  <si>
    <t>тс+узел пог.рег.тс</t>
  </si>
  <si>
    <t>эс+узел пог.рег.тс</t>
  </si>
  <si>
    <t>с 2026-2028 на 2018 г. по решению комисчсии, продление</t>
  </si>
  <si>
    <t>с 2020-2022 на 2018 г. по решению комисчсии, продление</t>
  </si>
  <si>
    <t>по решению комиссии пренос с 2023-2025 на 2018</t>
  </si>
  <si>
    <t>тс+крыша</t>
  </si>
  <si>
    <t>крыша+гвс</t>
  </si>
  <si>
    <t>по реш. Комиссии фасад на 2019, крыша на 2035-37</t>
  </si>
  <si>
    <t>перенос по письму АВН, пу (2шт)</t>
  </si>
  <si>
    <t>по решению Комиссии перенос на 2018, с 2019, продление</t>
  </si>
  <si>
    <t>по решению Комиссии перенос на 2018, с 2019 лифты, продление</t>
  </si>
  <si>
    <t>по решению Комиссии перенос на 2018, с 2020-2022, продление</t>
  </si>
  <si>
    <t>по решению Комиссии перенос на 2018, с 2019 лифты, 2 вида, ст-ть выполнения только крыша</t>
  </si>
  <si>
    <t>по реш. Ком. перенос на 2018, с 2019, продление</t>
  </si>
  <si>
    <t>тс, во</t>
  </si>
  <si>
    <t>с 2016 по ПВН № 5846, выполнено</t>
  </si>
  <si>
    <t>эс+крыша</t>
  </si>
  <si>
    <t>ПУ остается, сис-а отказ на 2029-31 по пост Адм № 1208 от 08.08.2018, № 1212 от 09.08.2018</t>
  </si>
  <si>
    <t>по реш. Ком. тс на 2019</t>
  </si>
  <si>
    <t>с 2016 по ПВН № 5846, продление, частично сделано, дальше непонятно</t>
  </si>
  <si>
    <t>ПУ с проектом</t>
  </si>
  <si>
    <t>без ПУ по программе реформ., выполнено</t>
  </si>
  <si>
    <t>выполнена отмостка</t>
  </si>
  <si>
    <t>выполнено, неучт. Вид</t>
  </si>
  <si>
    <t>тс, розлив</t>
  </si>
  <si>
    <t>крыша+во</t>
  </si>
  <si>
    <t xml:space="preserve">памятник, по реш. Ком эс с 2016 на 2019  </t>
  </si>
  <si>
    <t>по суду, продление договор заключен</t>
  </si>
  <si>
    <t>крыша+эс</t>
  </si>
  <si>
    <t>крыша</t>
  </si>
  <si>
    <t>подвал</t>
  </si>
  <si>
    <t xml:space="preserve">фундамент </t>
  </si>
  <si>
    <t>лифт</t>
  </si>
  <si>
    <t>фундамент</t>
  </si>
  <si>
    <t>ПУ исключен 2017-2, с 2017, выполнено</t>
  </si>
  <si>
    <t>предл. не принято</t>
  </si>
  <si>
    <t>денег нет</t>
  </si>
  <si>
    <t>предл.не принято</t>
  </si>
  <si>
    <t>ПРОДЛЕНИЕ</t>
  </si>
  <si>
    <t>были ТСЖ до 1.12.2018</t>
  </si>
  <si>
    <t>Виды работ, установленные части 1 статьи 166 Жилищного кодекса Российской Федерации</t>
  </si>
  <si>
    <t>г.Боровичи, пер.Реппо, д.5/7</t>
  </si>
  <si>
    <t>ЛИФТ</t>
  </si>
  <si>
    <t>перенос по письму АВН, до 01.10.2018 были РО</t>
  </si>
  <si>
    <t>Большая Московская ул., д.68</t>
  </si>
  <si>
    <t>ПУ исключить, по реш. Ком. перенос с 2020-22</t>
  </si>
  <si>
    <t>система перенос на 35-37</t>
  </si>
  <si>
    <t>продление, ПУ установлен-21.02.2019</t>
  </si>
  <si>
    <t>договор не расторгнут, остался в 2017</t>
  </si>
  <si>
    <t>продл.с 2016 фундамента на 17-19</t>
  </si>
  <si>
    <t>хвс +пу + пу на тс</t>
  </si>
  <si>
    <t>подвал+пу на тс</t>
  </si>
  <si>
    <t xml:space="preserve">гвс+эс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</si>
  <si>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– многоквартирный дом.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</si>
  <si>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– Фонд содействия реформированию жилищно-коммунального хозяйства.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</si>
  <si>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</si>
  <si>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– узел управления.</t>
    </r>
  </si>
  <si>
    <t>памятник ???</t>
  </si>
  <si>
    <t>проект ???</t>
  </si>
  <si>
    <t>предл.не принято, до 01.04.2019 были ссРО</t>
  </si>
  <si>
    <t>продление по протоколу, до 01.04.2019 были ссРО</t>
  </si>
  <si>
    <t>г.Боровичи, ул.Гоголя, д.164</t>
  </si>
  <si>
    <t>выполнено, ПУ будет искл.</t>
  </si>
  <si>
    <t>д.Новое Овсино, ул.Школьная, д.6</t>
  </si>
  <si>
    <t>Большая Санкт-Петербургская ул., д.28, корп.3</t>
  </si>
  <si>
    <t>продление, ф-д (проект)+ф-т, выполнен только фундамент</t>
  </si>
  <si>
    <t>выполнено, упали в "котёл" с 01.05.2019</t>
  </si>
  <si>
    <t>просп.Мира, д.31, корп.1</t>
  </si>
  <si>
    <t>ПУ исключен- установлен</t>
  </si>
  <si>
    <t>ПУ исключение-установлен</t>
  </si>
  <si>
    <t>ПУ исключен-установлен</t>
  </si>
  <si>
    <t>2 ПУ -  исключены</t>
  </si>
  <si>
    <t>выполнено, ПУ искл., нет тех.возм</t>
  </si>
  <si>
    <t>выполнено, ПУ исключен, установлен</t>
  </si>
  <si>
    <t>наб.Александра Невского, д.21</t>
  </si>
  <si>
    <t>по реш. Ком. с 2029-2031</t>
  </si>
  <si>
    <t>с.Зимогорье, ул.Ветеранов, д.9</t>
  </si>
  <si>
    <t>по реш. Ком. Перенос с 2023-2025</t>
  </si>
  <si>
    <t>д.Трубичино, д.38</t>
  </si>
  <si>
    <t>ул.Щусева, д.8, корп.5</t>
  </si>
  <si>
    <t>по реш. Ком. Эс с 2032-2034</t>
  </si>
  <si>
    <t>по реш. Ком. ВО с 2032-2034</t>
  </si>
  <si>
    <t>по реш. Ком. Фасад (торцы) с 2023-2025</t>
  </si>
  <si>
    <t>выполнено, по реш. Ком. Отм. С 2035-2037</t>
  </si>
  <si>
    <t>по реш. Ком. С 2041-2043</t>
  </si>
  <si>
    <t>ул.Кочетова, д.8</t>
  </si>
  <si>
    <t>по реш. Ком. С 2035-2037</t>
  </si>
  <si>
    <t>ул.Космонавтов, д.14</t>
  </si>
  <si>
    <t>проект по реш. Ком. В 2019, работы в 2020-2022</t>
  </si>
  <si>
    <t>п.Тёсовский, ул.Фрезерная, д.13</t>
  </si>
  <si>
    <t>по ЧС</t>
  </si>
  <si>
    <t>р.п.Панковка, ул.Промышленная, д.7а</t>
  </si>
  <si>
    <t>Десятинная ул., д.22</t>
  </si>
  <si>
    <t>по реш. Ком. Фасад с 2035-2037</t>
  </si>
  <si>
    <t>Большая Московская ул., д.52/9</t>
  </si>
  <si>
    <t>по реш. Ком. Тс с 2032-2034</t>
  </si>
  <si>
    <t>просп.Александра Корсунова, д.29, корп.3</t>
  </si>
  <si>
    <t>г.Боровичи, ул.Гоголя, д.71а</t>
  </si>
  <si>
    <t>по реш. Ком. Неучт. Вид</t>
  </si>
  <si>
    <t>нет объемов</t>
  </si>
  <si>
    <t>памятник, нет объемов</t>
  </si>
  <si>
    <t>ПУ искл., выполнено</t>
  </si>
  <si>
    <t>замена гс на фасад по реш. Комиссии № 11, выполнено</t>
  </si>
  <si>
    <t>перенос с 2038-2040, выполнено</t>
  </si>
  <si>
    <t>ТС перенос на 2020-2022, ПУ выполнено</t>
  </si>
  <si>
    <t>с 01.06.2019</t>
  </si>
  <si>
    <t>с 01.03.2019</t>
  </si>
  <si>
    <t>сумма по служ.</t>
  </si>
  <si>
    <t>будет перенос на 2019 по письму АВН</t>
  </si>
  <si>
    <t>г.Валдай, ул.Гагарина, д.49а</t>
  </si>
  <si>
    <t>ул.Ломоносова, д.11</t>
  </si>
  <si>
    <t>по реш. Ком. тс с 2020-2022</t>
  </si>
  <si>
    <t>ул.Свободы, д.6, корп.2</t>
  </si>
  <si>
    <t>ул.Свободы, д.8</t>
  </si>
  <si>
    <t>хвс+гвс</t>
  </si>
  <si>
    <t>просп.Александра Корсунова, д.42, корп.2</t>
  </si>
  <si>
    <t>ул.Рахманинова, д.6</t>
  </si>
  <si>
    <t>по реш. Ком. Хвс, гвс с 2035-2037</t>
  </si>
  <si>
    <t>неучт. Вид</t>
  </si>
  <si>
    <t xml:space="preserve">памятник </t>
  </si>
  <si>
    <t>хвс+ПУ на тс</t>
  </si>
  <si>
    <t>РО с 01.05.2019</t>
  </si>
  <si>
    <t>ввода в эксплуатацию</t>
  </si>
  <si>
    <t>менее 5 квартир</t>
  </si>
  <si>
    <t>г.Боровичи, ул.Коммунарная, д.52</t>
  </si>
  <si>
    <t>г.Боровичи, ул.Коммунарная, д.54</t>
  </si>
  <si>
    <t>г.Боровичи, ул.Коммунарная, д.55</t>
  </si>
  <si>
    <t>г.Боровичи, ул.Коммунарная, д.57</t>
  </si>
  <si>
    <t>г.Боровичи, ул.Коммунарная, д.61</t>
  </si>
  <si>
    <t>д.Трубичино, д.35</t>
  </si>
  <si>
    <t>д.Подберезье, ул.Новгородская, д.9</t>
  </si>
  <si>
    <t>ПУ на хвс,гвс,тс</t>
  </si>
  <si>
    <t>д.Подберезье, ул.Новгородская, д.11</t>
  </si>
  <si>
    <t>д.Подберезье, ул.Новгородская, д.3а</t>
  </si>
  <si>
    <t>д.Подберезье, ул.Рабочая д.3</t>
  </si>
  <si>
    <t>по реш. Ком. С 2020-22 на 2018</t>
  </si>
  <si>
    <t>ул.Свободы, д.27, корп.2</t>
  </si>
  <si>
    <t>по решению Ком. перенос с 2026-2028, продление</t>
  </si>
  <si>
    <t>по суду, крыша по реш. Ком. с 2043 на 2019</t>
  </si>
  <si>
    <t>ул.Зелинского, д.54/19</t>
  </si>
  <si>
    <t>7,9,10</t>
  </si>
  <si>
    <t>ул.Коровникова, д.17</t>
  </si>
  <si>
    <t>5,9,10</t>
  </si>
  <si>
    <t>фасад+фунд.</t>
  </si>
  <si>
    <t>Псковская ул., д.40</t>
  </si>
  <si>
    <t>ул.Зелинского, д.40, корп.1</t>
  </si>
  <si>
    <t>по реш.ком. С 2038-2040</t>
  </si>
  <si>
    <t>по реш. Ком.с 2032-2034</t>
  </si>
  <si>
    <t>ул.Попова, д.16</t>
  </si>
  <si>
    <t>ул.Попова, д.15, корп.2</t>
  </si>
  <si>
    <t>по реш. Ком. С 2032-34</t>
  </si>
  <si>
    <t>ул.Ломоносова, д.26</t>
  </si>
  <si>
    <t>по реш. Ком.с 2038-40</t>
  </si>
  <si>
    <t>фасад(окна)</t>
  </si>
  <si>
    <t>по реш. Ком. Неучт.вид</t>
  </si>
  <si>
    <t>ПУ - установлен</t>
  </si>
  <si>
    <t>ул.Кочетова, д.14, корп.1</t>
  </si>
  <si>
    <t>г.Старая Русса, Советская набережная, д.18</t>
  </si>
  <si>
    <t>пр.на крышу</t>
  </si>
  <si>
    <t>памятник (113388,96-проект)</t>
  </si>
  <si>
    <t>Большая Санкт-Петербургская ул., д.90</t>
  </si>
  <si>
    <t>микрорайон Кречевицы, д.52</t>
  </si>
  <si>
    <t>по реш. Ком. ПУ ТС на 2019 с 2017, система на 2022</t>
  </si>
  <si>
    <t>ТС</t>
  </si>
  <si>
    <t>Код МКД</t>
  </si>
  <si>
    <t>р.п.Крестцы, ул.Васильчикова, д.6а</t>
  </si>
  <si>
    <t>р.п.Любытино, пер.Зеленый, д.13</t>
  </si>
  <si>
    <t>с.Зарубино, ул.Артема, д.10а</t>
  </si>
  <si>
    <t>с.Зарубино, ул.Артема, д.8</t>
  </si>
  <si>
    <t>с.Зарубино, ул.Зеленая, д.16</t>
  </si>
  <si>
    <t>р.п.Хвойная, ул.Комсомольская, д.16а</t>
  </si>
  <si>
    <t>перенос по письму АВН с 01.08.2019 ссУК</t>
  </si>
  <si>
    <t>выполнено, док-ты в ГЖИ</t>
  </si>
  <si>
    <t xml:space="preserve"> </t>
  </si>
  <si>
    <t>по реш. Ком. Перенос с 2038-2040, проверить V</t>
  </si>
  <si>
    <t>г.Боровичи, ул.Рабочая, д.13</t>
  </si>
  <si>
    <t>по реш. Комиссии перенос с 2020-2022</t>
  </si>
  <si>
    <t>д.Подберезье, ул.Новгородская, д.7</t>
  </si>
  <si>
    <t>д.Подберезье, ул.Новгородская, д.5</t>
  </si>
  <si>
    <t>по реш. Ком. Крыша с 23-25, ПУ гвс и хвс на 2019</t>
  </si>
  <si>
    <t>пу хвс+пу гвс</t>
  </si>
  <si>
    <t>по реш. Ком. Хвс с пу с 23-25, гвс с пу с 26-28 на 2019</t>
  </si>
  <si>
    <t>д.Сырково, ул.Пролетарская, д.9</t>
  </si>
  <si>
    <t>р.п.Панковка, ул.Индустриальная, д.12</t>
  </si>
  <si>
    <t>по реш. Ком. Ф-т с 2038-40 на 2019</t>
  </si>
  <si>
    <t>по реш. Ком. Тс с пу с 2020-22 на 2019</t>
  </si>
  <si>
    <t>д.Подберезье, ул.Центральная, д.87</t>
  </si>
  <si>
    <t>по реш. Ком. гвс с пу с 23-25, пу хвс, тс с 29-31 на 2019</t>
  </si>
  <si>
    <t>р.п.Панковка, ул.Промышленная, д.11, корп.5</t>
  </si>
  <si>
    <t>по реш. Ком. Хвс с пу с 2035-37</t>
  </si>
  <si>
    <t>Парковая ул., д.12</t>
  </si>
  <si>
    <t>по реш. Ком с 2023-25</t>
  </si>
  <si>
    <t>ул.Кочетова, д.37, корп.1</t>
  </si>
  <si>
    <t>по реш. Ком перенос с 2020-20222</t>
  </si>
  <si>
    <t>Большая Санкт-Петербургская ул., д.120, корп.2</t>
  </si>
  <si>
    <t>по реш. Ком с 2041-43</t>
  </si>
  <si>
    <t>гвс+ф-т</t>
  </si>
  <si>
    <t>эс, сум. без проекта</t>
  </si>
  <si>
    <t>д.Подберезье, ул.Новая, д.5</t>
  </si>
  <si>
    <t>наб.р.Гзень, д.1</t>
  </si>
  <si>
    <t>эс, гс</t>
  </si>
  <si>
    <t>тс на 2020</t>
  </si>
  <si>
    <t>гвс с пу +пу хвс+пу тс</t>
  </si>
  <si>
    <t>г.Старая Русса, ул.Поперечная, д.8</t>
  </si>
  <si>
    <t>монолитные</t>
  </si>
  <si>
    <t>г.Боровичи, ул.Коммунарная, д.41</t>
  </si>
  <si>
    <t>г.Боровичи, ул.Советская, д.130б</t>
  </si>
  <si>
    <t>г.Старая Русса, ул.Плодопитомник, д.2</t>
  </si>
  <si>
    <t>р.п.Панковка, ул.Заводская, д.89</t>
  </si>
  <si>
    <t>р.п.Панковка, ул.Заводская, д.100</t>
  </si>
  <si>
    <t>ПУ на гвс, тс</t>
  </si>
  <si>
    <t>фасадс на 2032-2034, уст-ть ПУ ГВС,ТС</t>
  </si>
  <si>
    <t>пу на хвс,гвс,тс</t>
  </si>
  <si>
    <t>ХВС на 2041-2043, уст-ть ПУ ХВС,ГВС,ТС</t>
  </si>
  <si>
    <t>с 01.10.2019-РО</t>
  </si>
  <si>
    <t>с 01.11.2019-РО</t>
  </si>
  <si>
    <t>Мининский пер., д.3</t>
  </si>
  <si>
    <t>по реш. Ком. перенос крыши с 2026-28</t>
  </si>
  <si>
    <t>п.Тёсовский, ул.Центральная, д.14</t>
  </si>
  <si>
    <t>п.Тёсовский, ул.Пионерская, д.11</t>
  </si>
  <si>
    <t>п.Тёсовский, ул.Театральная, д.4</t>
  </si>
  <si>
    <t>п.Тёсово-Нетыльский, ул.Советская, д.14</t>
  </si>
  <si>
    <t>п.Тёсово-Нетыльский, ул.Техническая, д.9</t>
  </si>
  <si>
    <t>п.Тёсово-Нетыльский, Малый пер., д.2</t>
  </si>
  <si>
    <t>п.Тёсово-Нетыльский, Малый пер., д.4</t>
  </si>
  <si>
    <t>п.Тёсово-Нетыльский, ул.Пионерская, д.6</t>
  </si>
  <si>
    <t>п.Тёсово-Нетыльский, ул.Советская, д.1</t>
  </si>
  <si>
    <t>п.Тёсово-Нетыльский, ул.Советская, д.2</t>
  </si>
  <si>
    <t>п.Тёсово-Нетыльский, ул.Советская, д.2а</t>
  </si>
  <si>
    <t>п.Тёсово-Нетыльский, ул.Советская, д.2в</t>
  </si>
  <si>
    <t>п.Тёсово-Нетыльский, ул.Советская, д.4</t>
  </si>
  <si>
    <t>п.Тёсово-Нетыльский, ул.Советская, д.5</t>
  </si>
  <si>
    <t>п.Тёсово-Нетыльский, ул.Советская, д.6</t>
  </si>
  <si>
    <t>п.Тёсово-Нетыльский, ул.Техническая, д.7</t>
  </si>
  <si>
    <t>д.Новая Мельница, д.102б</t>
  </si>
  <si>
    <t>по ГО и ЧС</t>
  </si>
  <si>
    <t>хвс+эс (вып)</t>
  </si>
  <si>
    <t>по реш. Ком. Эс с 2032-2034 (приступили к работе)</t>
  </si>
  <si>
    <t>выполнение 12.2019</t>
  </si>
  <si>
    <t>по реш. Ком сис-а ТС на 2023-25, уст. у.п.р. В 2019</t>
  </si>
  <si>
    <t>выполнено, с 01.11.2019 - РО</t>
  </si>
  <si>
    <t xml:space="preserve">ссУК </t>
  </si>
  <si>
    <t>фундамент перенесен с 2032-2034, ПРОЕКТ НА ФАСАД</t>
  </si>
  <si>
    <t>остатки</t>
  </si>
  <si>
    <t>г.Боровичи, ул.А. Кузнецова, д.93а</t>
  </si>
  <si>
    <t>г.Боровичи, ул.А. Кузнецова, д.97а</t>
  </si>
  <si>
    <t>г.Боровичи, ул.Пушкинская, д.1а</t>
  </si>
  <si>
    <t>г.Боровичи, ул.Московская, д.21а</t>
  </si>
  <si>
    <t>г.Боровичи, ул.Загородная, д.53а</t>
  </si>
  <si>
    <t>г.Боровичи, ул.Парковая, д.11а</t>
  </si>
  <si>
    <t>г.Боровичи, ул.Парковая, д.3а</t>
  </si>
  <si>
    <t>г.Боровичи, ул.Парковая, д.7а</t>
  </si>
  <si>
    <t>п.Тёсово-Нетыльский, ул.Тёсовская, д.1</t>
  </si>
  <si>
    <t>наб.р.Гзень, д.2а</t>
  </si>
  <si>
    <t>Прусская ул., д.3а</t>
  </si>
  <si>
    <t>ул.Т. Фрунзе-Оловянка, д.10/4</t>
  </si>
  <si>
    <t>ул.Т. Фрунзе-Оловянка, д.15/4</t>
  </si>
  <si>
    <t>ул.Т. Фрунзе-Оловянка, д.5</t>
  </si>
  <si>
    <t>ул.Т. Фрунзе-Оловянка, д.7</t>
  </si>
  <si>
    <t>Антоново, д.11б</t>
  </si>
  <si>
    <t>ул.Панкратова, д.30 (квартиры 1 - 120)</t>
  </si>
  <si>
    <t>ул.Панкратова, д.30 (квартиры 121-160)</t>
  </si>
  <si>
    <t>ул.Герасименко-Маницына, д.24/12</t>
  </si>
  <si>
    <t>д.Быково, ул.Нефтяников, д.3</t>
  </si>
  <si>
    <t>г.Боровичи, ул.Л. Павлова, д.27</t>
  </si>
  <si>
    <t>г.Боровичи, ул.Ленинградская, д.4</t>
  </si>
  <si>
    <t>г.Боровичи, ул.Л. Павлова, д.24</t>
  </si>
  <si>
    <t>с.Зарубино, ул.Артема, д.10</t>
  </si>
  <si>
    <t>с.Молвотицы, ул.Зеленая, д.12</t>
  </si>
  <si>
    <t>д.Новая Мельница, д.100а, корп.1</t>
  </si>
  <si>
    <t>г.Холм, ул.Р. Люксембург, д.27</t>
  </si>
  <si>
    <t>г.Боровичи, ул.Южная, д.47</t>
  </si>
  <si>
    <t>по реш. ком крыша с 2029-2031, гвс на 2020-2022</t>
  </si>
  <si>
    <t>сумма _ ????</t>
  </si>
  <si>
    <t>по реш. Ком лифт на 23-25, гвс с 20-22, ф-т с 41-43 (ПУ ГВС - ??)</t>
  </si>
  <si>
    <t>ПУ будет искл.</t>
  </si>
  <si>
    <t>перенос во по реш. Ком. с 16 на 19, ПУ будет искл.</t>
  </si>
  <si>
    <t>проект на ВО, памятник, по реш. Ком. Перенос на 2019,ВО вып.</t>
  </si>
  <si>
    <t>выполенено в 2018, продл., убрать пр.работы, свалились в котел, написано письмо в адм.о переносе на позд. ЗАКЛ.ДОГОВОР, с 01.04.20 ссУК</t>
  </si>
  <si>
    <t>по реш. Ком. перенос с 2038-40, крыша на 2025-2027, с 01.04.2020 РО</t>
  </si>
  <si>
    <t>выполнено, будет суд, до 01.02.2020 ссРО+</t>
  </si>
  <si>
    <t>выполнено,  с 2029-31, до 01.01.2020 ссРО+</t>
  </si>
  <si>
    <t>до 01.01.2020 РО</t>
  </si>
  <si>
    <t>продление, ПУ искл-установлен</t>
  </si>
  <si>
    <t>выполнено, ПУ искл. - установлен</t>
  </si>
  <si>
    <t>протокол об отказе уст. Пу-установлен ранее</t>
  </si>
  <si>
    <t>ПУ искл. - отказ</t>
  </si>
  <si>
    <t>ПУ искл. - установлен</t>
  </si>
  <si>
    <t>перенос по письму АВН, до 01.09.2018 были РО, ПУ искл.-уст.</t>
  </si>
  <si>
    <t>по реш. Ком. Эс с 2032-2034 (по суду), ПУ искл.-уст.</t>
  </si>
  <si>
    <t>продление, пу искл.-уст.</t>
  </si>
  <si>
    <t xml:space="preserve">г.Окуловка, ул.Кирова, д.12 (1959 год ввода в эксплуатацию)
</t>
  </si>
  <si>
    <t>есть протокол на продление, с 01.05.2020 РО (были УК), пост., по реш. Ком ПУ на ТС на 2035-37</t>
  </si>
  <si>
    <t>ГВС-проект, продление, ПУ ХВС - будет исключен, ПУ ГВС искл.</t>
  </si>
  <si>
    <t>ГВС-проект,продление, проект, выполнено только хвс на сумму 596281,05(пу сумма 43449,52), ПУ ГВС исключить</t>
  </si>
  <si>
    <t>продление, проект, выполнено только хвс на сумму 483000,00(пу сумма 43449,52), ПУ ГВС исключить</t>
  </si>
  <si>
    <t xml:space="preserve">гвс-проект, продление, ПУ ГВС исключить </t>
  </si>
  <si>
    <t>гвс-проект,продление, проект, выполнено только хвс на сумму 622265,00(на пу сумма будет позднее), ПУ ГВС исключить</t>
  </si>
  <si>
    <t>продление, проект, выполнено только хвс на сумму 615020,00(пу хвс сумма 43449,52 не внесена), ПУ ГВС исключить</t>
  </si>
  <si>
    <t>продление, выполнена только крыша, по реш. Ком фасад на 2038-2040</t>
  </si>
  <si>
    <t>выполнено без пу(пришлют акт нет тех.возм.), ПУ исключить</t>
  </si>
  <si>
    <t>перенос по письму АВН, с 01.06.2020-ссУК</t>
  </si>
  <si>
    <t>ПУ - исключить, установлены</t>
  </si>
  <si>
    <t>ПУ - исключить, установлен</t>
  </si>
  <si>
    <t>ПУ - искл, нет тех.возм</t>
  </si>
  <si>
    <t>по реш. Ком. Перенос на 2019, ПУ искл, нет тех.возм</t>
  </si>
  <si>
    <t>ПУ искл, нет тех.возм</t>
  </si>
  <si>
    <t>ПУ искл, уст.</t>
  </si>
  <si>
    <t>по реш. Ком перенос с 2038-40, ПУ искл, уст.</t>
  </si>
  <si>
    <t>по реш. Ком хвс на 32-34, тс с 32-34, ПУ искл, уст</t>
  </si>
  <si>
    <t>по реш. Ком. Гвс с 2029-2031, ПУ искл, уст.</t>
  </si>
  <si>
    <t>по реш. Ком. ХВС на 2026-28, ЭС с 2032-34, ПУ искл, уст</t>
  </si>
  <si>
    <t>по реш. Ком. С 2035-2037, ПУ искл.устан.</t>
  </si>
  <si>
    <t>по реш. Ком. Хвс, гвс с 2029-2031, ПУ искл, уст</t>
  </si>
  <si>
    <t>по реш. Ком. ВО с 2035-37 на 2019 с 01.06.2020 РО (ТСЖ), лифты на 2020-22</t>
  </si>
  <si>
    <t>по реш. Ком. Тс на 2019, ЭС на 2029-2031</t>
  </si>
  <si>
    <t>переставить на 2018 ???</t>
  </si>
  <si>
    <t>п.Краснофарфорный, ул.Октябрьская, д.8</t>
  </si>
  <si>
    <t>исключить ПУ на ХВС, ВО - вып.(654197,11), по реш. Ком ХВС на 2032-2034</t>
  </si>
  <si>
    <t xml:space="preserve">ПУ исключить - установлен </t>
  </si>
  <si>
    <t>г.Старая Русса, ул.Минеральная, д.35</t>
  </si>
  <si>
    <t xml:space="preserve"> -</t>
  </si>
  <si>
    <t xml:space="preserve"> ВО</t>
  </si>
  <si>
    <t>ПУ исключить-уст.</t>
  </si>
  <si>
    <t>по суду, ПУ искл.</t>
  </si>
  <si>
    <t>ХВС, ПУ исключить-нет тех.возм</t>
  </si>
  <si>
    <t>памятник, по реш. Ком эс с пу с 2016 на 2019, проект на ЭС вып.</t>
  </si>
  <si>
    <t>ПУ искл., уст.</t>
  </si>
  <si>
    <t>ПУ искл.-устан.</t>
  </si>
  <si>
    <t>проект, продление, ПУ искл.-нет тех.возм</t>
  </si>
  <si>
    <t>крыша-проект, памятник, по реш. Ком. Перенос на 2019, (выполнен только проект), ПУ искл.-нет тех.возм.</t>
  </si>
  <si>
    <t>проект, памятник, по реш. Ком. Перенос на 2019, ПУ искл.-нет техвозм.</t>
  </si>
  <si>
    <t>проект, памятник, по реш. Ком. Перенос на 2019, ПУ искл. - нет тех.возм</t>
  </si>
  <si>
    <t>по реш. Ком. Крыша с 2041-2043, ПУ искл.-нет тех.возм</t>
  </si>
  <si>
    <t>ПУ. Искл-устан.</t>
  </si>
  <si>
    <t>перенос по письму АВН, ПУ искл.-отказ</t>
  </si>
  <si>
    <t>по реш. Ком. эс перенос с 2035-37, ПУ  искл</t>
  </si>
  <si>
    <t>ПУ искл.-нет тех.возм.</t>
  </si>
  <si>
    <t>ПУ искл.-отказ</t>
  </si>
  <si>
    <t>ПУ искл.-нет тех.возм</t>
  </si>
  <si>
    <t>перенос по письму АВН, ПУ искл.-нет тх.возм</t>
  </si>
  <si>
    <t>ПУ искл.-нет тх.возм</t>
  </si>
  <si>
    <t>по суду, ПУ искл.-нет тех.возм.</t>
  </si>
  <si>
    <t>г.Боровичи, ул.Ленинградская, д.28</t>
  </si>
  <si>
    <t>ЭС, памятник, ПУ искл.-устан.</t>
  </si>
  <si>
    <t>по реш. Ком. с 2016 на 2019, пл-дь 1637-была от каб. 3</t>
  </si>
  <si>
    <t>хвс(вып), во</t>
  </si>
  <si>
    <t>перенос на 2038-2040, выполнен только ПУ, упали в "котёл" с 01.05.2019 ссУК-01.07.2020</t>
  </si>
  <si>
    <t>с 01.06.2020-РО</t>
  </si>
  <si>
    <t>тс ????</t>
  </si>
  <si>
    <t>хвс ???+крыша</t>
  </si>
  <si>
    <t>тс+проект ЭС</t>
  </si>
  <si>
    <t>ПУ искл.-бойлер</t>
  </si>
  <si>
    <t>ПУ искл.-установлен</t>
  </si>
  <si>
    <t>продление-проект на ПУ гвс, выполнено только ГВС без ПУ на сумму 474720,00 (ПУ -проект), и выполнено ХВС на сумму 187532,46, а  ПУ (29044,24), ПУ ГВС искл. - нет техвозм.</t>
  </si>
  <si>
    <t>ПУ искл.-нет техвозм</t>
  </si>
  <si>
    <t>нужен проект, ПУ искл. - нет тех.возм.</t>
  </si>
  <si>
    <t>ПУ искл. - отказ собсвенников</t>
  </si>
  <si>
    <t>ПУ искл. - нет тех.возм.</t>
  </si>
  <si>
    <t>проект, памятник, ПУ искл. - отказ собственников</t>
  </si>
  <si>
    <t>по реш. Ком. ЭС с 2029-31, ПУ искл. - установлен</t>
  </si>
  <si>
    <t xml:space="preserve"> памятник, перенос по письму АВН, ПУ искл. - отказ собственников</t>
  </si>
  <si>
    <t>памятник, перенос по письму АВН, ПУ искл. - отказ собственников</t>
  </si>
  <si>
    <t>проект, памятник, по реш. Ком. Перенос на 2019, ПУ искл. - отказ собственников</t>
  </si>
  <si>
    <t>перенос по письму АВН, ПУ искл. - нет тех.возм.</t>
  </si>
  <si>
    <t>по суду, ПУ искл. - нет тех.возм.</t>
  </si>
  <si>
    <t>продление, хвс,гвс-проект, 2 ВИДА(выполнено только хвс+пу на сумму 360364,82+44617,95), ПУ на ГВС искл. - бойлер</t>
  </si>
  <si>
    <t>(ПУ ЭС искл), ПУ ГВС искл.</t>
  </si>
  <si>
    <t>1733.</t>
  </si>
  <si>
    <t>ул.Рогатица, д.31</t>
  </si>
  <si>
    <t>проект на ЭС</t>
  </si>
  <si>
    <t>по реш. Ком на 2029-2031</t>
  </si>
  <si>
    <t>Большая Санкт-Петербургская ул., д.19</t>
  </si>
  <si>
    <t>с.Мошенское, ул.Русакова, д.30</t>
  </si>
  <si>
    <t>по решению Комиссии на 2018-2019, ПУ искл. - нет тех.возм.</t>
  </si>
  <si>
    <t>2 вида, продление гвс и тс, на гвс-проект, ПУ ГВС перенос на 2030</t>
  </si>
  <si>
    <t>2 вида, выполнено только ВО на сумму 76298,49 и ГВС на сумму 108286,69, ПУ перенос на 2021</t>
  </si>
  <si>
    <t>ПУ ХВС перенос на 2026</t>
  </si>
  <si>
    <t>искл. ПУ - устан.</t>
  </si>
  <si>
    <t>ХВС, перенос по письму АВН, ПУ искл.-нет тех.возм.</t>
  </si>
  <si>
    <t>ПУ искл. - нет тех.возм</t>
  </si>
  <si>
    <t>гс будет искл., ждем документы, ГАЗ на 2021</t>
  </si>
  <si>
    <t>ПУ искл. - устан.</t>
  </si>
  <si>
    <t>система ТС на 2021</t>
  </si>
  <si>
    <t>системаТС на 2021</t>
  </si>
  <si>
    <t>ГВС с ПУ на 2021</t>
  </si>
  <si>
    <t>крыша-проект, памятник, по реш. Ком. Перенос на 2019, КРЫША на 2021</t>
  </si>
  <si>
    <t>ПУ выполнен, система ТС на 2021</t>
  </si>
  <si>
    <t>ПУ выполнен, Система ТС на 2021</t>
  </si>
  <si>
    <t>ПАМЯТНИК ??, система на 2021</t>
  </si>
  <si>
    <t>система на 2021</t>
  </si>
  <si>
    <t>Крыша на 2021, 2 проекта, памятник, перенос по письму АВН, по реш. Ком. Крыша на 2019, ПУ искл. - отказ собственников</t>
  </si>
  <si>
    <t>КРЫША на 2021, памятник, по реш. Ком. ЭС на 19</t>
  </si>
  <si>
    <t>ПУ мскл. - установлен</t>
  </si>
  <si>
    <t xml:space="preserve">перенос по письму АВН, ПУ искл. - устан. </t>
  </si>
  <si>
    <t>перенос ПУ ТС на 2038-2040</t>
  </si>
  <si>
    <t>Локомотивная ул., д.5</t>
  </si>
  <si>
    <t>тс, погодник</t>
  </si>
  <si>
    <t xml:space="preserve"> во</t>
  </si>
  <si>
    <t>Нехинская ул., д.6</t>
  </si>
  <si>
    <t>тс(приборы)</t>
  </si>
  <si>
    <t>г.Старая Русса, ул.Яковлева, д.57</t>
  </si>
  <si>
    <t>замена крыши на ВО по реш. Ком. № 11, на 2021</t>
  </si>
  <si>
    <t>830.</t>
  </si>
  <si>
    <t xml:space="preserve">                                                </t>
  </si>
  <si>
    <t>проект, памятник, по реш. Ком. Крыша  на 2019, 1404818,27, ВО на 2023-2025</t>
  </si>
  <si>
    <t>гвс без пу, по реш. Ком. ГВС с 2016, 234726,96</t>
  </si>
  <si>
    <t>тс (вып)+эс</t>
  </si>
  <si>
    <t>д.Костково, ул.Молодежная, д.1</t>
  </si>
  <si>
    <t>Михайлова ул., д.26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</si>
</sst>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d\ mmm;@"/>
  </numFmts>
  <fonts count="25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i/>
      <sz val="8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</cellStyleXfs>
  <cellXfs count="266">
    <xf numFmtId="0" fontId="0" fillId="0" borderId="0" xfId="0"/>
    <xf numFmtId="2" fontId="10" fillId="0" borderId="0" xfId="2" applyNumberFormat="1" applyFont="1" applyFill="1" applyBorder="1" applyAlignment="1">
      <alignment horizontal="center" vertical="top"/>
    </xf>
    <xf numFmtId="4" fontId="10" fillId="0" borderId="0" xfId="1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vertical="top" wrapText="1"/>
    </xf>
    <xf numFmtId="49" fontId="10" fillId="0" borderId="9" xfId="1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/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NumberFormat="1" applyFont="1" applyFill="1" applyBorder="1"/>
    <xf numFmtId="0" fontId="14" fillId="0" borderId="8" xfId="0" applyFont="1" applyFill="1" applyBorder="1"/>
    <xf numFmtId="0" fontId="15" fillId="0" borderId="8" xfId="0" applyFont="1" applyFill="1" applyBorder="1"/>
    <xf numFmtId="0" fontId="17" fillId="0" borderId="0" xfId="0" applyFont="1" applyFill="1" applyAlignment="1">
      <alignment vertical="center"/>
    </xf>
    <xf numFmtId="4" fontId="14" fillId="0" borderId="0" xfId="0" applyNumberFormat="1" applyFont="1" applyFill="1" applyBorder="1"/>
    <xf numFmtId="3" fontId="14" fillId="0" borderId="0" xfId="0" applyNumberFormat="1" applyFont="1" applyFill="1" applyBorder="1"/>
    <xf numFmtId="3" fontId="0" fillId="0" borderId="0" xfId="0" applyNumberFormat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vertical="top"/>
    </xf>
    <xf numFmtId="4" fontId="2" fillId="0" borderId="0" xfId="2" applyNumberFormat="1" applyFont="1" applyFill="1" applyBorder="1" applyAlignment="1">
      <alignment horizontal="center" vertical="top"/>
    </xf>
    <xf numFmtId="49" fontId="10" fillId="0" borderId="0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vertical="top" wrapText="1"/>
    </xf>
    <xf numFmtId="2" fontId="10" fillId="0" borderId="0" xfId="2" applyNumberFormat="1" applyFont="1" applyFill="1" applyBorder="1" applyAlignment="1">
      <alignment vertical="top"/>
    </xf>
    <xf numFmtId="2" fontId="10" fillId="0" borderId="0" xfId="2" applyNumberFormat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4" fontId="2" fillId="0" borderId="9" xfId="0" applyNumberFormat="1" applyFont="1" applyFill="1" applyBorder="1" applyAlignment="1">
      <alignment horizontal="center" vertical="center" textRotation="90" wrapText="1"/>
    </xf>
    <xf numFmtId="4" fontId="10" fillId="0" borderId="0" xfId="1" applyNumberFormat="1" applyFont="1" applyFill="1" applyBorder="1" applyAlignment="1">
      <alignment vertical="top"/>
    </xf>
    <xf numFmtId="0" fontId="19" fillId="0" borderId="0" xfId="0" applyFont="1" applyFill="1"/>
    <xf numFmtId="0" fontId="2" fillId="0" borderId="0" xfId="0" applyFont="1" applyFill="1"/>
    <xf numFmtId="4" fontId="2" fillId="0" borderId="0" xfId="0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5" applyNumberFormat="1" applyFont="1" applyFill="1" applyBorder="1" applyAlignment="1">
      <alignment horizontal="center" vertical="top" wrapText="1"/>
    </xf>
    <xf numFmtId="49" fontId="10" fillId="0" borderId="0" xfId="2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2" fontId="10" fillId="0" borderId="0" xfId="2" applyNumberFormat="1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left" vertical="top"/>
    </xf>
    <xf numFmtId="4" fontId="10" fillId="0" borderId="0" xfId="0" applyNumberFormat="1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vertical="top" wrapText="1"/>
    </xf>
    <xf numFmtId="4" fontId="10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0" fontId="20" fillId="0" borderId="0" xfId="0" applyFont="1"/>
    <xf numFmtId="0" fontId="2" fillId="0" borderId="0" xfId="0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left" vertical="top"/>
    </xf>
    <xf numFmtId="2" fontId="10" fillId="0" borderId="0" xfId="2" applyNumberFormat="1" applyFont="1" applyFill="1" applyBorder="1" applyAlignment="1">
      <alignment horizontal="left" vertical="top"/>
    </xf>
    <xf numFmtId="16" fontId="10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 wrapText="1"/>
    </xf>
    <xf numFmtId="4" fontId="10" fillId="0" borderId="0" xfId="2" applyNumberFormat="1" applyFont="1" applyFill="1" applyBorder="1" applyAlignment="1">
      <alignment horizontal="left" vertical="top"/>
    </xf>
    <xf numFmtId="16" fontId="10" fillId="0" borderId="0" xfId="0" applyNumberFormat="1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left" vertical="top" wrapText="1"/>
    </xf>
    <xf numFmtId="166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4" fontId="18" fillId="0" borderId="0" xfId="1" applyNumberFormat="1" applyFont="1" applyFill="1" applyBorder="1" applyAlignment="1">
      <alignment vertical="top" wrapText="1"/>
    </xf>
    <xf numFmtId="2" fontId="20" fillId="0" borderId="0" xfId="0" applyNumberFormat="1" applyFont="1"/>
    <xf numFmtId="1" fontId="0" fillId="0" borderId="0" xfId="0" applyNumberFormat="1"/>
    <xf numFmtId="14" fontId="10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Alignment="1">
      <alignment wrapText="1"/>
    </xf>
    <xf numFmtId="0" fontId="10" fillId="0" borderId="0" xfId="0" applyFont="1" applyFill="1"/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wrapText="1"/>
    </xf>
    <xf numFmtId="0" fontId="19" fillId="0" borderId="0" xfId="0" applyFont="1" applyFill="1" applyAlignment="1"/>
    <xf numFmtId="49" fontId="2" fillId="0" borderId="0" xfId="6" applyNumberFormat="1" applyFont="1" applyFill="1" applyBorder="1" applyAlignment="1">
      <alignment horizontal="center" vertical="top"/>
    </xf>
    <xf numFmtId="4" fontId="19" fillId="0" borderId="0" xfId="0" applyNumberFormat="1" applyFont="1" applyFill="1" applyAlignment="1"/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22" fillId="0" borderId="0" xfId="1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19" fillId="0" borderId="0" xfId="0" applyFont="1" applyFill="1" applyBorder="1"/>
    <xf numFmtId="3" fontId="10" fillId="0" borderId="0" xfId="1" applyNumberFormat="1" applyFont="1" applyFill="1" applyBorder="1" applyAlignment="1">
      <alignment vertical="top" wrapText="1"/>
    </xf>
    <xf numFmtId="0" fontId="19" fillId="0" borderId="0" xfId="0" applyFont="1" applyFill="1" applyAlignment="1">
      <alignment vertical="center"/>
    </xf>
    <xf numFmtId="1" fontId="10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textRotation="90" wrapText="1"/>
    </xf>
    <xf numFmtId="1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top"/>
    </xf>
    <xf numFmtId="4" fontId="19" fillId="0" borderId="0" xfId="0" applyNumberFormat="1" applyFont="1" applyFill="1" applyAlignment="1">
      <alignment horizontal="center" wrapText="1"/>
    </xf>
    <xf numFmtId="2" fontId="19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19" fillId="0" borderId="0" xfId="0" applyNumberFormat="1" applyFont="1" applyFill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49" fontId="2" fillId="0" borderId="9" xfId="0" applyNumberFormat="1" applyFont="1" applyFill="1" applyBorder="1" applyAlignment="1">
      <alignment horizontal="center" vertical="top"/>
    </xf>
    <xf numFmtId="2" fontId="19" fillId="0" borderId="0" xfId="0" applyNumberFormat="1" applyFont="1" applyFill="1"/>
    <xf numFmtId="4" fontId="10" fillId="0" borderId="0" xfId="0" applyNumberFormat="1" applyFont="1" applyFill="1" applyBorder="1" applyAlignment="1">
      <alignment horizontal="center" vertical="top"/>
    </xf>
    <xf numFmtId="1" fontId="23" fillId="0" borderId="0" xfId="1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/>
    </xf>
    <xf numFmtId="0" fontId="19" fillId="0" borderId="8" xfId="0" applyFont="1" applyFill="1" applyBorder="1"/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0" fontId="10" fillId="0" borderId="0" xfId="0" applyFont="1" applyFill="1" applyBorder="1"/>
    <xf numFmtId="3" fontId="23" fillId="0" borderId="0" xfId="1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vertical="center"/>
    </xf>
    <xf numFmtId="2" fontId="19" fillId="2" borderId="0" xfId="0" applyNumberFormat="1" applyFont="1" applyFill="1" applyAlignment="1">
      <alignment vertical="center"/>
    </xf>
    <xf numFmtId="1" fontId="19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" fontId="19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2" fontId="2" fillId="2" borderId="0" xfId="2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2" fontId="2" fillId="2" borderId="8" xfId="0" applyNumberFormat="1" applyFont="1" applyFill="1" applyBorder="1" applyAlignment="1">
      <alignment horizontal="center" vertical="center" textRotation="90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textRotation="90" wrapText="1"/>
    </xf>
    <xf numFmtId="2" fontId="2" fillId="2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2" fontId="2" fillId="2" borderId="8" xfId="0" applyNumberFormat="1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 vertical="center"/>
    </xf>
    <xf numFmtId="0" fontId="21" fillId="2" borderId="8" xfId="0" applyFont="1" applyFill="1" applyBorder="1"/>
    <xf numFmtId="0" fontId="10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2" fontId="10" fillId="2" borderId="8" xfId="2" applyNumberFormat="1" applyFont="1" applyFill="1" applyBorder="1" applyAlignment="1">
      <alignment horizontal="center" vertical="center"/>
    </xf>
    <xf numFmtId="1" fontId="10" fillId="2" borderId="8" xfId="2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10" fillId="2" borderId="8" xfId="2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left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2" fontId="10" fillId="2" borderId="8" xfId="0" quotePrefix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2" fontId="19" fillId="2" borderId="8" xfId="0" applyNumberFormat="1" applyFont="1" applyFill="1" applyBorder="1" applyAlignment="1">
      <alignment horizontal="center" vertical="center"/>
    </xf>
    <xf numFmtId="2" fontId="10" fillId="2" borderId="8" xfId="1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left" vertical="center"/>
    </xf>
    <xf numFmtId="2" fontId="2" fillId="2" borderId="8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2" fontId="10" fillId="2" borderId="8" xfId="2" applyNumberFormat="1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2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2" fillId="2" borderId="8" xfId="5" applyNumberFormat="1" applyFont="1" applyFill="1" applyBorder="1" applyAlignment="1">
      <alignment horizontal="center" vertical="center" wrapText="1"/>
    </xf>
    <xf numFmtId="1" fontId="2" fillId="2" borderId="8" xfId="2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2" fontId="10" fillId="2" borderId="8" xfId="4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2" fontId="2" fillId="2" borderId="8" xfId="4" applyNumberFormat="1" applyFont="1" applyFill="1" applyBorder="1" applyAlignment="1">
      <alignment horizontal="center" vertical="center"/>
    </xf>
    <xf numFmtId="0" fontId="2" fillId="2" borderId="8" xfId="4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49" fontId="2" fillId="2" borderId="8" xfId="5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0" fillId="2" borderId="8" xfId="2" applyNumberFormat="1" applyFont="1" applyFill="1" applyBorder="1" applyAlignment="1">
      <alignment horizontal="center" vertical="center"/>
    </xf>
    <xf numFmtId="0" fontId="2" fillId="2" borderId="8" xfId="6" applyFont="1" applyFill="1" applyBorder="1" applyAlignment="1">
      <alignment horizontal="center" vertical="center"/>
    </xf>
    <xf numFmtId="0" fontId="2" fillId="2" borderId="8" xfId="6" applyNumberFormat="1" applyFont="1" applyFill="1" applyBorder="1" applyAlignment="1">
      <alignment horizontal="center" vertical="center"/>
    </xf>
    <xf numFmtId="2" fontId="2" fillId="2" borderId="8" xfId="6" applyNumberFormat="1" applyFont="1" applyFill="1" applyBorder="1" applyAlignment="1">
      <alignment horizontal="center" vertical="center"/>
    </xf>
    <xf numFmtId="49" fontId="2" fillId="2" borderId="8" xfId="6" applyNumberFormat="1" applyFont="1" applyFill="1" applyBorder="1" applyAlignment="1">
      <alignment horizontal="center" vertical="center"/>
    </xf>
    <xf numFmtId="1" fontId="2" fillId="2" borderId="8" xfId="5" applyNumberFormat="1" applyFont="1" applyFill="1" applyBorder="1" applyAlignment="1">
      <alignment horizontal="center" vertical="center" wrapText="1"/>
    </xf>
    <xf numFmtId="2" fontId="2" fillId="2" borderId="8" xfId="2" quotePrefix="1" applyNumberFormat="1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center"/>
    </xf>
    <xf numFmtId="2" fontId="2" fillId="2" borderId="8" xfId="1" applyNumberFormat="1" applyFont="1" applyFill="1" applyBorder="1" applyAlignment="1" applyProtection="1">
      <alignment horizontal="center" vertical="center" wrapText="1"/>
    </xf>
    <xf numFmtId="2" fontId="2" fillId="2" borderId="8" xfId="3" applyNumberFormat="1" applyFont="1" applyFill="1" applyBorder="1" applyAlignment="1" applyProtection="1">
      <alignment horizontal="center" vertical="center" wrapText="1"/>
    </xf>
    <xf numFmtId="2" fontId="10" fillId="2" borderId="8" xfId="1" applyNumberFormat="1" applyFont="1" applyFill="1" applyBorder="1" applyAlignment="1" applyProtection="1">
      <alignment horizontal="center" vertical="center" wrapText="1"/>
    </xf>
    <xf numFmtId="0" fontId="2" fillId="2" borderId="8" xfId="3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0" fontId="19" fillId="2" borderId="8" xfId="2" applyFont="1" applyFill="1" applyBorder="1" applyAlignment="1">
      <alignment horizontal="center" vertical="center"/>
    </xf>
    <xf numFmtId="2" fontId="19" fillId="2" borderId="0" xfId="0" applyNumberFormat="1" applyFont="1" applyFill="1"/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16" fillId="2" borderId="2" xfId="0" applyNumberFormat="1" applyFont="1" applyFill="1" applyBorder="1" applyAlignment="1">
      <alignment vertical="top" wrapText="1"/>
    </xf>
    <xf numFmtId="4" fontId="10" fillId="2" borderId="8" xfId="2" applyNumberFormat="1" applyFont="1" applyFill="1" applyBorder="1" applyAlignment="1">
      <alignment horizontal="center" vertical="top"/>
    </xf>
    <xf numFmtId="3" fontId="10" fillId="2" borderId="8" xfId="2" applyNumberFormat="1" applyFont="1" applyFill="1" applyBorder="1" applyAlignment="1">
      <alignment horizontal="center" vertical="top"/>
    </xf>
    <xf numFmtId="1" fontId="10" fillId="2" borderId="8" xfId="2" applyNumberFormat="1" applyFont="1" applyFill="1" applyBorder="1" applyAlignment="1">
      <alignment horizontal="center" vertical="top"/>
    </xf>
    <xf numFmtId="4" fontId="10" fillId="2" borderId="3" xfId="2" applyNumberFormat="1" applyFont="1" applyFill="1" applyBorder="1" applyAlignment="1">
      <alignment horizontal="center" vertical="top"/>
    </xf>
    <xf numFmtId="4" fontId="10" fillId="2" borderId="2" xfId="2" applyNumberFormat="1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left" vertical="top" wrapText="1"/>
    </xf>
    <xf numFmtId="4" fontId="2" fillId="2" borderId="8" xfId="2" applyNumberFormat="1" applyFont="1" applyFill="1" applyBorder="1" applyAlignment="1">
      <alignment horizontal="center" vertical="top"/>
    </xf>
    <xf numFmtId="3" fontId="2" fillId="2" borderId="8" xfId="2" applyNumberFormat="1" applyFont="1" applyFill="1" applyBorder="1" applyAlignment="1">
      <alignment horizontal="center" vertical="top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8" xfId="2" applyNumberFormat="1" applyFont="1" applyFill="1" applyBorder="1" applyAlignment="1">
      <alignment horizontal="center" vertical="top"/>
    </xf>
    <xf numFmtId="4" fontId="2" fillId="2" borderId="8" xfId="1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3" xfId="1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8" fillId="2" borderId="8" xfId="0" applyNumberFormat="1" applyFont="1" applyFill="1" applyBorder="1"/>
    <xf numFmtId="3" fontId="8" fillId="2" borderId="8" xfId="0" applyNumberFormat="1" applyFont="1" applyFill="1" applyBorder="1"/>
    <xf numFmtId="0" fontId="8" fillId="2" borderId="8" xfId="0" applyNumberFormat="1" applyFont="1" applyFill="1" applyBorder="1"/>
    <xf numFmtId="4" fontId="2" fillId="2" borderId="2" xfId="2" applyNumberFormat="1" applyFont="1" applyFill="1" applyBorder="1" applyAlignment="1">
      <alignment horizontal="center" vertical="top"/>
    </xf>
    <xf numFmtId="1" fontId="2" fillId="2" borderId="8" xfId="0" applyNumberFormat="1" applyFont="1" applyFill="1" applyBorder="1" applyAlignment="1">
      <alignment horizontal="center" vertical="top" wrapText="1"/>
    </xf>
    <xf numFmtId="1" fontId="2" fillId="2" borderId="8" xfId="2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center" vertical="top"/>
    </xf>
    <xf numFmtId="3" fontId="2" fillId="2" borderId="1" xfId="2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2" xfId="2" applyNumberFormat="1" applyFont="1" applyFill="1" applyBorder="1" applyAlignment="1">
      <alignment horizontal="center" vertical="top"/>
    </xf>
    <xf numFmtId="4" fontId="2" fillId="2" borderId="5" xfId="0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</cellXfs>
  <cellStyles count="7">
    <cellStyle name="Обычный" xfId="0" builtinId="0"/>
    <cellStyle name="Обычный 2" xfId="2"/>
    <cellStyle name="Обычный 2 2" xfId="4"/>
    <cellStyle name="Обычный 3" xfId="6"/>
    <cellStyle name="Пояснение" xfId="3" builtinId="53"/>
    <cellStyle name="Финансовый" xfId="1" builtinId="3"/>
    <cellStyle name="Финансовый 2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3;&#1076;&#1086;&#1073;&#1080;&#1085;&#1072;%20&#1048;.&#1040;/2018,%202019-&#1086;&#1090;%20&#1056;&#1040;&#1049;&#1054;&#1053;&#1054;&#1042;/&#1053;&#1086;&#1074;&#1075;&#1086;&#1088;&#1086;&#1076;&#1089;&#1082;&#1080;&#1081;%20&#1088;&#1072;&#1081;&#1086;&#1085;/&#1050;&#1088;&#1055;&#1083;&#1072;&#1085;%202018%20&#1076;&#1083;&#1103;%20&#1057;&#1053;&#1050;&#1054;%20-%20&#1087;&#1088;&#1086;&#1089;&#1084;&#1086;&#1090;&#1088;&#1077;&#1085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8"/>
      <sheetName val="реестр МКД-2 2018"/>
      <sheetName val="план.показатели 2018"/>
    </sheetNames>
    <sheetDataSet>
      <sheetData sheetId="0">
        <row r="16">
          <cell r="B16" t="str">
            <v>д. Ильмень, ул. Центральная, д. 10</v>
          </cell>
        </row>
        <row r="40">
          <cell r="B40" t="str">
            <v>д.Григорово, ул.Центральная, д.11</v>
          </cell>
        </row>
        <row r="41">
          <cell r="B41" t="str">
            <v>д.Ермолино, д.21</v>
          </cell>
        </row>
        <row r="43">
          <cell r="B43" t="str">
            <v>д.Чечулино, ул.Воцкая, д.4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93"/>
  <sheetViews>
    <sheetView tabSelected="1" zoomScale="40" zoomScaleNormal="40" zoomScaleSheetLayoutView="55" workbookViewId="0">
      <pane xSplit="12" ySplit="17" topLeftCell="M18" activePane="bottomRight" state="frozen"/>
      <selection pane="topRight" activeCell="M1" sqref="M1"/>
      <selection pane="bottomLeft" activeCell="A18" sqref="A18"/>
      <selection pane="bottomRight" activeCell="BU30" sqref="BU30"/>
    </sheetView>
  </sheetViews>
  <sheetFormatPr defaultColWidth="9.28515625" defaultRowHeight="22.5" customHeight="1" x14ac:dyDescent="0.3"/>
  <cols>
    <col min="1" max="1" width="10" style="29" customWidth="1"/>
    <col min="2" max="2" width="11.7109375" style="29" hidden="1" customWidth="1"/>
    <col min="3" max="3" width="71.7109375" style="88" customWidth="1"/>
    <col min="4" max="4" width="9.42578125" style="88" hidden="1" customWidth="1"/>
    <col min="5" max="5" width="9.28515625" style="88" hidden="1" customWidth="1"/>
    <col min="6" max="6" width="16.7109375" style="88" hidden="1" customWidth="1"/>
    <col min="7" max="8" width="9.42578125" style="88" hidden="1" customWidth="1"/>
    <col min="9" max="9" width="18.140625" style="97" hidden="1" customWidth="1"/>
    <col min="10" max="10" width="18" style="97" hidden="1" customWidth="1"/>
    <col min="11" max="11" width="18.140625" style="97" hidden="1" customWidth="1"/>
    <col min="12" max="12" width="13" style="101" hidden="1" customWidth="1"/>
    <col min="13" max="13" width="22.140625" style="97" customWidth="1"/>
    <col min="14" max="15" width="18" style="97" customWidth="1"/>
    <col min="16" max="16" width="20.85546875" style="97" customWidth="1"/>
    <col min="17" max="17" width="23.7109375" style="97" customWidth="1"/>
    <col min="18" max="18" width="18.140625" style="97" hidden="1" customWidth="1"/>
    <col min="19" max="19" width="19.28515625" style="97" hidden="1" customWidth="1"/>
    <col min="20" max="20" width="20.140625" style="97" customWidth="1"/>
    <col min="21" max="21" width="14.7109375" style="101" customWidth="1"/>
    <col min="22" max="22" width="20.140625" style="97" customWidth="1"/>
    <col min="23" max="23" width="17.140625" style="97" customWidth="1"/>
    <col min="24" max="24" width="22.7109375" style="97" customWidth="1"/>
    <col min="25" max="25" width="13.42578125" style="97" customWidth="1"/>
    <col min="26" max="26" width="20.140625" style="97" customWidth="1"/>
    <col min="27" max="27" width="16" style="97" customWidth="1"/>
    <col min="28" max="28" width="21.28515625" style="97" customWidth="1"/>
    <col min="29" max="29" width="15.7109375" style="97" customWidth="1"/>
    <col min="30" max="31" width="20.140625" style="97" customWidth="1"/>
    <col min="32" max="32" width="15" style="97" customWidth="1"/>
    <col min="33" max="34" width="18.85546875" style="97" customWidth="1"/>
    <col min="35" max="35" width="9.85546875" style="88" customWidth="1"/>
    <col min="36" max="36" width="10.42578125" style="29" hidden="1" customWidth="1"/>
    <col min="37" max="37" width="11.28515625" style="29" hidden="1" customWidth="1"/>
    <col min="38" max="38" width="11.28515625" style="88" hidden="1" customWidth="1"/>
    <col min="39" max="39" width="18.7109375" style="94" hidden="1" customWidth="1"/>
    <col min="40" max="40" width="24.85546875" style="69" hidden="1" customWidth="1"/>
    <col min="41" max="41" width="19.85546875" style="73" hidden="1" customWidth="1"/>
    <col min="42" max="42" width="21.140625" style="69" hidden="1" customWidth="1"/>
    <col min="43" max="44" width="17.42578125" style="69" hidden="1" customWidth="1"/>
    <col min="45" max="45" width="78.85546875" style="70" hidden="1" customWidth="1"/>
    <col min="46" max="46" width="23.85546875" style="70" hidden="1" customWidth="1"/>
    <col min="47" max="49" width="9.28515625" style="29" hidden="1" customWidth="1"/>
    <col min="50" max="50" width="20.42578125" style="29" hidden="1" customWidth="1"/>
    <col min="51" max="51" width="18" style="29" hidden="1" customWidth="1"/>
    <col min="52" max="64" width="9.28515625" style="29" hidden="1" customWidth="1"/>
    <col min="65" max="65" width="9.28515625" style="29" customWidth="1"/>
    <col min="66" max="66" width="24" style="29" customWidth="1"/>
    <col min="67" max="16384" width="9.28515625" style="29"/>
  </cols>
  <sheetData>
    <row r="1" spans="1:46" ht="19.5" customHeight="1" x14ac:dyDescent="0.3">
      <c r="A1" s="126"/>
      <c r="B1" s="126"/>
      <c r="C1" s="127"/>
      <c r="D1" s="127"/>
      <c r="E1" s="127"/>
      <c r="F1" s="127"/>
      <c r="G1" s="127"/>
      <c r="H1" s="127"/>
      <c r="I1" s="128"/>
      <c r="J1" s="128"/>
      <c r="K1" s="128"/>
      <c r="L1" s="129"/>
      <c r="M1" s="128"/>
      <c r="N1" s="128"/>
      <c r="O1" s="128"/>
      <c r="P1" s="128"/>
      <c r="Q1" s="128"/>
      <c r="R1" s="128"/>
      <c r="S1" s="128"/>
      <c r="T1" s="128"/>
      <c r="U1" s="129"/>
      <c r="V1" s="128"/>
      <c r="W1" s="128"/>
      <c r="X1" s="128"/>
      <c r="Y1" s="128"/>
      <c r="Z1" s="128"/>
      <c r="AA1" s="128"/>
      <c r="AB1" s="128"/>
      <c r="AC1" s="128"/>
      <c r="AD1" s="130"/>
      <c r="AE1" s="130"/>
      <c r="AF1" s="130"/>
      <c r="AG1" s="131" t="s">
        <v>487</v>
      </c>
      <c r="AH1" s="131"/>
      <c r="AI1" s="131"/>
      <c r="AJ1" s="118"/>
      <c r="AN1" s="73"/>
    </row>
    <row r="2" spans="1:46" ht="19.5" customHeight="1" x14ac:dyDescent="0.3">
      <c r="A2" s="126"/>
      <c r="B2" s="126"/>
      <c r="C2" s="132"/>
      <c r="D2" s="127"/>
      <c r="E2" s="127"/>
      <c r="F2" s="127"/>
      <c r="G2" s="127"/>
      <c r="H2" s="127"/>
      <c r="I2" s="128"/>
      <c r="J2" s="128"/>
      <c r="K2" s="128"/>
      <c r="L2" s="129"/>
      <c r="M2" s="128"/>
      <c r="N2" s="128"/>
      <c r="O2" s="128"/>
      <c r="P2" s="128"/>
      <c r="Q2" s="128"/>
      <c r="R2" s="128"/>
      <c r="S2" s="128"/>
      <c r="T2" s="128"/>
      <c r="U2" s="129"/>
      <c r="V2" s="128"/>
      <c r="W2" s="128"/>
      <c r="X2" s="133"/>
      <c r="Y2" s="128"/>
      <c r="Z2" s="128"/>
      <c r="AA2" s="128"/>
      <c r="AB2" s="128"/>
      <c r="AC2" s="128"/>
      <c r="AD2" s="128"/>
      <c r="AE2" s="128"/>
      <c r="AF2" s="128"/>
      <c r="AG2" s="131" t="s">
        <v>488</v>
      </c>
      <c r="AH2" s="131"/>
      <c r="AI2" s="131"/>
      <c r="AJ2" s="118"/>
      <c r="AN2" s="19"/>
      <c r="AO2" s="19"/>
      <c r="AP2" s="19"/>
      <c r="AQ2" s="19"/>
      <c r="AR2" s="19"/>
    </row>
    <row r="3" spans="1:46" ht="19.5" customHeight="1" x14ac:dyDescent="0.3">
      <c r="A3" s="126"/>
      <c r="B3" s="126"/>
      <c r="C3" s="127"/>
      <c r="D3" s="127"/>
      <c r="E3" s="127"/>
      <c r="F3" s="127"/>
      <c r="G3" s="127"/>
      <c r="H3" s="127"/>
      <c r="I3" s="128"/>
      <c r="J3" s="128"/>
      <c r="K3" s="128"/>
      <c r="L3" s="129"/>
      <c r="M3" s="128"/>
      <c r="N3" s="128"/>
      <c r="O3" s="128"/>
      <c r="P3" s="128"/>
      <c r="Q3" s="128"/>
      <c r="R3" s="128"/>
      <c r="S3" s="128"/>
      <c r="T3" s="128"/>
      <c r="U3" s="129"/>
      <c r="V3" s="128"/>
      <c r="W3" s="128"/>
      <c r="X3" s="128"/>
      <c r="Y3" s="128"/>
      <c r="Z3" s="128"/>
      <c r="AA3" s="128"/>
      <c r="AB3" s="128"/>
      <c r="AC3" s="128"/>
      <c r="AD3" s="131" t="s">
        <v>0</v>
      </c>
      <c r="AE3" s="131"/>
      <c r="AF3" s="131"/>
      <c r="AG3" s="131"/>
      <c r="AH3" s="131"/>
      <c r="AI3" s="131"/>
      <c r="AJ3" s="118"/>
      <c r="AK3" s="85"/>
      <c r="AL3" s="85"/>
      <c r="AN3" s="109"/>
      <c r="AO3" s="109"/>
      <c r="AP3" s="109"/>
      <c r="AQ3" s="109"/>
      <c r="AR3" s="109"/>
    </row>
    <row r="4" spans="1:46" ht="14.25" customHeight="1" x14ac:dyDescent="0.3">
      <c r="A4" s="126"/>
      <c r="B4" s="126"/>
      <c r="C4" s="127"/>
      <c r="D4" s="127"/>
      <c r="E4" s="127"/>
      <c r="F4" s="127"/>
      <c r="G4" s="127"/>
      <c r="H4" s="127"/>
      <c r="I4" s="128"/>
      <c r="J4" s="128"/>
      <c r="K4" s="128"/>
      <c r="L4" s="129"/>
      <c r="M4" s="128"/>
      <c r="N4" s="128"/>
      <c r="O4" s="128"/>
      <c r="P4" s="128"/>
      <c r="Q4" s="128"/>
      <c r="R4" s="128"/>
      <c r="S4" s="128"/>
      <c r="T4" s="128"/>
      <c r="U4" s="129"/>
      <c r="V4" s="128"/>
      <c r="W4" s="128"/>
      <c r="X4" s="128"/>
      <c r="Y4" s="128"/>
      <c r="Z4" s="128"/>
      <c r="AA4" s="128"/>
      <c r="AB4" s="128"/>
      <c r="AC4" s="128"/>
      <c r="AD4" s="134" t="s">
        <v>489</v>
      </c>
      <c r="AE4" s="134"/>
      <c r="AF4" s="134"/>
      <c r="AG4" s="134"/>
      <c r="AH4" s="134"/>
      <c r="AI4" s="134"/>
      <c r="AJ4" s="52"/>
      <c r="AN4" s="73"/>
      <c r="AP4" s="73"/>
      <c r="AQ4" s="73"/>
      <c r="AR4" s="73"/>
    </row>
    <row r="5" spans="1:46" ht="12.75" customHeight="1" x14ac:dyDescent="0.3">
      <c r="A5" s="126"/>
      <c r="B5" s="126"/>
      <c r="C5" s="127"/>
      <c r="D5" s="127"/>
      <c r="E5" s="127"/>
      <c r="F5" s="127"/>
      <c r="G5" s="127"/>
      <c r="H5" s="127"/>
      <c r="I5" s="128"/>
      <c r="J5" s="128"/>
      <c r="K5" s="128"/>
      <c r="L5" s="129"/>
      <c r="M5" s="135"/>
      <c r="N5" s="128"/>
      <c r="O5" s="128"/>
      <c r="P5" s="128"/>
      <c r="Q5" s="128"/>
      <c r="R5" s="128"/>
      <c r="S5" s="128"/>
      <c r="T5" s="136"/>
      <c r="U5" s="129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7"/>
      <c r="AN5" s="73"/>
      <c r="AP5" s="73"/>
      <c r="AQ5" s="73"/>
      <c r="AR5" s="73"/>
    </row>
    <row r="6" spans="1:46" ht="12" customHeight="1" x14ac:dyDescent="0.3">
      <c r="A6" s="126"/>
      <c r="B6" s="126"/>
      <c r="C6" s="127"/>
      <c r="D6" s="127"/>
      <c r="E6" s="127"/>
      <c r="F6" s="127"/>
      <c r="G6" s="127"/>
      <c r="H6" s="127"/>
      <c r="I6" s="128"/>
      <c r="J6" s="128"/>
      <c r="K6" s="128"/>
      <c r="L6" s="129"/>
      <c r="M6" s="128"/>
      <c r="N6" s="128"/>
      <c r="O6" s="128"/>
      <c r="P6" s="128"/>
      <c r="Q6" s="128"/>
      <c r="R6" s="128"/>
      <c r="S6" s="128"/>
      <c r="T6" s="128"/>
      <c r="U6" s="129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7"/>
      <c r="AN6" s="73"/>
      <c r="AP6" s="73"/>
      <c r="AQ6" s="73"/>
      <c r="AR6" s="73"/>
    </row>
    <row r="7" spans="1:46" ht="12" customHeight="1" x14ac:dyDescent="0.3">
      <c r="A7" s="126"/>
      <c r="B7" s="126"/>
      <c r="C7" s="127"/>
      <c r="D7" s="127"/>
      <c r="E7" s="127"/>
      <c r="F7" s="127"/>
      <c r="G7" s="127"/>
      <c r="H7" s="127"/>
      <c r="I7" s="128"/>
      <c r="J7" s="128"/>
      <c r="K7" s="128"/>
      <c r="L7" s="129"/>
      <c r="M7" s="128"/>
      <c r="N7" s="128"/>
      <c r="O7" s="128"/>
      <c r="P7" s="128"/>
      <c r="Q7" s="128"/>
      <c r="R7" s="128"/>
      <c r="S7" s="128"/>
      <c r="T7" s="128"/>
      <c r="U7" s="129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7"/>
      <c r="AK7" s="86"/>
      <c r="AL7" s="111"/>
      <c r="AM7" s="92"/>
      <c r="AN7" s="112"/>
      <c r="AO7" s="112"/>
      <c r="AP7" s="112"/>
      <c r="AQ7" s="112"/>
      <c r="AR7" s="112"/>
      <c r="AS7" s="113"/>
      <c r="AT7" s="113"/>
    </row>
    <row r="8" spans="1:46" ht="12.75" customHeight="1" x14ac:dyDescent="0.3">
      <c r="A8" s="126"/>
      <c r="B8" s="126"/>
      <c r="C8" s="127"/>
      <c r="D8" s="127"/>
      <c r="E8" s="127"/>
      <c r="F8" s="127"/>
      <c r="G8" s="127"/>
      <c r="H8" s="127"/>
      <c r="I8" s="128"/>
      <c r="J8" s="128"/>
      <c r="K8" s="128"/>
      <c r="L8" s="129"/>
      <c r="M8" s="128"/>
      <c r="N8" s="128"/>
      <c r="O8" s="128"/>
      <c r="P8" s="128"/>
      <c r="Q8" s="128"/>
      <c r="R8" s="128"/>
      <c r="S8" s="128"/>
      <c r="T8" s="128"/>
      <c r="U8" s="129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7"/>
      <c r="AK8" s="86"/>
      <c r="AL8" s="111"/>
      <c r="AM8" s="92"/>
      <c r="AN8" s="112"/>
      <c r="AO8" s="112"/>
      <c r="AP8" s="112"/>
      <c r="AQ8" s="112"/>
      <c r="AR8" s="112"/>
      <c r="AS8" s="114"/>
      <c r="AT8" s="114"/>
    </row>
    <row r="9" spans="1:46" ht="12.75" customHeight="1" x14ac:dyDescent="0.3">
      <c r="A9" s="126"/>
      <c r="B9" s="126"/>
      <c r="C9" s="127"/>
      <c r="D9" s="127"/>
      <c r="E9" s="127"/>
      <c r="F9" s="127"/>
      <c r="G9" s="127"/>
      <c r="H9" s="127"/>
      <c r="I9" s="128"/>
      <c r="J9" s="128"/>
      <c r="K9" s="128"/>
      <c r="L9" s="129"/>
      <c r="M9" s="128"/>
      <c r="N9" s="128"/>
      <c r="O9" s="128"/>
      <c r="P9" s="128"/>
      <c r="Q9" s="128"/>
      <c r="R9" s="128"/>
      <c r="S9" s="128"/>
      <c r="T9" s="128"/>
      <c r="U9" s="129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7"/>
      <c r="AK9" s="86"/>
      <c r="AL9" s="111"/>
      <c r="AM9" s="92"/>
      <c r="AN9" s="112"/>
      <c r="AO9" s="112"/>
      <c r="AP9" s="112"/>
      <c r="AQ9" s="112"/>
      <c r="AR9" s="112"/>
      <c r="AS9" s="114"/>
      <c r="AT9" s="114"/>
    </row>
    <row r="10" spans="1:46" ht="18.75" customHeight="1" x14ac:dyDescent="0.3">
      <c r="A10" s="137" t="s">
        <v>491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17"/>
      <c r="AN10" s="73"/>
      <c r="AP10" s="73"/>
      <c r="AQ10" s="73"/>
      <c r="AR10" s="73"/>
    </row>
    <row r="11" spans="1:46" ht="18.75" customHeight="1" x14ac:dyDescent="0.3">
      <c r="A11" s="137" t="s">
        <v>494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17"/>
      <c r="AN11" s="73"/>
      <c r="AP11" s="73"/>
      <c r="AQ11" s="73"/>
      <c r="AR11" s="73"/>
    </row>
    <row r="12" spans="1:46" ht="15" customHeight="1" x14ac:dyDescent="0.3">
      <c r="A12" s="126"/>
      <c r="B12" s="126"/>
      <c r="C12" s="127"/>
      <c r="D12" s="127"/>
      <c r="E12" s="127"/>
      <c r="F12" s="127"/>
      <c r="G12" s="127"/>
      <c r="H12" s="127"/>
      <c r="I12" s="128"/>
      <c r="J12" s="128"/>
      <c r="K12" s="128"/>
      <c r="L12" s="129"/>
      <c r="M12" s="128"/>
      <c r="N12" s="128"/>
      <c r="O12" s="128"/>
      <c r="P12" s="128"/>
      <c r="Q12" s="128"/>
      <c r="R12" s="128"/>
      <c r="S12" s="128"/>
      <c r="T12" s="128"/>
      <c r="U12" s="129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7"/>
      <c r="AO12" s="69"/>
    </row>
    <row r="13" spans="1:46" ht="17.25" customHeight="1" x14ac:dyDescent="0.3">
      <c r="A13" s="126"/>
      <c r="B13" s="126"/>
      <c r="C13" s="132"/>
      <c r="D13" s="127"/>
      <c r="E13" s="127"/>
      <c r="F13" s="127"/>
      <c r="G13" s="127"/>
      <c r="H13" s="127"/>
      <c r="I13" s="128"/>
      <c r="J13" s="128"/>
      <c r="K13" s="128"/>
      <c r="L13" s="129"/>
      <c r="M13" s="128"/>
      <c r="N13" s="128"/>
      <c r="O13" s="128"/>
      <c r="P13" s="128"/>
      <c r="Q13" s="128"/>
      <c r="R13" s="128"/>
      <c r="S13" s="128"/>
      <c r="T13" s="128"/>
      <c r="U13" s="129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7"/>
      <c r="AN13" s="73"/>
      <c r="AO13" s="69"/>
    </row>
    <row r="14" spans="1:46" ht="48" customHeight="1" x14ac:dyDescent="0.3">
      <c r="A14" s="138" t="s">
        <v>1</v>
      </c>
      <c r="B14" s="139" t="s">
        <v>1722</v>
      </c>
      <c r="C14" s="138" t="s">
        <v>492</v>
      </c>
      <c r="D14" s="138" t="s">
        <v>2</v>
      </c>
      <c r="E14" s="138"/>
      <c r="F14" s="140" t="s">
        <v>3</v>
      </c>
      <c r="G14" s="140" t="s">
        <v>4</v>
      </c>
      <c r="H14" s="140" t="s">
        <v>5</v>
      </c>
      <c r="I14" s="141" t="s">
        <v>6</v>
      </c>
      <c r="J14" s="142" t="s">
        <v>7</v>
      </c>
      <c r="K14" s="142"/>
      <c r="L14" s="143" t="s">
        <v>8</v>
      </c>
      <c r="M14" s="142" t="s">
        <v>493</v>
      </c>
      <c r="N14" s="142"/>
      <c r="O14" s="142"/>
      <c r="P14" s="142"/>
      <c r="Q14" s="142"/>
      <c r="R14" s="141" t="s">
        <v>9</v>
      </c>
      <c r="S14" s="141" t="s">
        <v>10</v>
      </c>
      <c r="T14" s="144" t="s">
        <v>1598</v>
      </c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2" t="s">
        <v>11</v>
      </c>
      <c r="AF14" s="142"/>
      <c r="AG14" s="142"/>
      <c r="AH14" s="142"/>
      <c r="AI14" s="145" t="s">
        <v>12</v>
      </c>
      <c r="AJ14" s="35"/>
      <c r="AN14" s="73"/>
      <c r="AP14" s="73"/>
      <c r="AQ14" s="73"/>
      <c r="AR14" s="73"/>
    </row>
    <row r="15" spans="1:46" ht="80.25" customHeight="1" x14ac:dyDescent="0.3">
      <c r="A15" s="138"/>
      <c r="B15" s="146"/>
      <c r="C15" s="138"/>
      <c r="D15" s="147" t="s">
        <v>1680</v>
      </c>
      <c r="E15" s="148" t="s">
        <v>13</v>
      </c>
      <c r="F15" s="140"/>
      <c r="G15" s="140"/>
      <c r="H15" s="140"/>
      <c r="I15" s="141"/>
      <c r="J15" s="149" t="s">
        <v>14</v>
      </c>
      <c r="K15" s="149" t="s">
        <v>15</v>
      </c>
      <c r="L15" s="143"/>
      <c r="M15" s="149" t="s">
        <v>538</v>
      </c>
      <c r="N15" s="149" t="s">
        <v>16</v>
      </c>
      <c r="O15" s="149" t="s">
        <v>17</v>
      </c>
      <c r="P15" s="149" t="s">
        <v>18</v>
      </c>
      <c r="Q15" s="149" t="s">
        <v>19</v>
      </c>
      <c r="R15" s="141"/>
      <c r="S15" s="141"/>
      <c r="T15" s="149" t="s">
        <v>495</v>
      </c>
      <c r="U15" s="141" t="s">
        <v>20</v>
      </c>
      <c r="V15" s="141"/>
      <c r="W15" s="141" t="s">
        <v>21</v>
      </c>
      <c r="X15" s="141"/>
      <c r="Y15" s="141" t="s">
        <v>22</v>
      </c>
      <c r="Z15" s="141"/>
      <c r="AA15" s="141" t="s">
        <v>23</v>
      </c>
      <c r="AB15" s="141"/>
      <c r="AC15" s="141" t="s">
        <v>24</v>
      </c>
      <c r="AD15" s="141"/>
      <c r="AE15" s="149" t="s">
        <v>25</v>
      </c>
      <c r="AF15" s="149" t="s">
        <v>26</v>
      </c>
      <c r="AG15" s="149" t="s">
        <v>490</v>
      </c>
      <c r="AH15" s="149" t="s">
        <v>27</v>
      </c>
      <c r="AI15" s="145"/>
      <c r="AJ15" s="27"/>
      <c r="AK15" s="27" t="s">
        <v>533</v>
      </c>
      <c r="AL15" s="35" t="s">
        <v>1796</v>
      </c>
      <c r="AM15" s="93" t="s">
        <v>1801</v>
      </c>
      <c r="AN15" s="31" t="s">
        <v>527</v>
      </c>
      <c r="AO15" s="31"/>
      <c r="AP15" s="31"/>
      <c r="AQ15" s="31"/>
      <c r="AR15" s="31"/>
      <c r="AS15" s="71" t="s">
        <v>526</v>
      </c>
      <c r="AT15" s="72" t="s">
        <v>559</v>
      </c>
    </row>
    <row r="16" spans="1:46" ht="23.25" customHeight="1" x14ac:dyDescent="0.3">
      <c r="A16" s="138"/>
      <c r="B16" s="150"/>
      <c r="C16" s="138"/>
      <c r="D16" s="151"/>
      <c r="E16" s="151"/>
      <c r="F16" s="140"/>
      <c r="G16" s="140"/>
      <c r="H16" s="140"/>
      <c r="I16" s="152" t="s">
        <v>28</v>
      </c>
      <c r="J16" s="152" t="s">
        <v>28</v>
      </c>
      <c r="K16" s="152" t="s">
        <v>28</v>
      </c>
      <c r="L16" s="153" t="s">
        <v>29</v>
      </c>
      <c r="M16" s="152" t="s">
        <v>30</v>
      </c>
      <c r="N16" s="152" t="s">
        <v>30</v>
      </c>
      <c r="O16" s="152" t="s">
        <v>30</v>
      </c>
      <c r="P16" s="152" t="s">
        <v>30</v>
      </c>
      <c r="Q16" s="152" t="s">
        <v>30</v>
      </c>
      <c r="R16" s="154" t="s">
        <v>31</v>
      </c>
      <c r="S16" s="154" t="s">
        <v>31</v>
      </c>
      <c r="T16" s="152" t="s">
        <v>30</v>
      </c>
      <c r="U16" s="153" t="s">
        <v>28</v>
      </c>
      <c r="V16" s="152" t="s">
        <v>30</v>
      </c>
      <c r="W16" s="152" t="s">
        <v>28</v>
      </c>
      <c r="X16" s="152" t="s">
        <v>30</v>
      </c>
      <c r="Y16" s="152" t="s">
        <v>28</v>
      </c>
      <c r="Z16" s="152" t="s">
        <v>30</v>
      </c>
      <c r="AA16" s="152" t="s">
        <v>28</v>
      </c>
      <c r="AB16" s="152" t="s">
        <v>30</v>
      </c>
      <c r="AC16" s="152" t="s">
        <v>28</v>
      </c>
      <c r="AD16" s="152" t="s">
        <v>30</v>
      </c>
      <c r="AE16" s="152" t="s">
        <v>30</v>
      </c>
      <c r="AF16" s="152" t="s">
        <v>30</v>
      </c>
      <c r="AG16" s="152" t="s">
        <v>30</v>
      </c>
      <c r="AH16" s="152" t="s">
        <v>30</v>
      </c>
      <c r="AI16" s="145"/>
      <c r="AJ16" s="35"/>
      <c r="AN16" s="96"/>
      <c r="AP16" s="73"/>
      <c r="AQ16" s="73"/>
      <c r="AR16" s="73"/>
      <c r="AS16" s="95">
        <f>AS22+AS39+AS282+AS394+AS400+AS427+AS456+AS481+AS518+AS529+AS544+AS662+AS730+AS780+AS787+AS809+AS910+AS933+AS948+AS998+AS1009+AS737</f>
        <v>1460.9999999930151</v>
      </c>
    </row>
    <row r="17" spans="1:51" ht="24.75" customHeight="1" x14ac:dyDescent="0.3">
      <c r="A17" s="155">
        <v>1</v>
      </c>
      <c r="B17" s="155"/>
      <c r="C17" s="156">
        <v>2</v>
      </c>
      <c r="D17" s="156"/>
      <c r="E17" s="156"/>
      <c r="F17" s="156">
        <v>5</v>
      </c>
      <c r="G17" s="156">
        <v>6</v>
      </c>
      <c r="H17" s="156">
        <v>7</v>
      </c>
      <c r="I17" s="156">
        <v>8</v>
      </c>
      <c r="J17" s="156">
        <v>9</v>
      </c>
      <c r="K17" s="156">
        <v>10</v>
      </c>
      <c r="L17" s="156">
        <v>11</v>
      </c>
      <c r="M17" s="156">
        <v>3</v>
      </c>
      <c r="N17" s="156">
        <v>4</v>
      </c>
      <c r="O17" s="156">
        <v>5</v>
      </c>
      <c r="P17" s="156">
        <v>6</v>
      </c>
      <c r="Q17" s="156">
        <v>7</v>
      </c>
      <c r="R17" s="156">
        <v>17</v>
      </c>
      <c r="S17" s="156">
        <v>18</v>
      </c>
      <c r="T17" s="156">
        <v>8</v>
      </c>
      <c r="U17" s="156">
        <v>9</v>
      </c>
      <c r="V17" s="156">
        <v>10</v>
      </c>
      <c r="W17" s="156">
        <v>11</v>
      </c>
      <c r="X17" s="156">
        <v>12</v>
      </c>
      <c r="Y17" s="156">
        <v>13</v>
      </c>
      <c r="Z17" s="156">
        <v>14</v>
      </c>
      <c r="AA17" s="156">
        <v>15</v>
      </c>
      <c r="AB17" s="156">
        <v>16</v>
      </c>
      <c r="AC17" s="156">
        <v>17</v>
      </c>
      <c r="AD17" s="156">
        <v>18</v>
      </c>
      <c r="AE17" s="156">
        <v>19</v>
      </c>
      <c r="AF17" s="156">
        <v>20</v>
      </c>
      <c r="AG17" s="156">
        <v>21</v>
      </c>
      <c r="AH17" s="156">
        <v>22</v>
      </c>
      <c r="AI17" s="156">
        <v>23</v>
      </c>
      <c r="AJ17" s="36"/>
      <c r="AN17" s="96"/>
    </row>
    <row r="18" spans="1:51" ht="22.5" customHeight="1" x14ac:dyDescent="0.3">
      <c r="A18" s="157"/>
      <c r="B18" s="157"/>
      <c r="C18" s="158" t="s">
        <v>32</v>
      </c>
      <c r="D18" s="159"/>
      <c r="E18" s="159"/>
      <c r="F18" s="159"/>
      <c r="G18" s="159"/>
      <c r="H18" s="159"/>
      <c r="I18" s="160">
        <f t="shared" ref="I18:Q18" si="0">I19+I20+I21</f>
        <v>3113133.9680000003</v>
      </c>
      <c r="J18" s="160">
        <f t="shared" si="0"/>
        <v>2590527.1399999997</v>
      </c>
      <c r="K18" s="160">
        <f t="shared" si="0"/>
        <v>2308319.9999999995</v>
      </c>
      <c r="L18" s="161">
        <f t="shared" si="0"/>
        <v>125230</v>
      </c>
      <c r="M18" s="160">
        <f>M19+M20+M21</f>
        <v>1683244351.3999999</v>
      </c>
      <c r="N18" s="160"/>
      <c r="O18" s="160">
        <f t="shared" si="0"/>
        <v>4989978.99</v>
      </c>
      <c r="P18" s="160">
        <f t="shared" si="0"/>
        <v>371086.58</v>
      </c>
      <c r="Q18" s="160">
        <f t="shared" si="0"/>
        <v>1677883285.8299999</v>
      </c>
      <c r="R18" s="154"/>
      <c r="S18" s="154"/>
      <c r="T18" s="160">
        <f t="shared" ref="T18:AD18" si="1">T19+T20+T21</f>
        <v>270714253.47000003</v>
      </c>
      <c r="U18" s="161">
        <f t="shared" si="1"/>
        <v>135</v>
      </c>
      <c r="V18" s="160">
        <f t="shared" si="1"/>
        <v>246160779.14000008</v>
      </c>
      <c r="W18" s="160">
        <f t="shared" si="1"/>
        <v>467688.37</v>
      </c>
      <c r="X18" s="160">
        <f t="shared" si="1"/>
        <v>993037953.69000006</v>
      </c>
      <c r="Y18" s="160">
        <f t="shared" si="1"/>
        <v>7259.7</v>
      </c>
      <c r="Z18" s="160">
        <f t="shared" si="1"/>
        <v>6050394.8200000003</v>
      </c>
      <c r="AA18" s="160">
        <f t="shared" si="1"/>
        <v>157685.00072515375</v>
      </c>
      <c r="AB18" s="160">
        <f t="shared" si="1"/>
        <v>102712215.92999999</v>
      </c>
      <c r="AC18" s="160">
        <f t="shared" si="1"/>
        <v>6938.0917216969374</v>
      </c>
      <c r="AD18" s="160">
        <f t="shared" si="1"/>
        <v>14053085.239999998</v>
      </c>
      <c r="AE18" s="160"/>
      <c r="AF18" s="160"/>
      <c r="AG18" s="160">
        <f>AG19+AG20+AG21</f>
        <v>31004686.82</v>
      </c>
      <c r="AH18" s="160">
        <f>AH19+AH20+AH21</f>
        <v>19510982.289999999</v>
      </c>
      <c r="AI18" s="162"/>
      <c r="AJ18" s="37"/>
      <c r="AK18" s="32"/>
      <c r="AL18" s="90">
        <f>AL19+AL20+AL21</f>
        <v>1450</v>
      </c>
      <c r="AM18" s="89">
        <f>AM19+AM20+AM21</f>
        <v>10.999999993015081</v>
      </c>
      <c r="AN18" s="21">
        <f t="shared" ref="AN18:AN23" si="2">M18-T18-V18-X18-Z18-AB18-AD18-AG18-AH18</f>
        <v>-3.1292438507080078E-7</v>
      </c>
      <c r="AO18" s="21"/>
      <c r="AP18" s="21"/>
      <c r="AQ18" s="21"/>
      <c r="AR18" s="21"/>
      <c r="AS18" s="95">
        <f>AL18+AM18</f>
        <v>1460.9999999930151</v>
      </c>
      <c r="AT18" s="46"/>
      <c r="AU18" s="104">
        <f>M18-T18-V18-X18-Z18-AB18-AD18-AG18-AH18</f>
        <v>-3.1292438507080078E-7</v>
      </c>
      <c r="AX18" s="104"/>
      <c r="AY18" s="104"/>
    </row>
    <row r="19" spans="1:51" ht="22.5" customHeight="1" x14ac:dyDescent="0.3">
      <c r="A19" s="157"/>
      <c r="B19" s="157"/>
      <c r="C19" s="158" t="s">
        <v>39</v>
      </c>
      <c r="D19" s="159"/>
      <c r="E19" s="159"/>
      <c r="F19" s="159"/>
      <c r="G19" s="159"/>
      <c r="H19" s="159"/>
      <c r="I19" s="160">
        <f>I23+I40+I283+I401+I428+I457+I482+I519+I530+I545+I663+I731+I738+I781+I788+I810+I911+I934+I949+I999+I1010</f>
        <v>766021.89999999991</v>
      </c>
      <c r="J19" s="160">
        <f>J23+J40+J283+J401+J428+J457+J482+J519+J530+J545+J663+J731+J738+J781+J788+J810+J911+J934+J949+J999+J1010</f>
        <v>644488.71</v>
      </c>
      <c r="K19" s="160">
        <f>K23+K40+K283+K401+K428+K457+K482+K519+K530+K545+K663+K731+K738+K781+K788+K810+K911+K934+K949+K999+K1010</f>
        <v>578608.70000000019</v>
      </c>
      <c r="L19" s="161">
        <f>L23+L40+L283+L401+L428+L457+L482+L519+L530+L545+L663+L731+L738+L781+L788+L810+L911+L934+L949+L999+L1010</f>
        <v>30062</v>
      </c>
      <c r="M19" s="160">
        <f>M23+M40+M283+M401+M428+M457+M482+M519+M530+M545+M663+M731+M738+M781+M788+M810+M911+M934+M949+M999+M1010</f>
        <v>368537841.79999995</v>
      </c>
      <c r="N19" s="160"/>
      <c r="O19" s="160">
        <f>O23+O40+O283+O401+O428+O457+O482+O519+O530+O545+O663+O731+O738+O781+O788+O810+O911+O934+O949+O999+O1010</f>
        <v>4989978.99</v>
      </c>
      <c r="P19" s="160">
        <f>P23+P40+P283+P401+P428+P457+P482+P519+P530+P545+P663+P731+P738+P781+P788+P810+P911+P934+P949+P999+P1010</f>
        <v>371086.58</v>
      </c>
      <c r="Q19" s="160">
        <f>Q23+Q40+Q283+Q401+Q428+Q457+Q482+Q519+Q530+Q545+Q663+Q731+Q738+Q781+Q788+Q810+Q911+Q934+Q949+Q999+Q1010</f>
        <v>363176776.22999996</v>
      </c>
      <c r="R19" s="154"/>
      <c r="S19" s="154"/>
      <c r="T19" s="160">
        <f t="shared" ref="T19:AD19" si="3">T23+T40+T283+T401+T428+T457+T482+T519+T530+T545+T663+T731+T738+T781+T788+T810+T911+T934+T949+T999+T1010</f>
        <v>65259635.030000001</v>
      </c>
      <c r="U19" s="161">
        <f t="shared" si="3"/>
        <v>5</v>
      </c>
      <c r="V19" s="160">
        <f t="shared" si="3"/>
        <v>7760832.9100000001</v>
      </c>
      <c r="W19" s="160">
        <f t="shared" si="3"/>
        <v>134425.54</v>
      </c>
      <c r="X19" s="160">
        <f t="shared" si="3"/>
        <v>265739788.81</v>
      </c>
      <c r="Y19" s="160">
        <f t="shared" si="3"/>
        <v>3540</v>
      </c>
      <c r="Z19" s="160">
        <f t="shared" si="3"/>
        <v>2476284.9900000002</v>
      </c>
      <c r="AA19" s="160">
        <f t="shared" si="3"/>
        <v>21389.059999999998</v>
      </c>
      <c r="AB19" s="160">
        <f t="shared" si="3"/>
        <v>13604599.199999999</v>
      </c>
      <c r="AC19" s="160">
        <f t="shared" si="3"/>
        <v>974.59999999999991</v>
      </c>
      <c r="AD19" s="160">
        <f t="shared" si="3"/>
        <v>2132059.65</v>
      </c>
      <c r="AE19" s="160"/>
      <c r="AF19" s="160"/>
      <c r="AG19" s="160">
        <f>AG23+AG40+AG283+AG401+AG428+AG457+AG482+AG519+AG530+AG545+AG663+AG731+AG738+AG781+AG788+AG810+AG911+AG934+AG949+AG999+AG1010</f>
        <v>10816438.199999999</v>
      </c>
      <c r="AH19" s="160">
        <f>AH23+AH40+AH283+AH401+AH428+AH457+AH482+AH519+AH530+AH545+AH663+AH731+AH738+AH781+AH788+AH810+AH911+AH934+AH949+AH999+AH1010</f>
        <v>748203.01</v>
      </c>
      <c r="AI19" s="162"/>
      <c r="AJ19" s="37"/>
      <c r="AK19" s="32"/>
      <c r="AL19" s="90">
        <f>AL23+AL40+AL283+AL401+AL428+AL457+AL482+AL519+AL530+AL545+AL663+AL731+AL738+AL781+AL788+AL810+AL911+AL934+AL949+AL999+AL1010</f>
        <v>404</v>
      </c>
      <c r="AM19" s="89">
        <f>AM23+AM40+AM283+AM401+AM428+AM457+AM482+AM519+AM530+AM545+AM663+AM731+AM738+AM781+AM788+AM810+AM911+AM934+AM949+AM999+AM1010</f>
        <v>-2.5611370801925659E-9</v>
      </c>
      <c r="AN19" s="21">
        <f t="shared" si="2"/>
        <v>-4.8661604523658752E-8</v>
      </c>
      <c r="AO19" s="21"/>
      <c r="AP19" s="21"/>
      <c r="AQ19" s="21"/>
      <c r="AR19" s="21"/>
      <c r="AS19" s="95">
        <f>AL19+AM19</f>
        <v>403.99999999743886</v>
      </c>
      <c r="AT19" s="46"/>
      <c r="AU19" s="104">
        <f t="shared" ref="AU19:AU23" si="4">M19-T19-V19-X19-Z19-AB19-AD19-AG19-AH19</f>
        <v>-4.8661604523658752E-8</v>
      </c>
      <c r="AX19" s="104"/>
      <c r="AY19" s="104"/>
    </row>
    <row r="20" spans="1:51" ht="22.5" customHeight="1" x14ac:dyDescent="0.3">
      <c r="A20" s="157"/>
      <c r="B20" s="157"/>
      <c r="C20" s="158" t="s">
        <v>40</v>
      </c>
      <c r="D20" s="159"/>
      <c r="E20" s="159"/>
      <c r="F20" s="159"/>
      <c r="G20" s="159"/>
      <c r="H20" s="159"/>
      <c r="I20" s="163">
        <f>I28+I118+I307+I395+I411+I434+I462+I492+I522+I536+I569+I681+I757+I795+I833+I919+I942+I966+I1003+I1156</f>
        <v>1016752.488</v>
      </c>
      <c r="J20" s="163">
        <f>J28+J118+J307+J395+J411+J434+J462+J492+J522+J536+J569+J681+J757+J795+J833+J919+J942+J966+J1003+J1156</f>
        <v>840982.67</v>
      </c>
      <c r="K20" s="163">
        <f>K28+K118+K307+K395+K411+K434+K462+K492+K522+K536+K569+K681+K757+K795+K833+K919+K942+K966+K1003+K1156</f>
        <v>739554.96999999986</v>
      </c>
      <c r="L20" s="161">
        <f>L28+L118+L307+L395+L411+L434+L462+L492+L522+L536+L569+L681+L757+L795+L833+L919+L942+L966+L1003+L1156</f>
        <v>42031</v>
      </c>
      <c r="M20" s="160">
        <f>M28+M118+M307+M395+M411+M434+M462+M492+M522+M536+M569+M681+M757+M795+M833+M919+M942+M966+M1003+M1156</f>
        <v>632732138.41999984</v>
      </c>
      <c r="N20" s="160"/>
      <c r="O20" s="160"/>
      <c r="P20" s="160"/>
      <c r="Q20" s="160">
        <f>M20-N20</f>
        <v>632732138.41999984</v>
      </c>
      <c r="R20" s="160">
        <f t="shared" ref="R20:AD20" si="5">R28+R118+R307+R395+R411+R434+R462+R492+R522+R536+R569+R681+R757+R795+R833+R919+R942+R966+R1003+R1156</f>
        <v>349998.31190891715</v>
      </c>
      <c r="S20" s="160">
        <f t="shared" si="5"/>
        <v>2469573.4460011772</v>
      </c>
      <c r="T20" s="160">
        <f t="shared" si="5"/>
        <v>68729371.080000013</v>
      </c>
      <c r="U20" s="161">
        <f t="shared" si="5"/>
        <v>125</v>
      </c>
      <c r="V20" s="160">
        <f t="shared" si="5"/>
        <v>229005811.81000009</v>
      </c>
      <c r="W20" s="160">
        <f t="shared" si="5"/>
        <v>132818.58999999997</v>
      </c>
      <c r="X20" s="160">
        <f t="shared" si="5"/>
        <v>275803117.90000004</v>
      </c>
      <c r="Y20" s="160">
        <f t="shared" si="5"/>
        <v>2182.6999999999998</v>
      </c>
      <c r="Z20" s="160">
        <f t="shared" si="5"/>
        <v>2213603.8499999996</v>
      </c>
      <c r="AA20" s="160">
        <f t="shared" si="5"/>
        <v>47457.43</v>
      </c>
      <c r="AB20" s="160">
        <f t="shared" si="5"/>
        <v>35818042.149999999</v>
      </c>
      <c r="AC20" s="160">
        <f t="shared" si="5"/>
        <v>1713.9</v>
      </c>
      <c r="AD20" s="160">
        <f t="shared" si="5"/>
        <v>3671270.3899999997</v>
      </c>
      <c r="AE20" s="164"/>
      <c r="AF20" s="164"/>
      <c r="AG20" s="160">
        <f>AG28+AG118+AG307+AG395+AG411+AG434+AG462+AG492+AG522+AG536+AG569+AG681+AG757+AG795+AG833+AG919+AG942+AG966+AG1003+AG1156</f>
        <v>5909846.1100000003</v>
      </c>
      <c r="AH20" s="160">
        <f>AH28+AH118+AH307+AH395+AH411+AH434+AH462+AH492+AH522+AH536+AH569+AH681+AH757+AH795+AH833+AH919+AH942+AH966+AH1003+AH1156</f>
        <v>11581075.129999999</v>
      </c>
      <c r="AI20" s="162"/>
      <c r="AJ20" s="37"/>
      <c r="AK20" s="32"/>
      <c r="AL20" s="90">
        <f>AL28+AL118+AL307+AL395+AL411+AL434+AL462+AL492+AL522+AL536+AL569+AL681+AL757+AL795+AL833+AL919+AL942+AL966+AL1003+AL1156</f>
        <v>457</v>
      </c>
      <c r="AM20" s="89">
        <f>AM28+AM118+AM307+AM395+AM411+AM434+AM462+AM492+AM522+AM536+AM569+AM681+AM757+AM795+AM833+AM919+AM942+AM966+AM1003+AM1156</f>
        <v>-4.4237822294235229E-9</v>
      </c>
      <c r="AN20" s="21">
        <f t="shared" si="2"/>
        <v>-3.0174851417541504E-7</v>
      </c>
      <c r="AO20" s="87">
        <f>AL20+AM20</f>
        <v>456.99999999557622</v>
      </c>
      <c r="AP20" s="21"/>
      <c r="AQ20" s="21"/>
      <c r="AR20" s="21"/>
      <c r="AS20" s="95">
        <f>AL20+AM20</f>
        <v>456.99999999557622</v>
      </c>
      <c r="AT20" s="46"/>
      <c r="AU20" s="104">
        <f t="shared" si="4"/>
        <v>-3.0174851417541504E-7</v>
      </c>
      <c r="AX20" s="104"/>
      <c r="AY20" s="104"/>
    </row>
    <row r="21" spans="1:51" ht="22.5" customHeight="1" x14ac:dyDescent="0.3">
      <c r="A21" s="157"/>
      <c r="B21" s="157"/>
      <c r="C21" s="158" t="s">
        <v>41</v>
      </c>
      <c r="D21" s="159"/>
      <c r="E21" s="159"/>
      <c r="F21" s="159"/>
      <c r="G21" s="159"/>
      <c r="H21" s="159"/>
      <c r="I21" s="160">
        <f>I33+I186+I354+I397+I418+I443+I475+I504+I525+I539+I598+I705+I733+I772+I783+I802+I864+I923+I946+I980+I1006+I1333</f>
        <v>1330359.5800000003</v>
      </c>
      <c r="J21" s="160">
        <f>J33+J186+J354+J397+J418+J443+J475+J504+J525+J539+J598+J705+J733+J772+J783+J802+J864+J923+J946+J980+J1006+J1333</f>
        <v>1105055.76</v>
      </c>
      <c r="K21" s="160">
        <f>K33+K186+K354+K397+K418+K443+K475+K504+K525+K539+K598+K705+K733+K772+K783+K802+K864+K923+K946+K980+K1006+K1333</f>
        <v>990156.32999999961</v>
      </c>
      <c r="L21" s="161">
        <f>L33+L186+L354+L397+L418+L443+L475+L504+L525+L539+L598+L705+L733+L772+L783+L802+L864+L923+L946+L980+L1006+L1333</f>
        <v>53137</v>
      </c>
      <c r="M21" s="160">
        <f>M33+M186+M354+M397+M418+M443+M475+M504+M525+M539+M598+M705+M733+M772+M783+M802+M864+M923+M946+M980+M1006+M1333</f>
        <v>681974371.18000007</v>
      </c>
      <c r="N21" s="160"/>
      <c r="O21" s="160"/>
      <c r="P21" s="160"/>
      <c r="Q21" s="160">
        <f>M21</f>
        <v>681974371.18000007</v>
      </c>
      <c r="R21" s="154"/>
      <c r="S21" s="154"/>
      <c r="T21" s="160">
        <f>T186+T354+T397+T418+T443+T475+T504+T525+T539+T598+T705+T733+T772+T783+T802+T864+T923+T946+T980+T1333+T33+T1006</f>
        <v>136725247.35999998</v>
      </c>
      <c r="U21" s="161">
        <f>U1333</f>
        <v>5</v>
      </c>
      <c r="V21" s="160">
        <f t="shared" ref="V21:AD21" si="6">V186+V354+V397+V418+V443+V475+V504+V525+V539+V598+V705+V733+V772+V783+V802+V864+V923+V946+V980+V1333+V33+V1006</f>
        <v>9394134.4199999999</v>
      </c>
      <c r="W21" s="160">
        <f t="shared" si="6"/>
        <v>200444.23999999996</v>
      </c>
      <c r="X21" s="160">
        <f t="shared" si="6"/>
        <v>451495046.97999996</v>
      </c>
      <c r="Y21" s="160">
        <f t="shared" si="6"/>
        <v>1537</v>
      </c>
      <c r="Z21" s="160">
        <f t="shared" si="6"/>
        <v>1360505.98</v>
      </c>
      <c r="AA21" s="160">
        <f t="shared" si="6"/>
        <v>88838.510725153756</v>
      </c>
      <c r="AB21" s="160">
        <f t="shared" si="6"/>
        <v>53289574.579999998</v>
      </c>
      <c r="AC21" s="160">
        <f t="shared" si="6"/>
        <v>4249.5917216969374</v>
      </c>
      <c r="AD21" s="160">
        <f t="shared" si="6"/>
        <v>8249755.1999999993</v>
      </c>
      <c r="AE21" s="160"/>
      <c r="AF21" s="160"/>
      <c r="AG21" s="160">
        <f>AG186+AG354+AG397+AG418+AG443+AG475+AG504+AG525+AG539+AG598+AG705+AG733+AG772+AG783+AG802+AG864+AG923+AG946+AG980+AG1333+AG33+AG1006</f>
        <v>14278402.51</v>
      </c>
      <c r="AH21" s="160">
        <f>AH186+AH354+AH397+AH418+AH443+AH475+AH504+AH525+AH539+AH598+AH705+AH733+AH772+AH783+AH802+AH864+AH923+AH946+AH980+AH1333+AH33+AH1006</f>
        <v>7181704.1500000004</v>
      </c>
      <c r="AI21" s="162"/>
      <c r="AJ21" s="37"/>
      <c r="AK21" s="32"/>
      <c r="AL21" s="90">
        <f>AL33+AL186+AL354+AL397+AL418+AL443+AL475+AL504+AL525+AL539+AL598+AL705+AL733+AL772+AL783+AL802+AL864+AL923+AL946+AL980+AL1006+AL1333</f>
        <v>589</v>
      </c>
      <c r="AM21" s="89">
        <f>AM33+AM186+AM354+AM397+AM418+AM443+AM475+AM504+AM525+AM539+AM598+AM705+AM733+AM772+AM783+AM802+AM864+AM923+AM946+AM980+AM1006+AM1333</f>
        <v>11</v>
      </c>
      <c r="AN21" s="21">
        <f t="shared" si="2"/>
        <v>7.4505805969238281E-8</v>
      </c>
      <c r="AO21" s="87">
        <f>AL21+AM21</f>
        <v>600</v>
      </c>
      <c r="AP21" s="21"/>
      <c r="AQ21" s="21"/>
      <c r="AR21" s="21"/>
      <c r="AS21" s="95">
        <f>AL21+AM21</f>
        <v>600</v>
      </c>
      <c r="AT21" s="46"/>
      <c r="AU21" s="104">
        <f t="shared" si="4"/>
        <v>7.4505805969238281E-8</v>
      </c>
      <c r="AX21" s="104"/>
    </row>
    <row r="22" spans="1:51" ht="22.5" customHeight="1" x14ac:dyDescent="0.3">
      <c r="A22" s="157"/>
      <c r="B22" s="157"/>
      <c r="C22" s="158" t="s">
        <v>33</v>
      </c>
      <c r="D22" s="159"/>
      <c r="E22" s="159"/>
      <c r="F22" s="159"/>
      <c r="G22" s="159"/>
      <c r="H22" s="159"/>
      <c r="I22" s="160">
        <f>I23+I28+I33</f>
        <v>7697</v>
      </c>
      <c r="J22" s="160">
        <f>J23+J28+J33</f>
        <v>6193</v>
      </c>
      <c r="K22" s="160">
        <f>K23+K28+K33</f>
        <v>5834.1</v>
      </c>
      <c r="L22" s="161">
        <f>L23+L28+L33</f>
        <v>292</v>
      </c>
      <c r="M22" s="160">
        <f>M28+M33+M23</f>
        <v>8062414.0499999998</v>
      </c>
      <c r="N22" s="160"/>
      <c r="O22" s="160"/>
      <c r="P22" s="160"/>
      <c r="Q22" s="160">
        <f>Q23+Q28+Q33</f>
        <v>8062414.0500000007</v>
      </c>
      <c r="R22" s="154"/>
      <c r="S22" s="154"/>
      <c r="T22" s="160">
        <f>T28+T33+T23</f>
        <v>1351950.2000000002</v>
      </c>
      <c r="U22" s="161"/>
      <c r="V22" s="160"/>
      <c r="W22" s="160">
        <f>W23+W28+W33</f>
        <v>2801.54</v>
      </c>
      <c r="X22" s="160">
        <f>X28+X33+X23</f>
        <v>6658963.5199999996</v>
      </c>
      <c r="Y22" s="160"/>
      <c r="Z22" s="160"/>
      <c r="AA22" s="160"/>
      <c r="AB22" s="160"/>
      <c r="AC22" s="160"/>
      <c r="AD22" s="160"/>
      <c r="AE22" s="160"/>
      <c r="AF22" s="160"/>
      <c r="AG22" s="160">
        <f>AG28+AG33+AG23</f>
        <v>51500.33</v>
      </c>
      <c r="AH22" s="165"/>
      <c r="AI22" s="163"/>
      <c r="AJ22" s="38"/>
      <c r="AK22" s="32"/>
      <c r="AL22" s="115">
        <f>AL28+AL33+AL23</f>
        <v>13</v>
      </c>
      <c r="AM22" s="106">
        <f>AM28+AM33+AM23</f>
        <v>0</v>
      </c>
      <c r="AN22" s="21">
        <f t="shared" si="2"/>
        <v>7.2759576141834259E-11</v>
      </c>
      <c r="AO22" s="21"/>
      <c r="AP22" s="21"/>
      <c r="AQ22" s="21"/>
      <c r="AR22" s="21"/>
      <c r="AS22" s="95">
        <f>AL22+AM22</f>
        <v>13</v>
      </c>
      <c r="AT22" s="46"/>
      <c r="AU22" s="104">
        <f t="shared" si="4"/>
        <v>7.2759576141834259E-11</v>
      </c>
      <c r="AX22" s="104"/>
    </row>
    <row r="23" spans="1:51" ht="22.5" customHeight="1" x14ac:dyDescent="0.3">
      <c r="A23" s="157"/>
      <c r="B23" s="157"/>
      <c r="C23" s="158" t="s">
        <v>39</v>
      </c>
      <c r="D23" s="159"/>
      <c r="E23" s="159"/>
      <c r="F23" s="159"/>
      <c r="G23" s="159"/>
      <c r="H23" s="159"/>
      <c r="I23" s="160">
        <f>SUM(I24:I27)</f>
        <v>1320.3</v>
      </c>
      <c r="J23" s="160">
        <f>SUM(J24:J27)</f>
        <v>1250.5999999999999</v>
      </c>
      <c r="K23" s="160">
        <f>SUM(K24:K27)</f>
        <v>1221.8</v>
      </c>
      <c r="L23" s="161">
        <f>SUM(L24:L27)</f>
        <v>61</v>
      </c>
      <c r="M23" s="160">
        <f>SUM(M24:M27)</f>
        <v>2750939.87</v>
      </c>
      <c r="N23" s="160"/>
      <c r="O23" s="160"/>
      <c r="P23" s="160"/>
      <c r="Q23" s="160">
        <f>SUM(Q24:Q27)</f>
        <v>2750939.87</v>
      </c>
      <c r="R23" s="160"/>
      <c r="S23" s="160"/>
      <c r="T23" s="160"/>
      <c r="U23" s="161"/>
      <c r="V23" s="160"/>
      <c r="W23" s="160">
        <f>SUM(W24:W27)</f>
        <v>1156.2</v>
      </c>
      <c r="X23" s="160">
        <f>SUM(X24:X27)</f>
        <v>2750939.87</v>
      </c>
      <c r="Y23" s="160"/>
      <c r="Z23" s="160"/>
      <c r="AA23" s="160"/>
      <c r="AB23" s="160"/>
      <c r="AC23" s="160"/>
      <c r="AD23" s="160"/>
      <c r="AE23" s="160"/>
      <c r="AF23" s="160"/>
      <c r="AG23" s="160"/>
      <c r="AH23" s="165"/>
      <c r="AI23" s="159"/>
      <c r="AJ23" s="32">
        <v>4</v>
      </c>
      <c r="AL23" s="90">
        <f>SUM(AL24:AL27)</f>
        <v>4</v>
      </c>
      <c r="AM23" s="89">
        <f>SUM(AM24:AM27)</f>
        <v>0</v>
      </c>
      <c r="AN23" s="21">
        <f t="shared" si="2"/>
        <v>0</v>
      </c>
      <c r="AO23" s="21"/>
      <c r="AP23" s="21"/>
      <c r="AQ23" s="21"/>
      <c r="AR23" s="21"/>
      <c r="AS23" s="46"/>
      <c r="AT23" s="46"/>
      <c r="AU23" s="104">
        <f t="shared" si="4"/>
        <v>0</v>
      </c>
      <c r="AX23" s="104"/>
    </row>
    <row r="24" spans="1:51" ht="22.5" customHeight="1" x14ac:dyDescent="0.3">
      <c r="A24" s="159" t="str">
        <f>AW24</f>
        <v>1.</v>
      </c>
      <c r="B24" s="159">
        <v>7</v>
      </c>
      <c r="C24" s="166" t="s">
        <v>42</v>
      </c>
      <c r="D24" s="159">
        <v>1971</v>
      </c>
      <c r="E24" s="167" t="s">
        <v>34</v>
      </c>
      <c r="F24" s="159" t="s">
        <v>35</v>
      </c>
      <c r="G24" s="168">
        <v>2</v>
      </c>
      <c r="H24" s="168">
        <v>1</v>
      </c>
      <c r="I24" s="165">
        <v>367.4</v>
      </c>
      <c r="J24" s="165">
        <v>342.4</v>
      </c>
      <c r="K24" s="165">
        <v>342.4</v>
      </c>
      <c r="L24" s="169">
        <v>16</v>
      </c>
      <c r="M24" s="165">
        <f>X24</f>
        <v>763970.7</v>
      </c>
      <c r="N24" s="160" t="s">
        <v>34</v>
      </c>
      <c r="O24" s="160" t="s">
        <v>34</v>
      </c>
      <c r="P24" s="160" t="s">
        <v>34</v>
      </c>
      <c r="Q24" s="165">
        <f>M24</f>
        <v>763970.7</v>
      </c>
      <c r="R24" s="154">
        <f>M24/I24</f>
        <v>2079.3976592270005</v>
      </c>
      <c r="S24" s="154">
        <v>5221.4052538370725</v>
      </c>
      <c r="T24" s="165" t="s">
        <v>34</v>
      </c>
      <c r="U24" s="169" t="s">
        <v>34</v>
      </c>
      <c r="V24" s="165" t="s">
        <v>34</v>
      </c>
      <c r="W24" s="165">
        <v>317.39999999999998</v>
      </c>
      <c r="X24" s="165">
        <v>763970.7</v>
      </c>
      <c r="Y24" s="165" t="s">
        <v>34</v>
      </c>
      <c r="Z24" s="165" t="s">
        <v>34</v>
      </c>
      <c r="AA24" s="165" t="s">
        <v>34</v>
      </c>
      <c r="AB24" s="165" t="s">
        <v>34</v>
      </c>
      <c r="AC24" s="165" t="s">
        <v>34</v>
      </c>
      <c r="AD24" s="165" t="s">
        <v>34</v>
      </c>
      <c r="AE24" s="165" t="s">
        <v>34</v>
      </c>
      <c r="AF24" s="165" t="s">
        <v>34</v>
      </c>
      <c r="AG24" s="165" t="s">
        <v>34</v>
      </c>
      <c r="AH24" s="165" t="s">
        <v>34</v>
      </c>
      <c r="AI24" s="170" t="s">
        <v>403</v>
      </c>
      <c r="AJ24" s="41"/>
      <c r="AK24" s="1" t="s">
        <v>404</v>
      </c>
      <c r="AL24" s="90">
        <v>1</v>
      </c>
      <c r="AM24" s="91"/>
      <c r="AN24" s="22"/>
      <c r="AO24" s="22"/>
      <c r="AP24" s="22"/>
      <c r="AQ24" s="22"/>
      <c r="AR24" s="22"/>
      <c r="AS24" s="46"/>
      <c r="AT24" s="46"/>
      <c r="AU24" s="29">
        <v>1</v>
      </c>
      <c r="AV24" s="29" t="s">
        <v>449</v>
      </c>
      <c r="AW24" s="29" t="str">
        <f>CONCATENATE(AU24,AV24)</f>
        <v>1.</v>
      </c>
      <c r="AX24" s="104"/>
    </row>
    <row r="25" spans="1:51" ht="22.5" customHeight="1" x14ac:dyDescent="0.3">
      <c r="A25" s="159" t="str">
        <f>AW25</f>
        <v>2.</v>
      </c>
      <c r="B25" s="159">
        <v>16</v>
      </c>
      <c r="C25" s="166" t="s">
        <v>43</v>
      </c>
      <c r="D25" s="159">
        <v>1962</v>
      </c>
      <c r="E25" s="167" t="s">
        <v>34</v>
      </c>
      <c r="F25" s="159" t="s">
        <v>35</v>
      </c>
      <c r="G25" s="168">
        <v>2</v>
      </c>
      <c r="H25" s="168">
        <v>1</v>
      </c>
      <c r="I25" s="165">
        <v>309.2</v>
      </c>
      <c r="J25" s="165">
        <v>291.89999999999998</v>
      </c>
      <c r="K25" s="165">
        <v>291.89999999999998</v>
      </c>
      <c r="L25" s="169">
        <v>14</v>
      </c>
      <c r="M25" s="165">
        <f t="shared" ref="M25:M27" si="7">X25</f>
        <v>673182.94</v>
      </c>
      <c r="N25" s="160" t="s">
        <v>34</v>
      </c>
      <c r="O25" s="160" t="s">
        <v>34</v>
      </c>
      <c r="P25" s="160" t="s">
        <v>34</v>
      </c>
      <c r="Q25" s="165">
        <f>M25</f>
        <v>673182.94</v>
      </c>
      <c r="R25" s="154">
        <f>M25/I25</f>
        <v>2177.1763906856404</v>
      </c>
      <c r="S25" s="154">
        <v>5221.4052538370725</v>
      </c>
      <c r="T25" s="165" t="s">
        <v>34</v>
      </c>
      <c r="U25" s="169" t="s">
        <v>34</v>
      </c>
      <c r="V25" s="165" t="s">
        <v>34</v>
      </c>
      <c r="W25" s="165">
        <v>295.8</v>
      </c>
      <c r="X25" s="165">
        <v>673182.94</v>
      </c>
      <c r="Y25" s="165" t="s">
        <v>34</v>
      </c>
      <c r="Z25" s="165" t="s">
        <v>34</v>
      </c>
      <c r="AA25" s="165" t="s">
        <v>34</v>
      </c>
      <c r="AB25" s="165" t="s">
        <v>34</v>
      </c>
      <c r="AC25" s="165" t="s">
        <v>34</v>
      </c>
      <c r="AD25" s="165" t="s">
        <v>34</v>
      </c>
      <c r="AE25" s="165" t="s">
        <v>34</v>
      </c>
      <c r="AF25" s="165" t="s">
        <v>34</v>
      </c>
      <c r="AG25" s="165" t="s">
        <v>34</v>
      </c>
      <c r="AH25" s="165" t="s">
        <v>34</v>
      </c>
      <c r="AI25" s="170" t="s">
        <v>403</v>
      </c>
      <c r="AJ25" s="41"/>
      <c r="AK25" s="1" t="s">
        <v>404</v>
      </c>
      <c r="AL25" s="90">
        <v>1</v>
      </c>
      <c r="AM25" s="91"/>
      <c r="AN25" s="22"/>
      <c r="AO25" s="22"/>
      <c r="AP25" s="22"/>
      <c r="AQ25" s="22"/>
      <c r="AR25" s="22"/>
      <c r="AS25" s="46"/>
      <c r="AT25" s="46"/>
      <c r="AU25" s="29">
        <v>2</v>
      </c>
      <c r="AV25" s="29" t="s">
        <v>449</v>
      </c>
      <c r="AW25" s="29" t="str">
        <f>CONCATENATE(AU25,AV25)</f>
        <v>2.</v>
      </c>
      <c r="AX25" s="104"/>
    </row>
    <row r="26" spans="1:51" ht="22.5" customHeight="1" x14ac:dyDescent="0.3">
      <c r="A26" s="159" t="str">
        <f>AW26</f>
        <v>3.</v>
      </c>
      <c r="B26" s="159">
        <v>18</v>
      </c>
      <c r="C26" s="166" t="s">
        <v>44</v>
      </c>
      <c r="D26" s="159">
        <v>1961</v>
      </c>
      <c r="E26" s="167" t="s">
        <v>34</v>
      </c>
      <c r="F26" s="159" t="s">
        <v>35</v>
      </c>
      <c r="G26" s="168">
        <v>2</v>
      </c>
      <c r="H26" s="168">
        <v>1</v>
      </c>
      <c r="I26" s="165">
        <v>312</v>
      </c>
      <c r="J26" s="165">
        <v>294.7</v>
      </c>
      <c r="K26" s="165">
        <v>294.7</v>
      </c>
      <c r="L26" s="169">
        <v>15</v>
      </c>
      <c r="M26" s="165">
        <f t="shared" si="7"/>
        <v>693387.27</v>
      </c>
      <c r="N26" s="160" t="s">
        <v>34</v>
      </c>
      <c r="O26" s="160" t="s">
        <v>34</v>
      </c>
      <c r="P26" s="160" t="s">
        <v>34</v>
      </c>
      <c r="Q26" s="165">
        <f>M26</f>
        <v>693387.27</v>
      </c>
      <c r="R26" s="154">
        <f>M26/I26</f>
        <v>2222.3950961538462</v>
      </c>
      <c r="S26" s="154">
        <v>5221.4052538370725</v>
      </c>
      <c r="T26" s="165" t="s">
        <v>34</v>
      </c>
      <c r="U26" s="169" t="s">
        <v>34</v>
      </c>
      <c r="V26" s="165" t="s">
        <v>34</v>
      </c>
      <c r="W26" s="165">
        <v>279</v>
      </c>
      <c r="X26" s="165">
        <v>693387.27</v>
      </c>
      <c r="Y26" s="165" t="s">
        <v>34</v>
      </c>
      <c r="Z26" s="165" t="s">
        <v>34</v>
      </c>
      <c r="AA26" s="165" t="s">
        <v>34</v>
      </c>
      <c r="AB26" s="165" t="s">
        <v>34</v>
      </c>
      <c r="AC26" s="165" t="s">
        <v>34</v>
      </c>
      <c r="AD26" s="165" t="s">
        <v>34</v>
      </c>
      <c r="AE26" s="165" t="s">
        <v>34</v>
      </c>
      <c r="AF26" s="165" t="s">
        <v>34</v>
      </c>
      <c r="AG26" s="165" t="s">
        <v>34</v>
      </c>
      <c r="AH26" s="165" t="s">
        <v>34</v>
      </c>
      <c r="AI26" s="170" t="s">
        <v>403</v>
      </c>
      <c r="AJ26" s="41"/>
      <c r="AK26" s="1" t="s">
        <v>404</v>
      </c>
      <c r="AL26" s="90">
        <v>1</v>
      </c>
      <c r="AM26" s="91"/>
      <c r="AN26" s="22"/>
      <c r="AO26" s="22"/>
      <c r="AP26" s="22"/>
      <c r="AQ26" s="22"/>
      <c r="AR26" s="22"/>
      <c r="AS26" s="46"/>
      <c r="AT26" s="46"/>
      <c r="AU26" s="29">
        <v>3</v>
      </c>
      <c r="AV26" s="29" t="s">
        <v>449</v>
      </c>
      <c r="AW26" s="29" t="str">
        <f>CONCATENATE(AU26,AV26)</f>
        <v>3.</v>
      </c>
      <c r="AX26" s="104"/>
    </row>
    <row r="27" spans="1:51" ht="22.5" customHeight="1" x14ac:dyDescent="0.3">
      <c r="A27" s="159" t="str">
        <f>AW27</f>
        <v>4.</v>
      </c>
      <c r="B27" s="159">
        <v>45</v>
      </c>
      <c r="C27" s="166" t="s">
        <v>45</v>
      </c>
      <c r="D27" s="159">
        <v>1968</v>
      </c>
      <c r="E27" s="167" t="s">
        <v>34</v>
      </c>
      <c r="F27" s="159" t="s">
        <v>35</v>
      </c>
      <c r="G27" s="168">
        <v>2</v>
      </c>
      <c r="H27" s="168">
        <v>1</v>
      </c>
      <c r="I27" s="165">
        <v>331.7</v>
      </c>
      <c r="J27" s="165">
        <v>321.60000000000002</v>
      </c>
      <c r="K27" s="165">
        <v>292.8</v>
      </c>
      <c r="L27" s="169">
        <v>16</v>
      </c>
      <c r="M27" s="165">
        <f t="shared" si="7"/>
        <v>620398.96</v>
      </c>
      <c r="N27" s="160" t="s">
        <v>34</v>
      </c>
      <c r="O27" s="160" t="s">
        <v>34</v>
      </c>
      <c r="P27" s="160" t="s">
        <v>34</v>
      </c>
      <c r="Q27" s="165">
        <f>M27</f>
        <v>620398.96</v>
      </c>
      <c r="R27" s="154">
        <f>M27/I27</f>
        <v>1870.3616520952667</v>
      </c>
      <c r="S27" s="154">
        <v>5221.4052538370725</v>
      </c>
      <c r="T27" s="165" t="s">
        <v>34</v>
      </c>
      <c r="U27" s="169" t="s">
        <v>34</v>
      </c>
      <c r="V27" s="165" t="s">
        <v>34</v>
      </c>
      <c r="W27" s="165">
        <v>264</v>
      </c>
      <c r="X27" s="165">
        <v>620398.96</v>
      </c>
      <c r="Y27" s="165" t="s">
        <v>34</v>
      </c>
      <c r="Z27" s="165" t="s">
        <v>34</v>
      </c>
      <c r="AA27" s="165" t="s">
        <v>34</v>
      </c>
      <c r="AB27" s="165" t="s">
        <v>34</v>
      </c>
      <c r="AC27" s="165" t="s">
        <v>34</v>
      </c>
      <c r="AD27" s="165" t="s">
        <v>34</v>
      </c>
      <c r="AE27" s="165" t="s">
        <v>34</v>
      </c>
      <c r="AF27" s="165" t="s">
        <v>34</v>
      </c>
      <c r="AG27" s="165" t="s">
        <v>34</v>
      </c>
      <c r="AH27" s="165" t="s">
        <v>34</v>
      </c>
      <c r="AI27" s="170" t="s">
        <v>403</v>
      </c>
      <c r="AJ27" s="41"/>
      <c r="AK27" s="1" t="s">
        <v>404</v>
      </c>
      <c r="AL27" s="90">
        <v>1</v>
      </c>
      <c r="AM27" s="91"/>
      <c r="AN27" s="22"/>
      <c r="AO27" s="22"/>
      <c r="AP27" s="22"/>
      <c r="AQ27" s="22"/>
      <c r="AR27" s="22"/>
      <c r="AS27" s="46"/>
      <c r="AT27" s="46"/>
      <c r="AU27" s="29">
        <v>4</v>
      </c>
      <c r="AV27" s="29" t="s">
        <v>449</v>
      </c>
      <c r="AW27" s="29" t="str">
        <f>CONCATENATE(AU27,AV27)</f>
        <v>4.</v>
      </c>
      <c r="AX27" s="104"/>
    </row>
    <row r="28" spans="1:51" ht="22.5" customHeight="1" x14ac:dyDescent="0.3">
      <c r="A28" s="159"/>
      <c r="B28" s="159"/>
      <c r="C28" s="158" t="s">
        <v>40</v>
      </c>
      <c r="D28" s="159"/>
      <c r="E28" s="159"/>
      <c r="F28" s="159"/>
      <c r="G28" s="159"/>
      <c r="H28" s="159"/>
      <c r="I28" s="160">
        <f>SUM(I29:I32)</f>
        <v>1843.3000000000002</v>
      </c>
      <c r="J28" s="160">
        <f>SUM(J29:J32)</f>
        <v>1478.8000000000002</v>
      </c>
      <c r="K28" s="160">
        <f>SUM(K29:K32)</f>
        <v>1282.1000000000001</v>
      </c>
      <c r="L28" s="161">
        <f>SUM(L29:L32)</f>
        <v>74</v>
      </c>
      <c r="M28" s="160">
        <f>SUM(M29:M32)</f>
        <v>2299054.37</v>
      </c>
      <c r="N28" s="160"/>
      <c r="O28" s="160"/>
      <c r="P28" s="160"/>
      <c r="Q28" s="160">
        <f>SUM(Q29:Q32)</f>
        <v>2299054.37</v>
      </c>
      <c r="R28" s="160"/>
      <c r="S28" s="160"/>
      <c r="T28" s="160">
        <f>SUM(T29:T32)</f>
        <v>383117.83</v>
      </c>
      <c r="U28" s="161"/>
      <c r="V28" s="160"/>
      <c r="W28" s="160">
        <f>SUM(W29:W32)</f>
        <v>811</v>
      </c>
      <c r="X28" s="160">
        <f>SUM(X29:X32)</f>
        <v>1874259.69</v>
      </c>
      <c r="Y28" s="160"/>
      <c r="Z28" s="160"/>
      <c r="AA28" s="160"/>
      <c r="AB28" s="160"/>
      <c r="AC28" s="160"/>
      <c r="AD28" s="160"/>
      <c r="AE28" s="160"/>
      <c r="AF28" s="160"/>
      <c r="AG28" s="160">
        <f>SUM(AG29:AG32)</f>
        <v>41676.85</v>
      </c>
      <c r="AH28" s="165"/>
      <c r="AI28" s="160"/>
      <c r="AJ28" s="1">
        <v>5</v>
      </c>
      <c r="AK28" s="32"/>
      <c r="AL28" s="90">
        <f>SUM(AL29:AL32)</f>
        <v>4</v>
      </c>
      <c r="AM28" s="89">
        <v>0</v>
      </c>
      <c r="AN28" s="21">
        <f>M28-T28-V28-X28-Z28-AB28-AD28-AG28-AH28</f>
        <v>9.4587448984384537E-11</v>
      </c>
      <c r="AO28" s="87"/>
      <c r="AP28" s="21"/>
      <c r="AQ28" s="21"/>
      <c r="AR28" s="21"/>
      <c r="AS28" s="46"/>
      <c r="AT28" s="46"/>
      <c r="AX28" s="104"/>
    </row>
    <row r="29" spans="1:51" ht="22.5" customHeight="1" x14ac:dyDescent="0.3">
      <c r="A29" s="159" t="str">
        <f>AW29</f>
        <v>5.</v>
      </c>
      <c r="B29" s="159">
        <v>9</v>
      </c>
      <c r="C29" s="171" t="s">
        <v>851</v>
      </c>
      <c r="D29" s="172">
        <v>1972</v>
      </c>
      <c r="E29" s="172" t="s">
        <v>34</v>
      </c>
      <c r="F29" s="172" t="s">
        <v>35</v>
      </c>
      <c r="G29" s="172">
        <v>2</v>
      </c>
      <c r="H29" s="172">
        <v>1</v>
      </c>
      <c r="I29" s="152">
        <v>312</v>
      </c>
      <c r="J29" s="152">
        <v>292</v>
      </c>
      <c r="K29" s="152">
        <v>280</v>
      </c>
      <c r="L29" s="153">
        <v>5</v>
      </c>
      <c r="M29" s="173">
        <f>X29</f>
        <v>768402.4</v>
      </c>
      <c r="N29" s="173" t="s">
        <v>34</v>
      </c>
      <c r="O29" s="173" t="s">
        <v>34</v>
      </c>
      <c r="P29" s="173" t="s">
        <v>34</v>
      </c>
      <c r="Q29" s="173">
        <f>M29</f>
        <v>768402.4</v>
      </c>
      <c r="R29" s="173">
        <f>M29/I29</f>
        <v>2462.8282051282054</v>
      </c>
      <c r="S29" s="173">
        <v>7593.347341513293</v>
      </c>
      <c r="T29" s="164" t="s">
        <v>34</v>
      </c>
      <c r="U29" s="174" t="s">
        <v>34</v>
      </c>
      <c r="V29" s="164" t="s">
        <v>34</v>
      </c>
      <c r="W29" s="152">
        <v>314</v>
      </c>
      <c r="X29" s="152">
        <v>768402.4</v>
      </c>
      <c r="Y29" s="175" t="s">
        <v>34</v>
      </c>
      <c r="Z29" s="175" t="s">
        <v>34</v>
      </c>
      <c r="AA29" s="175" t="s">
        <v>34</v>
      </c>
      <c r="AB29" s="175" t="s">
        <v>34</v>
      </c>
      <c r="AC29" s="175" t="s">
        <v>34</v>
      </c>
      <c r="AD29" s="175" t="s">
        <v>34</v>
      </c>
      <c r="AE29" s="175" t="s">
        <v>34</v>
      </c>
      <c r="AF29" s="175" t="s">
        <v>34</v>
      </c>
      <c r="AG29" s="175" t="s">
        <v>34</v>
      </c>
      <c r="AH29" s="175" t="s">
        <v>34</v>
      </c>
      <c r="AI29" s="176" t="s">
        <v>38</v>
      </c>
      <c r="AJ29" s="40"/>
      <c r="AK29" s="32" t="s">
        <v>404</v>
      </c>
      <c r="AL29" s="90">
        <v>1</v>
      </c>
      <c r="AM29" s="89"/>
      <c r="AN29" s="21"/>
      <c r="AO29" s="87"/>
      <c r="AP29" s="21"/>
      <c r="AQ29" s="21"/>
      <c r="AR29" s="21"/>
      <c r="AS29" s="34"/>
      <c r="AT29" s="34"/>
      <c r="AU29" s="29">
        <v>5</v>
      </c>
      <c r="AV29" s="29" t="s">
        <v>449</v>
      </c>
      <c r="AW29" s="29" t="str">
        <f>CONCATENATE(AU29,AV29)</f>
        <v>5.</v>
      </c>
      <c r="AX29" s="104"/>
    </row>
    <row r="30" spans="1:51" ht="22.5" customHeight="1" x14ac:dyDescent="0.3">
      <c r="A30" s="159" t="str">
        <f>AW30</f>
        <v>6.</v>
      </c>
      <c r="B30" s="159">
        <v>45</v>
      </c>
      <c r="C30" s="171" t="s">
        <v>45</v>
      </c>
      <c r="D30" s="172">
        <v>1968</v>
      </c>
      <c r="E30" s="172" t="s">
        <v>34</v>
      </c>
      <c r="F30" s="172" t="s">
        <v>36</v>
      </c>
      <c r="G30" s="172">
        <v>2</v>
      </c>
      <c r="H30" s="172">
        <v>1</v>
      </c>
      <c r="I30" s="152">
        <v>388.1</v>
      </c>
      <c r="J30" s="152">
        <v>331.7</v>
      </c>
      <c r="K30" s="152">
        <v>277</v>
      </c>
      <c r="L30" s="153">
        <v>11</v>
      </c>
      <c r="M30" s="173">
        <f>T30+AG30</f>
        <v>114346.89000000001</v>
      </c>
      <c r="N30" s="173" t="s">
        <v>34</v>
      </c>
      <c r="O30" s="173" t="s">
        <v>34</v>
      </c>
      <c r="P30" s="173" t="s">
        <v>34</v>
      </c>
      <c r="Q30" s="173">
        <f>M30</f>
        <v>114346.89000000001</v>
      </c>
      <c r="R30" s="173">
        <f>M30/I30</f>
        <v>294.63254315897967</v>
      </c>
      <c r="S30" s="173">
        <v>7593.347341513293</v>
      </c>
      <c r="T30" s="152">
        <v>94459.07</v>
      </c>
      <c r="U30" s="174" t="s">
        <v>34</v>
      </c>
      <c r="V30" s="164" t="s">
        <v>34</v>
      </c>
      <c r="W30" s="164" t="s">
        <v>34</v>
      </c>
      <c r="X30" s="164" t="s">
        <v>34</v>
      </c>
      <c r="Y30" s="164" t="s">
        <v>34</v>
      </c>
      <c r="Z30" s="164" t="s">
        <v>34</v>
      </c>
      <c r="AA30" s="164" t="s">
        <v>34</v>
      </c>
      <c r="AB30" s="164" t="s">
        <v>34</v>
      </c>
      <c r="AC30" s="164" t="s">
        <v>34</v>
      </c>
      <c r="AD30" s="164" t="s">
        <v>34</v>
      </c>
      <c r="AE30" s="164" t="s">
        <v>34</v>
      </c>
      <c r="AF30" s="164" t="s">
        <v>34</v>
      </c>
      <c r="AG30" s="152">
        <v>19887.82</v>
      </c>
      <c r="AH30" s="175" t="s">
        <v>34</v>
      </c>
      <c r="AI30" s="176" t="s">
        <v>38</v>
      </c>
      <c r="AJ30" s="40"/>
      <c r="AK30" s="32" t="s">
        <v>404</v>
      </c>
      <c r="AL30" s="90">
        <v>1</v>
      </c>
      <c r="AM30" s="89"/>
      <c r="AN30" s="21" t="s">
        <v>409</v>
      </c>
      <c r="AO30" s="21"/>
      <c r="AP30" s="21"/>
      <c r="AQ30" s="21"/>
      <c r="AR30" s="21"/>
      <c r="AS30" s="34"/>
      <c r="AT30" s="34"/>
      <c r="AU30" s="29">
        <v>6</v>
      </c>
      <c r="AV30" s="29" t="s">
        <v>449</v>
      </c>
      <c r="AW30" s="29" t="str">
        <f>CONCATENATE(AU30,AV30)</f>
        <v>6.</v>
      </c>
      <c r="AX30" s="104"/>
    </row>
    <row r="31" spans="1:51" ht="22.5" customHeight="1" x14ac:dyDescent="0.3">
      <c r="A31" s="159" t="str">
        <f>AW31</f>
        <v>7.</v>
      </c>
      <c r="B31" s="159">
        <v>50</v>
      </c>
      <c r="C31" s="171" t="s">
        <v>1493</v>
      </c>
      <c r="D31" s="172">
        <v>1983</v>
      </c>
      <c r="E31" s="172" t="s">
        <v>34</v>
      </c>
      <c r="F31" s="172" t="s">
        <v>37</v>
      </c>
      <c r="G31" s="172">
        <v>2</v>
      </c>
      <c r="H31" s="172">
        <v>2</v>
      </c>
      <c r="I31" s="152">
        <v>618.79999999999995</v>
      </c>
      <c r="J31" s="152">
        <v>548</v>
      </c>
      <c r="K31" s="152">
        <v>492.9</v>
      </c>
      <c r="L31" s="153">
        <v>32</v>
      </c>
      <c r="M31" s="173">
        <f>T31+AG31</f>
        <v>310447.79000000004</v>
      </c>
      <c r="N31" s="173" t="s">
        <v>34</v>
      </c>
      <c r="O31" s="173" t="s">
        <v>34</v>
      </c>
      <c r="P31" s="173" t="s">
        <v>34</v>
      </c>
      <c r="Q31" s="173">
        <f>M31</f>
        <v>310447.79000000004</v>
      </c>
      <c r="R31" s="173">
        <f>M31/I31</f>
        <v>501.69326115061421</v>
      </c>
      <c r="S31" s="173">
        <v>7593.347341513293</v>
      </c>
      <c r="T31" s="152">
        <v>288658.76</v>
      </c>
      <c r="U31" s="174" t="s">
        <v>34</v>
      </c>
      <c r="V31" s="164" t="s">
        <v>34</v>
      </c>
      <c r="W31" s="164" t="s">
        <v>34</v>
      </c>
      <c r="X31" s="164" t="s">
        <v>34</v>
      </c>
      <c r="Y31" s="164" t="s">
        <v>34</v>
      </c>
      <c r="Z31" s="164" t="s">
        <v>34</v>
      </c>
      <c r="AA31" s="164" t="s">
        <v>34</v>
      </c>
      <c r="AB31" s="164" t="s">
        <v>34</v>
      </c>
      <c r="AC31" s="164" t="s">
        <v>34</v>
      </c>
      <c r="AD31" s="164" t="s">
        <v>34</v>
      </c>
      <c r="AE31" s="164" t="s">
        <v>34</v>
      </c>
      <c r="AF31" s="164" t="s">
        <v>34</v>
      </c>
      <c r="AG31" s="152">
        <v>21789.03</v>
      </c>
      <c r="AH31" s="175" t="s">
        <v>34</v>
      </c>
      <c r="AI31" s="176" t="s">
        <v>38</v>
      </c>
      <c r="AJ31" s="40"/>
      <c r="AK31" s="32" t="s">
        <v>404</v>
      </c>
      <c r="AL31" s="90">
        <v>1</v>
      </c>
      <c r="AM31" s="89"/>
      <c r="AN31" s="21" t="s">
        <v>409</v>
      </c>
      <c r="AO31" s="21"/>
      <c r="AP31" s="21"/>
      <c r="AQ31" s="21"/>
      <c r="AR31" s="21"/>
      <c r="AS31" s="34"/>
      <c r="AT31" s="34"/>
      <c r="AU31" s="29">
        <v>7</v>
      </c>
      <c r="AV31" s="29" t="s">
        <v>449</v>
      </c>
      <c r="AW31" s="29" t="str">
        <f>CONCATENATE(AU31,AV31)</f>
        <v>7.</v>
      </c>
      <c r="AX31" s="104"/>
    </row>
    <row r="32" spans="1:51" ht="22.5" customHeight="1" x14ac:dyDescent="0.3">
      <c r="A32" s="159" t="str">
        <f>AW32</f>
        <v>8.</v>
      </c>
      <c r="B32" s="159">
        <v>42</v>
      </c>
      <c r="C32" s="171" t="s">
        <v>852</v>
      </c>
      <c r="D32" s="172">
        <v>1973</v>
      </c>
      <c r="E32" s="172" t="s">
        <v>34</v>
      </c>
      <c r="F32" s="172" t="s">
        <v>35</v>
      </c>
      <c r="G32" s="172">
        <v>2</v>
      </c>
      <c r="H32" s="172">
        <v>2</v>
      </c>
      <c r="I32" s="152">
        <v>524.4</v>
      </c>
      <c r="J32" s="152">
        <v>307.10000000000002</v>
      </c>
      <c r="K32" s="152">
        <v>232.2</v>
      </c>
      <c r="L32" s="153">
        <v>26</v>
      </c>
      <c r="M32" s="173">
        <f>X32</f>
        <v>1105857.29</v>
      </c>
      <c r="N32" s="173" t="s">
        <v>34</v>
      </c>
      <c r="O32" s="173" t="s">
        <v>34</v>
      </c>
      <c r="P32" s="173" t="s">
        <v>34</v>
      </c>
      <c r="Q32" s="173">
        <f>M32</f>
        <v>1105857.29</v>
      </c>
      <c r="R32" s="173">
        <f>M32/I32</f>
        <v>2108.8049008390544</v>
      </c>
      <c r="S32" s="173">
        <v>7593.347341513293</v>
      </c>
      <c r="T32" s="164" t="s">
        <v>34</v>
      </c>
      <c r="U32" s="174" t="s">
        <v>34</v>
      </c>
      <c r="V32" s="164" t="s">
        <v>34</v>
      </c>
      <c r="W32" s="152">
        <v>497</v>
      </c>
      <c r="X32" s="154">
        <v>1105857.29</v>
      </c>
      <c r="Y32" s="164" t="s">
        <v>34</v>
      </c>
      <c r="Z32" s="164" t="s">
        <v>34</v>
      </c>
      <c r="AA32" s="164" t="s">
        <v>34</v>
      </c>
      <c r="AB32" s="164" t="s">
        <v>34</v>
      </c>
      <c r="AC32" s="164" t="s">
        <v>34</v>
      </c>
      <c r="AD32" s="164" t="s">
        <v>34</v>
      </c>
      <c r="AE32" s="164" t="s">
        <v>34</v>
      </c>
      <c r="AF32" s="164" t="s">
        <v>34</v>
      </c>
      <c r="AG32" s="164" t="s">
        <v>34</v>
      </c>
      <c r="AH32" s="164" t="s">
        <v>34</v>
      </c>
      <c r="AI32" s="176" t="s">
        <v>38</v>
      </c>
      <c r="AJ32" s="40"/>
      <c r="AK32" s="32" t="s">
        <v>404</v>
      </c>
      <c r="AL32" s="90">
        <v>1</v>
      </c>
      <c r="AM32" s="89"/>
      <c r="AN32" s="21"/>
      <c r="AO32" s="87"/>
      <c r="AP32" s="21"/>
      <c r="AQ32" s="21"/>
      <c r="AR32" s="21"/>
      <c r="AS32" s="34"/>
      <c r="AT32" s="34"/>
      <c r="AU32" s="29">
        <v>8</v>
      </c>
      <c r="AV32" s="29" t="s">
        <v>449</v>
      </c>
      <c r="AW32" s="29" t="str">
        <f>CONCATENATE(AU32,AV32)</f>
        <v>8.</v>
      </c>
      <c r="AX32" s="104"/>
    </row>
    <row r="33" spans="1:51" ht="22.5" customHeight="1" x14ac:dyDescent="0.3">
      <c r="A33" s="159"/>
      <c r="B33" s="159"/>
      <c r="C33" s="158" t="s">
        <v>41</v>
      </c>
      <c r="D33" s="159"/>
      <c r="E33" s="159"/>
      <c r="F33" s="159"/>
      <c r="G33" s="159"/>
      <c r="H33" s="159"/>
      <c r="I33" s="160">
        <f>SUM(I34:I38)</f>
        <v>4533.3999999999996</v>
      </c>
      <c r="J33" s="160">
        <f>SUM(J34:J38)</f>
        <v>3463.5999999999995</v>
      </c>
      <c r="K33" s="160">
        <f>SUM(K34:K38)</f>
        <v>3330.2</v>
      </c>
      <c r="L33" s="161">
        <f>SUM(L34:L38)</f>
        <v>157</v>
      </c>
      <c r="M33" s="160">
        <f>SUM(M34:M38)</f>
        <v>3012419.81</v>
      </c>
      <c r="N33" s="160"/>
      <c r="O33" s="160"/>
      <c r="P33" s="160"/>
      <c r="Q33" s="160">
        <f>SUM(Q34:Q38)</f>
        <v>3012419.81</v>
      </c>
      <c r="R33" s="160">
        <f>SUM(R34:R38)</f>
        <v>5668.5975522704375</v>
      </c>
      <c r="S33" s="160">
        <f>SUM(S34:S38)</f>
        <v>34621.547341513295</v>
      </c>
      <c r="T33" s="160">
        <f>SUM(T34:T38)</f>
        <v>968832.37000000011</v>
      </c>
      <c r="U33" s="161"/>
      <c r="V33" s="160"/>
      <c r="W33" s="160">
        <f>SUM(W34:W38)</f>
        <v>834.34</v>
      </c>
      <c r="X33" s="160">
        <f>SUM(X34:X38)</f>
        <v>2033763.96</v>
      </c>
      <c r="Y33" s="160"/>
      <c r="Z33" s="160"/>
      <c r="AA33" s="160"/>
      <c r="AB33" s="160"/>
      <c r="AC33" s="160"/>
      <c r="AD33" s="160"/>
      <c r="AE33" s="160"/>
      <c r="AF33" s="160"/>
      <c r="AG33" s="160">
        <f>SUM(AG34:AG38)</f>
        <v>9823.48</v>
      </c>
      <c r="AH33" s="165"/>
      <c r="AI33" s="159"/>
      <c r="AJ33" s="37">
        <f>M33-T33-X33-AG33-AH33</f>
        <v>-1.8189894035458565E-11</v>
      </c>
      <c r="AK33" s="2"/>
      <c r="AL33" s="90">
        <f>SUM(AL34:AL38)</f>
        <v>5</v>
      </c>
      <c r="AM33" s="89">
        <f>SUM(AM34:AM38)</f>
        <v>0</v>
      </c>
      <c r="AN33" s="21">
        <f>M33-T33-V33-X33-Z33-AB33-AD33-AG33-AH33</f>
        <v>-1.8189894035458565E-11</v>
      </c>
      <c r="AO33" s="87"/>
      <c r="AP33" s="21"/>
      <c r="AQ33" s="21"/>
      <c r="AR33" s="21"/>
      <c r="AS33" s="53"/>
      <c r="AT33" s="53"/>
      <c r="AX33" s="104"/>
    </row>
    <row r="34" spans="1:51" ht="22.5" customHeight="1" x14ac:dyDescent="0.3">
      <c r="A34" s="159" t="str">
        <f>AW34</f>
        <v>9.</v>
      </c>
      <c r="B34" s="159">
        <v>2</v>
      </c>
      <c r="C34" s="171" t="s">
        <v>850</v>
      </c>
      <c r="D34" s="172">
        <v>1980</v>
      </c>
      <c r="E34" s="172" t="s">
        <v>34</v>
      </c>
      <c r="F34" s="172" t="s">
        <v>35</v>
      </c>
      <c r="G34" s="172">
        <v>3</v>
      </c>
      <c r="H34" s="172">
        <v>2</v>
      </c>
      <c r="I34" s="152">
        <v>1545.1</v>
      </c>
      <c r="J34" s="152">
        <v>1274.0999999999999</v>
      </c>
      <c r="K34" s="152">
        <v>1274.0999999999999</v>
      </c>
      <c r="L34" s="153">
        <v>55</v>
      </c>
      <c r="M34" s="173">
        <f>T34</f>
        <v>352404.68</v>
      </c>
      <c r="N34" s="173" t="s">
        <v>34</v>
      </c>
      <c r="O34" s="173" t="s">
        <v>34</v>
      </c>
      <c r="P34" s="173" t="s">
        <v>34</v>
      </c>
      <c r="Q34" s="173">
        <f>M34</f>
        <v>352404.68</v>
      </c>
      <c r="R34" s="173">
        <f>M34/I34</f>
        <v>228.07888162578476</v>
      </c>
      <c r="S34" s="173">
        <v>7593.347341513293</v>
      </c>
      <c r="T34" s="152">
        <v>352404.68</v>
      </c>
      <c r="U34" s="174" t="s">
        <v>34</v>
      </c>
      <c r="V34" s="164" t="s">
        <v>34</v>
      </c>
      <c r="W34" s="164" t="s">
        <v>34</v>
      </c>
      <c r="X34" s="164" t="s">
        <v>34</v>
      </c>
      <c r="Y34" s="164" t="s">
        <v>34</v>
      </c>
      <c r="Z34" s="164" t="s">
        <v>34</v>
      </c>
      <c r="AA34" s="164" t="s">
        <v>34</v>
      </c>
      <c r="AB34" s="164" t="s">
        <v>34</v>
      </c>
      <c r="AC34" s="164" t="s">
        <v>34</v>
      </c>
      <c r="AD34" s="164" t="s">
        <v>34</v>
      </c>
      <c r="AE34" s="164" t="s">
        <v>34</v>
      </c>
      <c r="AF34" s="164" t="s">
        <v>34</v>
      </c>
      <c r="AG34" s="164" t="s">
        <v>34</v>
      </c>
      <c r="AH34" s="152" t="s">
        <v>34</v>
      </c>
      <c r="AI34" s="176" t="s">
        <v>405</v>
      </c>
      <c r="AJ34" s="40" t="s">
        <v>405</v>
      </c>
      <c r="AK34" s="32" t="s">
        <v>404</v>
      </c>
      <c r="AL34" s="90">
        <v>1</v>
      </c>
      <c r="AM34" s="89"/>
      <c r="AN34" s="21" t="s">
        <v>409</v>
      </c>
      <c r="AO34" s="21"/>
      <c r="AP34" s="21"/>
      <c r="AQ34" s="21"/>
      <c r="AR34" s="21"/>
      <c r="AS34" s="21" t="s">
        <v>1932</v>
      </c>
      <c r="AT34" s="53"/>
      <c r="AU34" s="29">
        <v>9</v>
      </c>
      <c r="AV34" s="29" t="s">
        <v>449</v>
      </c>
      <c r="AW34" s="29" t="str">
        <f>CONCATENATE(AU34,AV34)</f>
        <v>9.</v>
      </c>
      <c r="AX34" s="104"/>
    </row>
    <row r="35" spans="1:51" ht="22.5" customHeight="1" x14ac:dyDescent="0.3">
      <c r="A35" s="159" t="str">
        <f>AW35</f>
        <v>10.</v>
      </c>
      <c r="B35" s="159">
        <v>6</v>
      </c>
      <c r="C35" s="171" t="s">
        <v>46</v>
      </c>
      <c r="D35" s="172">
        <v>1985</v>
      </c>
      <c r="E35" s="172" t="s">
        <v>34</v>
      </c>
      <c r="F35" s="172" t="s">
        <v>35</v>
      </c>
      <c r="G35" s="172">
        <v>2</v>
      </c>
      <c r="H35" s="172">
        <v>1</v>
      </c>
      <c r="I35" s="152">
        <v>718.3</v>
      </c>
      <c r="J35" s="152">
        <v>619.1</v>
      </c>
      <c r="K35" s="152">
        <v>619.1</v>
      </c>
      <c r="L35" s="153">
        <v>20</v>
      </c>
      <c r="M35" s="173">
        <f>T35</f>
        <v>205784.11</v>
      </c>
      <c r="N35" s="173" t="s">
        <v>34</v>
      </c>
      <c r="O35" s="173" t="s">
        <v>34</v>
      </c>
      <c r="P35" s="173" t="s">
        <v>34</v>
      </c>
      <c r="Q35" s="173">
        <f>M35</f>
        <v>205784.11</v>
      </c>
      <c r="R35" s="173">
        <f>M35/I35</f>
        <v>286.48769316441599</v>
      </c>
      <c r="S35" s="173">
        <v>6757.05</v>
      </c>
      <c r="T35" s="152">
        <v>205784.11</v>
      </c>
      <c r="U35" s="174" t="s">
        <v>34</v>
      </c>
      <c r="V35" s="164" t="s">
        <v>34</v>
      </c>
      <c r="W35" s="164" t="s">
        <v>34</v>
      </c>
      <c r="X35" s="164" t="s">
        <v>34</v>
      </c>
      <c r="Y35" s="164" t="s">
        <v>34</v>
      </c>
      <c r="Z35" s="164" t="s">
        <v>34</v>
      </c>
      <c r="AA35" s="164" t="s">
        <v>34</v>
      </c>
      <c r="AB35" s="164" t="s">
        <v>34</v>
      </c>
      <c r="AC35" s="164" t="s">
        <v>34</v>
      </c>
      <c r="AD35" s="164" t="s">
        <v>34</v>
      </c>
      <c r="AE35" s="164" t="s">
        <v>34</v>
      </c>
      <c r="AF35" s="164" t="s">
        <v>34</v>
      </c>
      <c r="AG35" s="164" t="s">
        <v>34</v>
      </c>
      <c r="AH35" s="152" t="s">
        <v>34</v>
      </c>
      <c r="AI35" s="176" t="s">
        <v>405</v>
      </c>
      <c r="AJ35" s="40" t="s">
        <v>405</v>
      </c>
      <c r="AK35" s="32" t="s">
        <v>404</v>
      </c>
      <c r="AL35" s="90">
        <v>1</v>
      </c>
      <c r="AM35" s="89"/>
      <c r="AN35" s="21" t="s">
        <v>502</v>
      </c>
      <c r="AO35" s="21"/>
      <c r="AP35" s="21"/>
      <c r="AQ35" s="21"/>
      <c r="AR35" s="21"/>
      <c r="AS35" s="34" t="s">
        <v>1844</v>
      </c>
      <c r="AT35" s="34"/>
      <c r="AU35" s="29">
        <v>10</v>
      </c>
      <c r="AV35" s="29" t="s">
        <v>449</v>
      </c>
      <c r="AW35" s="29" t="str">
        <f>CONCATENATE(AU35,AV35)</f>
        <v>10.</v>
      </c>
      <c r="AX35" s="104"/>
    </row>
    <row r="36" spans="1:51" ht="22.5" customHeight="1" x14ac:dyDescent="0.3">
      <c r="A36" s="159" t="str">
        <f>AW36</f>
        <v>11.</v>
      </c>
      <c r="B36" s="159">
        <v>51</v>
      </c>
      <c r="C36" s="171" t="s">
        <v>1621</v>
      </c>
      <c r="D36" s="172">
        <v>1984</v>
      </c>
      <c r="E36" s="172" t="s">
        <v>34</v>
      </c>
      <c r="F36" s="172" t="s">
        <v>35</v>
      </c>
      <c r="G36" s="172">
        <v>2</v>
      </c>
      <c r="H36" s="172">
        <v>1</v>
      </c>
      <c r="I36" s="152">
        <v>674.3</v>
      </c>
      <c r="J36" s="152">
        <v>535.6</v>
      </c>
      <c r="K36" s="152">
        <v>414.2</v>
      </c>
      <c r="L36" s="153">
        <v>20</v>
      </c>
      <c r="M36" s="173">
        <f>X36</f>
        <v>982508.4</v>
      </c>
      <c r="N36" s="173" t="s">
        <v>34</v>
      </c>
      <c r="O36" s="173" t="s">
        <v>34</v>
      </c>
      <c r="P36" s="173" t="s">
        <v>34</v>
      </c>
      <c r="Q36" s="173">
        <f>M36</f>
        <v>982508.4</v>
      </c>
      <c r="R36" s="173">
        <f>M36/I36</f>
        <v>1457.0790449354888</v>
      </c>
      <c r="S36" s="173">
        <v>6757.05</v>
      </c>
      <c r="T36" s="177" t="s">
        <v>34</v>
      </c>
      <c r="U36" s="174" t="s">
        <v>34</v>
      </c>
      <c r="V36" s="164" t="s">
        <v>34</v>
      </c>
      <c r="W36" s="152">
        <v>524.94000000000005</v>
      </c>
      <c r="X36" s="154">
        <v>982508.4</v>
      </c>
      <c r="Y36" s="164" t="s">
        <v>34</v>
      </c>
      <c r="Z36" s="164" t="s">
        <v>34</v>
      </c>
      <c r="AA36" s="164" t="s">
        <v>34</v>
      </c>
      <c r="AB36" s="164" t="s">
        <v>34</v>
      </c>
      <c r="AC36" s="164" t="s">
        <v>34</v>
      </c>
      <c r="AD36" s="164" t="s">
        <v>34</v>
      </c>
      <c r="AE36" s="164" t="s">
        <v>34</v>
      </c>
      <c r="AF36" s="164" t="s">
        <v>34</v>
      </c>
      <c r="AG36" s="164" t="s">
        <v>34</v>
      </c>
      <c r="AH36" s="152" t="s">
        <v>34</v>
      </c>
      <c r="AI36" s="176" t="s">
        <v>405</v>
      </c>
      <c r="AJ36" s="40" t="s">
        <v>405</v>
      </c>
      <c r="AK36" s="32" t="s">
        <v>404</v>
      </c>
      <c r="AL36" s="90">
        <v>1</v>
      </c>
      <c r="AM36" s="89"/>
      <c r="AN36" s="21"/>
      <c r="AO36" s="87"/>
      <c r="AP36" s="21"/>
      <c r="AQ36" s="21"/>
      <c r="AR36" s="21"/>
      <c r="AS36" s="34"/>
      <c r="AT36" s="34"/>
      <c r="AU36" s="29">
        <v>11</v>
      </c>
      <c r="AV36" s="29" t="s">
        <v>449</v>
      </c>
      <c r="AW36" s="29" t="str">
        <f>CONCATENATE(AU36,AV36)</f>
        <v>11.</v>
      </c>
      <c r="AX36" s="104"/>
    </row>
    <row r="37" spans="1:51" ht="22.5" customHeight="1" x14ac:dyDescent="0.3">
      <c r="A37" s="159" t="str">
        <f>AW37</f>
        <v>12.</v>
      </c>
      <c r="B37" s="159">
        <v>10</v>
      </c>
      <c r="C37" s="171" t="s">
        <v>426</v>
      </c>
      <c r="D37" s="172">
        <v>1972</v>
      </c>
      <c r="E37" s="172" t="s">
        <v>34</v>
      </c>
      <c r="F37" s="172" t="s">
        <v>35</v>
      </c>
      <c r="G37" s="172">
        <v>2</v>
      </c>
      <c r="H37" s="172">
        <v>1</v>
      </c>
      <c r="I37" s="152">
        <v>312</v>
      </c>
      <c r="J37" s="152">
        <v>292</v>
      </c>
      <c r="K37" s="152">
        <v>280</v>
      </c>
      <c r="L37" s="153">
        <v>5</v>
      </c>
      <c r="M37" s="173">
        <f>X37</f>
        <v>1051255.56</v>
      </c>
      <c r="N37" s="178" t="s">
        <v>34</v>
      </c>
      <c r="O37" s="178" t="s">
        <v>34</v>
      </c>
      <c r="P37" s="178" t="s">
        <v>34</v>
      </c>
      <c r="Q37" s="173">
        <f>M37</f>
        <v>1051255.56</v>
      </c>
      <c r="R37" s="173">
        <f>M37/I37</f>
        <v>3369.4088461538463</v>
      </c>
      <c r="S37" s="173">
        <v>6757.05</v>
      </c>
      <c r="T37" s="152" t="s">
        <v>34</v>
      </c>
      <c r="U37" s="174" t="s">
        <v>34</v>
      </c>
      <c r="V37" s="164" t="s">
        <v>34</v>
      </c>
      <c r="W37" s="152">
        <v>309.39999999999998</v>
      </c>
      <c r="X37" s="154">
        <v>1051255.56</v>
      </c>
      <c r="Y37" s="164" t="s">
        <v>34</v>
      </c>
      <c r="Z37" s="164" t="s">
        <v>34</v>
      </c>
      <c r="AA37" s="164" t="s">
        <v>34</v>
      </c>
      <c r="AB37" s="164" t="s">
        <v>34</v>
      </c>
      <c r="AC37" s="164" t="s">
        <v>34</v>
      </c>
      <c r="AD37" s="164" t="s">
        <v>34</v>
      </c>
      <c r="AE37" s="164" t="s">
        <v>34</v>
      </c>
      <c r="AF37" s="164" t="s">
        <v>34</v>
      </c>
      <c r="AG37" s="164" t="s">
        <v>34</v>
      </c>
      <c r="AH37" s="152" t="s">
        <v>34</v>
      </c>
      <c r="AI37" s="176" t="s">
        <v>405</v>
      </c>
      <c r="AJ37" s="40" t="s">
        <v>405</v>
      </c>
      <c r="AK37" s="32" t="s">
        <v>404</v>
      </c>
      <c r="AL37" s="90">
        <v>1</v>
      </c>
      <c r="AM37" s="89"/>
      <c r="AN37" s="21"/>
      <c r="AO37" s="87"/>
      <c r="AP37" s="21"/>
      <c r="AQ37" s="21"/>
      <c r="AR37" s="21"/>
      <c r="AS37" s="34"/>
      <c r="AT37" s="34"/>
      <c r="AU37" s="29">
        <v>12</v>
      </c>
      <c r="AV37" s="29" t="s">
        <v>449</v>
      </c>
      <c r="AW37" s="29" t="str">
        <f>CONCATENATE(AU37,AV37)</f>
        <v>12.</v>
      </c>
      <c r="AX37" s="104"/>
    </row>
    <row r="38" spans="1:51" ht="22.5" customHeight="1" x14ac:dyDescent="0.3">
      <c r="A38" s="159" t="str">
        <f>AW38</f>
        <v>13.</v>
      </c>
      <c r="B38" s="159">
        <v>33</v>
      </c>
      <c r="C38" s="171" t="s">
        <v>849</v>
      </c>
      <c r="D38" s="172">
        <v>1980</v>
      </c>
      <c r="E38" s="172" t="s">
        <v>34</v>
      </c>
      <c r="F38" s="172" t="s">
        <v>37</v>
      </c>
      <c r="G38" s="172">
        <v>3</v>
      </c>
      <c r="H38" s="172">
        <v>3</v>
      </c>
      <c r="I38" s="152">
        <v>1283.7</v>
      </c>
      <c r="J38" s="152">
        <v>742.8</v>
      </c>
      <c r="K38" s="152">
        <v>742.8</v>
      </c>
      <c r="L38" s="153">
        <v>57</v>
      </c>
      <c r="M38" s="173">
        <f>T38+AG38</f>
        <v>420467.06</v>
      </c>
      <c r="N38" s="173" t="s">
        <v>34</v>
      </c>
      <c r="O38" s="173" t="s">
        <v>34</v>
      </c>
      <c r="P38" s="173" t="s">
        <v>34</v>
      </c>
      <c r="Q38" s="173">
        <f>M38</f>
        <v>420467.06</v>
      </c>
      <c r="R38" s="173">
        <f>M38/I38</f>
        <v>327.54308639090129</v>
      </c>
      <c r="S38" s="173">
        <v>6757.05</v>
      </c>
      <c r="T38" s="152">
        <v>410643.58</v>
      </c>
      <c r="U38" s="174" t="s">
        <v>34</v>
      </c>
      <c r="V38" s="164" t="s">
        <v>34</v>
      </c>
      <c r="W38" s="164" t="s">
        <v>34</v>
      </c>
      <c r="X38" s="164" t="s">
        <v>34</v>
      </c>
      <c r="Y38" s="164" t="s">
        <v>34</v>
      </c>
      <c r="Z38" s="164" t="s">
        <v>34</v>
      </c>
      <c r="AA38" s="164" t="s">
        <v>34</v>
      </c>
      <c r="AB38" s="164" t="s">
        <v>34</v>
      </c>
      <c r="AC38" s="164" t="s">
        <v>34</v>
      </c>
      <c r="AD38" s="164" t="s">
        <v>34</v>
      </c>
      <c r="AE38" s="164" t="s">
        <v>34</v>
      </c>
      <c r="AF38" s="164" t="s">
        <v>34</v>
      </c>
      <c r="AG38" s="152">
        <v>9823.48</v>
      </c>
      <c r="AH38" s="152" t="s">
        <v>34</v>
      </c>
      <c r="AI38" s="176" t="s">
        <v>405</v>
      </c>
      <c r="AJ38" s="40" t="s">
        <v>405</v>
      </c>
      <c r="AK38" s="32" t="s">
        <v>404</v>
      </c>
      <c r="AL38" s="90">
        <v>1</v>
      </c>
      <c r="AM38" s="89"/>
      <c r="AN38" s="21" t="s">
        <v>502</v>
      </c>
      <c r="AO38" s="21"/>
      <c r="AP38" s="21"/>
      <c r="AQ38" s="21"/>
      <c r="AR38" s="21"/>
      <c r="AS38" s="46"/>
      <c r="AT38" s="34"/>
      <c r="AU38" s="29">
        <v>13</v>
      </c>
      <c r="AV38" s="29" t="s">
        <v>449</v>
      </c>
      <c r="AW38" s="29" t="str">
        <f>CONCATENATE(AU38,AV38)</f>
        <v>13.</v>
      </c>
      <c r="AX38" s="104"/>
    </row>
    <row r="39" spans="1:51" ht="22.5" customHeight="1" x14ac:dyDescent="0.3">
      <c r="A39" s="159"/>
      <c r="B39" s="159"/>
      <c r="C39" s="158" t="s">
        <v>47</v>
      </c>
      <c r="D39" s="159"/>
      <c r="E39" s="167"/>
      <c r="F39" s="159"/>
      <c r="G39" s="168"/>
      <c r="H39" s="168"/>
      <c r="I39" s="160">
        <f>I40+I118+I186</f>
        <v>286144.75</v>
      </c>
      <c r="J39" s="160">
        <f>J40+J118+J186</f>
        <v>196636.02000000002</v>
      </c>
      <c r="K39" s="160">
        <f>K40+K118+K186</f>
        <v>178043.76000000004</v>
      </c>
      <c r="L39" s="161">
        <f>L40+L118+L186</f>
        <v>8285</v>
      </c>
      <c r="M39" s="160">
        <f>M40+M118+M186</f>
        <v>262368188.47999999</v>
      </c>
      <c r="N39" s="160"/>
      <c r="O39" s="160">
        <f t="shared" ref="O39:T39" si="8">O40+O118+O186</f>
        <v>1339853</v>
      </c>
      <c r="P39" s="160">
        <f t="shared" si="8"/>
        <v>110505.31000000001</v>
      </c>
      <c r="Q39" s="160">
        <f t="shared" si="8"/>
        <v>260917830.16999999</v>
      </c>
      <c r="R39" s="160">
        <f t="shared" si="8"/>
        <v>363727.5592302616</v>
      </c>
      <c r="S39" s="160">
        <f t="shared" si="8"/>
        <v>1455699.4510247218</v>
      </c>
      <c r="T39" s="160">
        <f t="shared" si="8"/>
        <v>12422711.170000002</v>
      </c>
      <c r="U39" s="161"/>
      <c r="V39" s="160"/>
      <c r="W39" s="160">
        <f>W40+W118+W186</f>
        <v>91391.16</v>
      </c>
      <c r="X39" s="160">
        <f>X40+X118+X186</f>
        <v>211388607.75</v>
      </c>
      <c r="Y39" s="160"/>
      <c r="Z39" s="160"/>
      <c r="AA39" s="160">
        <f>AA40+AA118+AA186</f>
        <v>32598.880000000005</v>
      </c>
      <c r="AB39" s="160">
        <f>AB40+AB118+AB186</f>
        <v>29952771.870000001</v>
      </c>
      <c r="AC39" s="160">
        <f>AC40+AC118+AC186</f>
        <v>515.70000000000005</v>
      </c>
      <c r="AD39" s="160">
        <f>AD40+AD118+AD186</f>
        <v>1394586.65</v>
      </c>
      <c r="AE39" s="160"/>
      <c r="AF39" s="160"/>
      <c r="AG39" s="160">
        <f>AG40+AG118+AG186</f>
        <v>2919785.17</v>
      </c>
      <c r="AH39" s="160">
        <f>AH40+AH118+AH186</f>
        <v>4289725.8699999992</v>
      </c>
      <c r="AI39" s="170"/>
      <c r="AJ39" s="41"/>
      <c r="AK39" s="32"/>
      <c r="AL39" s="115">
        <f>AL40+AL118+AL186</f>
        <v>238</v>
      </c>
      <c r="AM39" s="106">
        <f>AM40+AM118+AM186</f>
        <v>1</v>
      </c>
      <c r="AN39" s="21">
        <f>M39-T39-V39-X39-Z39-AB39-AD39-AG39-AH39</f>
        <v>0</v>
      </c>
      <c r="AO39" s="87"/>
      <c r="AP39" s="21"/>
      <c r="AQ39" s="21"/>
      <c r="AR39" s="21"/>
      <c r="AS39" s="95">
        <f>AL39+AM39</f>
        <v>239</v>
      </c>
      <c r="AT39" s="46"/>
      <c r="AX39" s="104"/>
      <c r="AY39" s="104"/>
    </row>
    <row r="40" spans="1:51" ht="22.5" customHeight="1" x14ac:dyDescent="0.3">
      <c r="A40" s="159"/>
      <c r="B40" s="159"/>
      <c r="C40" s="158" t="s">
        <v>39</v>
      </c>
      <c r="D40" s="159"/>
      <c r="E40" s="167"/>
      <c r="F40" s="159"/>
      <c r="G40" s="168"/>
      <c r="H40" s="168"/>
      <c r="I40" s="160">
        <f>SUM(I41:I117)</f>
        <v>91362.37</v>
      </c>
      <c r="J40" s="160">
        <f>SUM(J41:J117)</f>
        <v>62544.00999999998</v>
      </c>
      <c r="K40" s="160">
        <f>SUM(K41:K117)</f>
        <v>60443.249999999985</v>
      </c>
      <c r="L40" s="161">
        <f>SUM(L41:L117)</f>
        <v>3052</v>
      </c>
      <c r="M40" s="160">
        <f>SUM(M41:M117)</f>
        <v>78084402.419999987</v>
      </c>
      <c r="N40" s="160"/>
      <c r="O40" s="160">
        <f t="shared" ref="O40:T40" si="9">SUM(O41:O117)</f>
        <v>1339853</v>
      </c>
      <c r="P40" s="160">
        <f t="shared" si="9"/>
        <v>110505.31000000001</v>
      </c>
      <c r="Q40" s="160">
        <f t="shared" si="9"/>
        <v>76634044.109999985</v>
      </c>
      <c r="R40" s="160">
        <f t="shared" si="9"/>
        <v>106566.98072547777</v>
      </c>
      <c r="S40" s="160">
        <f t="shared" si="9"/>
        <v>403583.84532561124</v>
      </c>
      <c r="T40" s="160">
        <f t="shared" si="9"/>
        <v>2890108.4000000004</v>
      </c>
      <c r="U40" s="161"/>
      <c r="V40" s="160"/>
      <c r="W40" s="160">
        <f>SUM(W41:W117)</f>
        <v>35265.9</v>
      </c>
      <c r="X40" s="160">
        <f>SUM(X41:X117)</f>
        <v>72109624.260000005</v>
      </c>
      <c r="Y40" s="160"/>
      <c r="Z40" s="160"/>
      <c r="AA40" s="160">
        <f t="shared" ref="AA40:AG40" si="10">SUM(AA41:AA117)</f>
        <v>1024.3</v>
      </c>
      <c r="AB40" s="160">
        <f t="shared" si="10"/>
        <v>1169812.48</v>
      </c>
      <c r="AC40" s="160">
        <f t="shared" si="10"/>
        <v>61.7</v>
      </c>
      <c r="AD40" s="160">
        <f t="shared" si="10"/>
        <v>83749.490000000005</v>
      </c>
      <c r="AE40" s="160"/>
      <c r="AF40" s="160"/>
      <c r="AG40" s="160">
        <f t="shared" si="10"/>
        <v>1831107.7899999998</v>
      </c>
      <c r="AH40" s="165"/>
      <c r="AI40" s="170"/>
      <c r="AJ40" s="32">
        <v>84</v>
      </c>
      <c r="AL40" s="90">
        <f>SUM(AL41:AL117)</f>
        <v>77</v>
      </c>
      <c r="AM40" s="89">
        <f>SUM(AM41:AM117)</f>
        <v>0</v>
      </c>
      <c r="AN40" s="21">
        <f>M40-T40-V40-X40-Z40-AB40-AD40-AG40-AH40</f>
        <v>-2.4214386940002441E-8</v>
      </c>
      <c r="AO40" s="87"/>
      <c r="AP40" s="21"/>
      <c r="AQ40" s="21"/>
      <c r="AR40" s="21"/>
      <c r="AS40" s="105">
        <f>M39-O39-P39-Q39</f>
        <v>0</v>
      </c>
      <c r="AT40" s="46"/>
      <c r="AX40" s="104"/>
      <c r="AY40" s="104"/>
    </row>
    <row r="41" spans="1:51" ht="22.5" customHeight="1" x14ac:dyDescent="0.3">
      <c r="A41" s="159" t="str">
        <f t="shared" ref="A41:A97" si="11">AW41</f>
        <v>14.</v>
      </c>
      <c r="B41" s="159">
        <v>80</v>
      </c>
      <c r="C41" s="166" t="s">
        <v>49</v>
      </c>
      <c r="D41" s="159">
        <v>1987</v>
      </c>
      <c r="E41" s="167" t="s">
        <v>34</v>
      </c>
      <c r="F41" s="167" t="s">
        <v>35</v>
      </c>
      <c r="G41" s="168">
        <v>2</v>
      </c>
      <c r="H41" s="168">
        <v>2</v>
      </c>
      <c r="I41" s="165">
        <v>812</v>
      </c>
      <c r="J41" s="165">
        <v>706</v>
      </c>
      <c r="K41" s="165">
        <v>706</v>
      </c>
      <c r="L41" s="169">
        <v>48</v>
      </c>
      <c r="M41" s="165">
        <f>X41</f>
        <v>1924677.62</v>
      </c>
      <c r="N41" s="160" t="s">
        <v>34</v>
      </c>
      <c r="O41" s="160" t="s">
        <v>34</v>
      </c>
      <c r="P41" s="160" t="s">
        <v>34</v>
      </c>
      <c r="Q41" s="165">
        <f>M41</f>
        <v>1924677.62</v>
      </c>
      <c r="R41" s="154">
        <f t="shared" ref="R41:R69" si="12">M41/I41</f>
        <v>2370.2926354679803</v>
      </c>
      <c r="S41" s="154">
        <v>5221.4052538370725</v>
      </c>
      <c r="T41" s="165" t="s">
        <v>34</v>
      </c>
      <c r="U41" s="169" t="s">
        <v>34</v>
      </c>
      <c r="V41" s="165" t="s">
        <v>34</v>
      </c>
      <c r="W41" s="165">
        <v>780</v>
      </c>
      <c r="X41" s="165">
        <v>1924677.62</v>
      </c>
      <c r="Y41" s="165" t="s">
        <v>34</v>
      </c>
      <c r="Z41" s="165" t="s">
        <v>34</v>
      </c>
      <c r="AA41" s="165" t="s">
        <v>34</v>
      </c>
      <c r="AB41" s="165" t="s">
        <v>34</v>
      </c>
      <c r="AC41" s="165" t="s">
        <v>34</v>
      </c>
      <c r="AD41" s="165" t="s">
        <v>34</v>
      </c>
      <c r="AE41" s="165" t="s">
        <v>34</v>
      </c>
      <c r="AF41" s="165" t="s">
        <v>34</v>
      </c>
      <c r="AG41" s="165" t="s">
        <v>34</v>
      </c>
      <c r="AH41" s="165" t="s">
        <v>34</v>
      </c>
      <c r="AI41" s="170" t="s">
        <v>403</v>
      </c>
      <c r="AJ41" s="41"/>
      <c r="AK41" s="1" t="s">
        <v>404</v>
      </c>
      <c r="AL41" s="90">
        <v>1</v>
      </c>
      <c r="AM41" s="91"/>
      <c r="AN41" s="22"/>
      <c r="AO41" s="87"/>
      <c r="AP41" s="22"/>
      <c r="AQ41" s="22"/>
      <c r="AR41" s="22"/>
      <c r="AS41" s="105">
        <f>M40-O40-P40-Q40</f>
        <v>0</v>
      </c>
      <c r="AT41" s="54"/>
      <c r="AU41" s="29">
        <v>14</v>
      </c>
      <c r="AV41" s="29" t="s">
        <v>449</v>
      </c>
      <c r="AW41" s="29" t="str">
        <f>CONCATENATE(AU41,AV41)</f>
        <v>14.</v>
      </c>
      <c r="AX41" s="104"/>
    </row>
    <row r="42" spans="1:51" ht="22.5" customHeight="1" x14ac:dyDescent="0.3">
      <c r="A42" s="159" t="str">
        <f t="shared" si="11"/>
        <v>15.</v>
      </c>
      <c r="B42" s="159">
        <v>82</v>
      </c>
      <c r="C42" s="166" t="s">
        <v>50</v>
      </c>
      <c r="D42" s="159">
        <v>1985</v>
      </c>
      <c r="E42" s="167" t="s">
        <v>34</v>
      </c>
      <c r="F42" s="167" t="s">
        <v>35</v>
      </c>
      <c r="G42" s="168">
        <v>2</v>
      </c>
      <c r="H42" s="168">
        <v>2</v>
      </c>
      <c r="I42" s="165">
        <v>861.5</v>
      </c>
      <c r="J42" s="165">
        <v>825</v>
      </c>
      <c r="K42" s="165">
        <v>825</v>
      </c>
      <c r="L42" s="169">
        <v>46</v>
      </c>
      <c r="M42" s="165">
        <f>X42</f>
        <v>1193724.74</v>
      </c>
      <c r="N42" s="160" t="s">
        <v>34</v>
      </c>
      <c r="O42" s="160" t="s">
        <v>34</v>
      </c>
      <c r="P42" s="160" t="s">
        <v>34</v>
      </c>
      <c r="Q42" s="165">
        <f>M42</f>
        <v>1193724.74</v>
      </c>
      <c r="R42" s="154">
        <f t="shared" si="12"/>
        <v>1385.6352176436449</v>
      </c>
      <c r="S42" s="154">
        <v>5221.4052538370725</v>
      </c>
      <c r="T42" s="165" t="s">
        <v>34</v>
      </c>
      <c r="U42" s="169" t="s">
        <v>34</v>
      </c>
      <c r="V42" s="165" t="s">
        <v>34</v>
      </c>
      <c r="W42" s="165">
        <v>758</v>
      </c>
      <c r="X42" s="165">
        <v>1193724.74</v>
      </c>
      <c r="Y42" s="165" t="s">
        <v>34</v>
      </c>
      <c r="Z42" s="165" t="s">
        <v>34</v>
      </c>
      <c r="AA42" s="165" t="s">
        <v>34</v>
      </c>
      <c r="AB42" s="165" t="s">
        <v>34</v>
      </c>
      <c r="AC42" s="165" t="s">
        <v>34</v>
      </c>
      <c r="AD42" s="165" t="s">
        <v>34</v>
      </c>
      <c r="AE42" s="165" t="s">
        <v>34</v>
      </c>
      <c r="AF42" s="165" t="s">
        <v>34</v>
      </c>
      <c r="AG42" s="165" t="s">
        <v>34</v>
      </c>
      <c r="AH42" s="165" t="s">
        <v>34</v>
      </c>
      <c r="AI42" s="170" t="s">
        <v>403</v>
      </c>
      <c r="AJ42" s="41"/>
      <c r="AK42" s="1" t="s">
        <v>404</v>
      </c>
      <c r="AL42" s="90">
        <v>1</v>
      </c>
      <c r="AM42" s="91"/>
      <c r="AN42" s="22"/>
      <c r="AO42" s="87"/>
      <c r="AP42" s="22"/>
      <c r="AQ42" s="22"/>
      <c r="AR42" s="22"/>
      <c r="AS42" s="54"/>
      <c r="AT42" s="54"/>
      <c r="AU42" s="29">
        <v>15</v>
      </c>
      <c r="AV42" s="29" t="s">
        <v>449</v>
      </c>
      <c r="AW42" s="29" t="str">
        <f t="shared" ref="AW42:AW98" si="13">CONCATENATE(AU42,AV42)</f>
        <v>15.</v>
      </c>
      <c r="AX42" s="104"/>
    </row>
    <row r="43" spans="1:51" ht="22.5" customHeight="1" x14ac:dyDescent="0.3">
      <c r="A43" s="159" t="str">
        <f t="shared" si="11"/>
        <v>16.</v>
      </c>
      <c r="B43" s="159">
        <v>97</v>
      </c>
      <c r="C43" s="166" t="s">
        <v>51</v>
      </c>
      <c r="D43" s="159">
        <v>1991</v>
      </c>
      <c r="E43" s="167" t="s">
        <v>34</v>
      </c>
      <c r="F43" s="167" t="s">
        <v>52</v>
      </c>
      <c r="G43" s="168">
        <v>2</v>
      </c>
      <c r="H43" s="168">
        <v>4</v>
      </c>
      <c r="I43" s="165">
        <v>1120.5999999999999</v>
      </c>
      <c r="J43" s="165">
        <v>1088</v>
      </c>
      <c r="K43" s="165">
        <v>1088</v>
      </c>
      <c r="L43" s="169">
        <v>54</v>
      </c>
      <c r="M43" s="165">
        <f>AG43</f>
        <v>364518.40000000002</v>
      </c>
      <c r="N43" s="160" t="s">
        <v>34</v>
      </c>
      <c r="O43" s="165">
        <v>328066.56</v>
      </c>
      <c r="P43" s="165">
        <v>18225.919999999998</v>
      </c>
      <c r="Q43" s="165">
        <v>18225.919999999998</v>
      </c>
      <c r="R43" s="154">
        <f t="shared" si="12"/>
        <v>325.28859539532397</v>
      </c>
      <c r="S43" s="154">
        <v>5221.4052538370725</v>
      </c>
      <c r="T43" s="165" t="s">
        <v>34</v>
      </c>
      <c r="U43" s="169" t="s">
        <v>34</v>
      </c>
      <c r="V43" s="165" t="s">
        <v>34</v>
      </c>
      <c r="W43" s="165" t="s">
        <v>34</v>
      </c>
      <c r="X43" s="165" t="s">
        <v>34</v>
      </c>
      <c r="Y43" s="165" t="s">
        <v>34</v>
      </c>
      <c r="Z43" s="165" t="s">
        <v>34</v>
      </c>
      <c r="AA43" s="165" t="s">
        <v>34</v>
      </c>
      <c r="AB43" s="165" t="s">
        <v>34</v>
      </c>
      <c r="AC43" s="165" t="s">
        <v>34</v>
      </c>
      <c r="AD43" s="165" t="s">
        <v>34</v>
      </c>
      <c r="AE43" s="165" t="s">
        <v>34</v>
      </c>
      <c r="AF43" s="165" t="s">
        <v>34</v>
      </c>
      <c r="AG43" s="165">
        <v>364518.40000000002</v>
      </c>
      <c r="AH43" s="165" t="s">
        <v>34</v>
      </c>
      <c r="AI43" s="170" t="s">
        <v>403</v>
      </c>
      <c r="AJ43" s="41"/>
      <c r="AK43" s="1" t="s">
        <v>404</v>
      </c>
      <c r="AL43" s="90">
        <v>1</v>
      </c>
      <c r="AM43" s="91"/>
      <c r="AN43" s="22" t="s">
        <v>508</v>
      </c>
      <c r="AO43" s="21"/>
      <c r="AP43" s="22"/>
      <c r="AQ43" s="22"/>
      <c r="AR43" s="22"/>
      <c r="AS43" s="45"/>
      <c r="AT43" s="45"/>
      <c r="AU43" s="29">
        <v>16</v>
      </c>
      <c r="AV43" s="29" t="s">
        <v>449</v>
      </c>
      <c r="AW43" s="29" t="str">
        <f t="shared" si="13"/>
        <v>16.</v>
      </c>
      <c r="AX43" s="104"/>
    </row>
    <row r="44" spans="1:51" ht="22.5" customHeight="1" x14ac:dyDescent="0.3">
      <c r="A44" s="159" t="str">
        <f t="shared" si="11"/>
        <v>17.</v>
      </c>
      <c r="B44" s="159">
        <v>98</v>
      </c>
      <c r="C44" s="166" t="s">
        <v>53</v>
      </c>
      <c r="D44" s="159">
        <v>1990</v>
      </c>
      <c r="E44" s="167" t="s">
        <v>34</v>
      </c>
      <c r="F44" s="167" t="s">
        <v>52</v>
      </c>
      <c r="G44" s="168">
        <v>2</v>
      </c>
      <c r="H44" s="168">
        <v>4</v>
      </c>
      <c r="I44" s="165">
        <v>1120.5</v>
      </c>
      <c r="J44" s="165">
        <v>647</v>
      </c>
      <c r="K44" s="165">
        <v>647</v>
      </c>
      <c r="L44" s="169">
        <v>41</v>
      </c>
      <c r="M44" s="165">
        <f>T44+AG44</f>
        <v>692422.78</v>
      </c>
      <c r="N44" s="160" t="s">
        <v>34</v>
      </c>
      <c r="O44" s="165">
        <v>350325.35</v>
      </c>
      <c r="P44" s="165">
        <v>19462.52</v>
      </c>
      <c r="Q44" s="165">
        <v>322634.90999999997</v>
      </c>
      <c r="R44" s="154">
        <f t="shared" si="12"/>
        <v>617.95875055778674</v>
      </c>
      <c r="S44" s="154">
        <v>5221.4052538370725</v>
      </c>
      <c r="T44" s="165">
        <v>278460</v>
      </c>
      <c r="U44" s="169" t="s">
        <v>34</v>
      </c>
      <c r="V44" s="165" t="s">
        <v>34</v>
      </c>
      <c r="W44" s="165" t="s">
        <v>34</v>
      </c>
      <c r="X44" s="165" t="s">
        <v>34</v>
      </c>
      <c r="Y44" s="165" t="s">
        <v>34</v>
      </c>
      <c r="Z44" s="165" t="s">
        <v>34</v>
      </c>
      <c r="AA44" s="165" t="s">
        <v>34</v>
      </c>
      <c r="AB44" s="165" t="s">
        <v>34</v>
      </c>
      <c r="AC44" s="165" t="s">
        <v>34</v>
      </c>
      <c r="AD44" s="165" t="s">
        <v>34</v>
      </c>
      <c r="AE44" s="165" t="s">
        <v>34</v>
      </c>
      <c r="AF44" s="165" t="s">
        <v>34</v>
      </c>
      <c r="AG44" s="165">
        <f>24712.39+389250.39</f>
        <v>413962.78</v>
      </c>
      <c r="AH44" s="165" t="s">
        <v>34</v>
      </c>
      <c r="AI44" s="170" t="s">
        <v>403</v>
      </c>
      <c r="AJ44" s="41"/>
      <c r="AK44" s="1" t="s">
        <v>404</v>
      </c>
      <c r="AL44" s="90">
        <v>1</v>
      </c>
      <c r="AM44" s="91"/>
      <c r="AN44" s="22" t="s">
        <v>1608</v>
      </c>
      <c r="AO44" s="21">
        <v>24712.39</v>
      </c>
      <c r="AP44" s="22">
        <v>389250.39</v>
      </c>
      <c r="AQ44" s="22"/>
      <c r="AR44" s="22"/>
      <c r="AS44" s="45"/>
      <c r="AT44" s="45"/>
      <c r="AU44" s="29">
        <v>17</v>
      </c>
      <c r="AV44" s="29" t="s">
        <v>449</v>
      </c>
      <c r="AW44" s="29" t="str">
        <f t="shared" si="13"/>
        <v>17.</v>
      </c>
      <c r="AX44" s="104"/>
    </row>
    <row r="45" spans="1:51" ht="22.5" customHeight="1" x14ac:dyDescent="0.3">
      <c r="A45" s="159" t="str">
        <f t="shared" si="11"/>
        <v>18.</v>
      </c>
      <c r="B45" s="159">
        <v>99</v>
      </c>
      <c r="C45" s="166" t="s">
        <v>54</v>
      </c>
      <c r="D45" s="159">
        <v>1990</v>
      </c>
      <c r="E45" s="167" t="s">
        <v>34</v>
      </c>
      <c r="F45" s="167" t="s">
        <v>52</v>
      </c>
      <c r="G45" s="168">
        <v>2</v>
      </c>
      <c r="H45" s="168">
        <v>4</v>
      </c>
      <c r="I45" s="165">
        <v>2142.96</v>
      </c>
      <c r="J45" s="165">
        <v>1070.2</v>
      </c>
      <c r="K45" s="165">
        <v>1070.2</v>
      </c>
      <c r="L45" s="169">
        <v>35</v>
      </c>
      <c r="M45" s="165">
        <f>AG45</f>
        <v>389250.39</v>
      </c>
      <c r="N45" s="160" t="s">
        <v>34</v>
      </c>
      <c r="O45" s="165">
        <v>350325.35</v>
      </c>
      <c r="P45" s="165">
        <v>19462.52</v>
      </c>
      <c r="Q45" s="165">
        <v>19462.52</v>
      </c>
      <c r="R45" s="154">
        <f t="shared" si="12"/>
        <v>181.64146320976593</v>
      </c>
      <c r="S45" s="154">
        <v>5221.4052538370725</v>
      </c>
      <c r="T45" s="165" t="s">
        <v>34</v>
      </c>
      <c r="U45" s="169" t="s">
        <v>34</v>
      </c>
      <c r="V45" s="165" t="s">
        <v>34</v>
      </c>
      <c r="W45" s="165" t="s">
        <v>34</v>
      </c>
      <c r="X45" s="165" t="s">
        <v>34</v>
      </c>
      <c r="Y45" s="165" t="s">
        <v>34</v>
      </c>
      <c r="Z45" s="165" t="s">
        <v>34</v>
      </c>
      <c r="AA45" s="165" t="s">
        <v>34</v>
      </c>
      <c r="AB45" s="165" t="s">
        <v>34</v>
      </c>
      <c r="AC45" s="165" t="s">
        <v>34</v>
      </c>
      <c r="AD45" s="165" t="s">
        <v>34</v>
      </c>
      <c r="AE45" s="165" t="s">
        <v>34</v>
      </c>
      <c r="AF45" s="165" t="s">
        <v>34</v>
      </c>
      <c r="AG45" s="165">
        <v>389250.39</v>
      </c>
      <c r="AH45" s="165" t="s">
        <v>34</v>
      </c>
      <c r="AI45" s="170" t="s">
        <v>403</v>
      </c>
      <c r="AJ45" s="41"/>
      <c r="AK45" s="1" t="s">
        <v>404</v>
      </c>
      <c r="AL45" s="90">
        <v>1</v>
      </c>
      <c r="AM45" s="91"/>
      <c r="AN45" s="22" t="s">
        <v>508</v>
      </c>
      <c r="AO45" s="21"/>
      <c r="AP45" s="22"/>
      <c r="AQ45" s="22"/>
      <c r="AR45" s="22"/>
      <c r="AS45" s="54"/>
      <c r="AT45" s="54"/>
      <c r="AU45" s="29">
        <v>18</v>
      </c>
      <c r="AV45" s="29" t="s">
        <v>449</v>
      </c>
      <c r="AW45" s="29" t="str">
        <f t="shared" si="13"/>
        <v>18.</v>
      </c>
      <c r="AX45" s="104"/>
    </row>
    <row r="46" spans="1:51" ht="22.5" customHeight="1" x14ac:dyDescent="0.3">
      <c r="A46" s="159" t="str">
        <f t="shared" si="11"/>
        <v>19.</v>
      </c>
      <c r="B46" s="159">
        <v>103</v>
      </c>
      <c r="C46" s="166" t="s">
        <v>55</v>
      </c>
      <c r="D46" s="159">
        <v>1976</v>
      </c>
      <c r="E46" s="167" t="s">
        <v>34</v>
      </c>
      <c r="F46" s="167" t="s">
        <v>35</v>
      </c>
      <c r="G46" s="168">
        <v>2</v>
      </c>
      <c r="H46" s="168">
        <v>2</v>
      </c>
      <c r="I46" s="165">
        <v>633</v>
      </c>
      <c r="J46" s="165">
        <v>444</v>
      </c>
      <c r="K46" s="165">
        <v>444</v>
      </c>
      <c r="L46" s="169">
        <v>33</v>
      </c>
      <c r="M46" s="165">
        <f>X46+AG46</f>
        <v>1536498.61</v>
      </c>
      <c r="N46" s="160" t="s">
        <v>34</v>
      </c>
      <c r="O46" s="165">
        <v>147107.35</v>
      </c>
      <c r="P46" s="165">
        <v>44241.66</v>
      </c>
      <c r="Q46" s="165">
        <v>1345149.6</v>
      </c>
      <c r="R46" s="154">
        <f t="shared" si="12"/>
        <v>2427.3279778830965</v>
      </c>
      <c r="S46" s="154">
        <v>5221.4052538370725</v>
      </c>
      <c r="T46" s="165" t="s">
        <v>34</v>
      </c>
      <c r="U46" s="169" t="s">
        <v>34</v>
      </c>
      <c r="V46" s="165" t="s">
        <v>34</v>
      </c>
      <c r="W46" s="165">
        <v>630</v>
      </c>
      <c r="X46" s="165">
        <v>1335078.6000000001</v>
      </c>
      <c r="Y46" s="165" t="s">
        <v>34</v>
      </c>
      <c r="Z46" s="165" t="s">
        <v>34</v>
      </c>
      <c r="AA46" s="165" t="s">
        <v>34</v>
      </c>
      <c r="AB46" s="165" t="s">
        <v>34</v>
      </c>
      <c r="AC46" s="165" t="s">
        <v>34</v>
      </c>
      <c r="AD46" s="165" t="s">
        <v>34</v>
      </c>
      <c r="AE46" s="165" t="s">
        <v>34</v>
      </c>
      <c r="AF46" s="165" t="s">
        <v>34</v>
      </c>
      <c r="AG46" s="165">
        <v>201420.01</v>
      </c>
      <c r="AH46" s="165" t="s">
        <v>34</v>
      </c>
      <c r="AI46" s="170" t="s">
        <v>403</v>
      </c>
      <c r="AJ46" s="41"/>
      <c r="AK46" s="1" t="s">
        <v>404</v>
      </c>
      <c r="AL46" s="90">
        <v>1</v>
      </c>
      <c r="AM46" s="91"/>
      <c r="AN46" s="22" t="s">
        <v>508</v>
      </c>
      <c r="AO46" s="21"/>
      <c r="AP46" s="22"/>
      <c r="AQ46" s="22"/>
      <c r="AR46" s="22"/>
      <c r="AS46" s="54"/>
      <c r="AT46" s="54"/>
      <c r="AU46" s="29">
        <v>19</v>
      </c>
      <c r="AV46" s="29" t="s">
        <v>449</v>
      </c>
      <c r="AW46" s="29" t="str">
        <f t="shared" si="13"/>
        <v>19.</v>
      </c>
      <c r="AX46" s="104"/>
    </row>
    <row r="47" spans="1:51" ht="22.5" customHeight="1" x14ac:dyDescent="0.3">
      <c r="A47" s="159" t="str">
        <f t="shared" si="11"/>
        <v>20.</v>
      </c>
      <c r="B47" s="159">
        <v>138</v>
      </c>
      <c r="C47" s="166" t="s">
        <v>56</v>
      </c>
      <c r="D47" s="159">
        <v>1963</v>
      </c>
      <c r="E47" s="167" t="s">
        <v>34</v>
      </c>
      <c r="F47" s="167" t="s">
        <v>35</v>
      </c>
      <c r="G47" s="168">
        <v>2</v>
      </c>
      <c r="H47" s="168">
        <v>2</v>
      </c>
      <c r="I47" s="165">
        <v>330.1</v>
      </c>
      <c r="J47" s="165">
        <v>220.5</v>
      </c>
      <c r="K47" s="165">
        <v>220.5</v>
      </c>
      <c r="L47" s="169">
        <v>15</v>
      </c>
      <c r="M47" s="165">
        <f>X47</f>
        <v>696805.21</v>
      </c>
      <c r="N47" s="160" t="s">
        <v>34</v>
      </c>
      <c r="O47" s="160" t="s">
        <v>34</v>
      </c>
      <c r="P47" s="160" t="s">
        <v>34</v>
      </c>
      <c r="Q47" s="165">
        <f t="shared" ref="Q47:Q75" si="14">M47</f>
        <v>696805.21</v>
      </c>
      <c r="R47" s="154">
        <f t="shared" si="12"/>
        <v>2110.8912753710993</v>
      </c>
      <c r="S47" s="154">
        <v>5221.4052538370725</v>
      </c>
      <c r="T47" s="165" t="s">
        <v>34</v>
      </c>
      <c r="U47" s="169" t="s">
        <v>34</v>
      </c>
      <c r="V47" s="165" t="s">
        <v>34</v>
      </c>
      <c r="W47" s="165">
        <v>286</v>
      </c>
      <c r="X47" s="165">
        <v>696805.21</v>
      </c>
      <c r="Y47" s="165" t="s">
        <v>34</v>
      </c>
      <c r="Z47" s="165" t="s">
        <v>34</v>
      </c>
      <c r="AA47" s="165" t="s">
        <v>34</v>
      </c>
      <c r="AB47" s="165" t="s">
        <v>34</v>
      </c>
      <c r="AC47" s="165" t="s">
        <v>34</v>
      </c>
      <c r="AD47" s="165" t="s">
        <v>34</v>
      </c>
      <c r="AE47" s="165" t="s">
        <v>34</v>
      </c>
      <c r="AF47" s="165" t="s">
        <v>34</v>
      </c>
      <c r="AG47" s="165" t="s">
        <v>34</v>
      </c>
      <c r="AH47" s="165" t="s">
        <v>34</v>
      </c>
      <c r="AI47" s="170" t="s">
        <v>403</v>
      </c>
      <c r="AJ47" s="41"/>
      <c r="AK47" s="1" t="s">
        <v>404</v>
      </c>
      <c r="AL47" s="90">
        <v>1</v>
      </c>
      <c r="AM47" s="91"/>
      <c r="AN47" s="22"/>
      <c r="AO47" s="87"/>
      <c r="AP47" s="22"/>
      <c r="AQ47" s="22"/>
      <c r="AR47" s="22"/>
      <c r="AS47" s="54"/>
      <c r="AT47" s="54"/>
      <c r="AU47" s="29">
        <v>20</v>
      </c>
      <c r="AV47" s="29" t="s">
        <v>449</v>
      </c>
      <c r="AW47" s="29" t="str">
        <f t="shared" si="13"/>
        <v>20.</v>
      </c>
      <c r="AX47" s="104"/>
    </row>
    <row r="48" spans="1:51" ht="22.5" customHeight="1" x14ac:dyDescent="0.3">
      <c r="A48" s="159" t="str">
        <f t="shared" si="11"/>
        <v>21.</v>
      </c>
      <c r="B48" s="159">
        <v>139</v>
      </c>
      <c r="C48" s="166" t="s">
        <v>57</v>
      </c>
      <c r="D48" s="159">
        <v>1968</v>
      </c>
      <c r="E48" s="167" t="s">
        <v>34</v>
      </c>
      <c r="F48" s="167" t="s">
        <v>35</v>
      </c>
      <c r="G48" s="168">
        <v>4</v>
      </c>
      <c r="H48" s="168">
        <v>4</v>
      </c>
      <c r="I48" s="165">
        <v>2736.8</v>
      </c>
      <c r="J48" s="165">
        <v>2510.1999999999998</v>
      </c>
      <c r="K48" s="165">
        <v>2510.1999999999998</v>
      </c>
      <c r="L48" s="169">
        <v>108</v>
      </c>
      <c r="M48" s="165">
        <f>X48</f>
        <v>1512265.84</v>
      </c>
      <c r="N48" s="160" t="s">
        <v>34</v>
      </c>
      <c r="O48" s="160" t="s">
        <v>34</v>
      </c>
      <c r="P48" s="160" t="s">
        <v>34</v>
      </c>
      <c r="Q48" s="165">
        <f t="shared" si="14"/>
        <v>1512265.84</v>
      </c>
      <c r="R48" s="154">
        <f t="shared" si="12"/>
        <v>552.5671733411283</v>
      </c>
      <c r="S48" s="154">
        <v>5221.4052538370725</v>
      </c>
      <c r="T48" s="165" t="s">
        <v>34</v>
      </c>
      <c r="U48" s="169" t="s">
        <v>34</v>
      </c>
      <c r="V48" s="165" t="s">
        <v>34</v>
      </c>
      <c r="W48" s="165">
        <v>989.7</v>
      </c>
      <c r="X48" s="165">
        <v>1512265.84</v>
      </c>
      <c r="Y48" s="165" t="s">
        <v>34</v>
      </c>
      <c r="Z48" s="165" t="s">
        <v>34</v>
      </c>
      <c r="AA48" s="165" t="s">
        <v>34</v>
      </c>
      <c r="AB48" s="165" t="s">
        <v>34</v>
      </c>
      <c r="AC48" s="165" t="s">
        <v>34</v>
      </c>
      <c r="AD48" s="165" t="s">
        <v>34</v>
      </c>
      <c r="AE48" s="165" t="s">
        <v>34</v>
      </c>
      <c r="AF48" s="165" t="s">
        <v>34</v>
      </c>
      <c r="AG48" s="165" t="s">
        <v>34</v>
      </c>
      <c r="AH48" s="165" t="s">
        <v>34</v>
      </c>
      <c r="AI48" s="170" t="s">
        <v>403</v>
      </c>
      <c r="AJ48" s="41"/>
      <c r="AK48" s="1" t="s">
        <v>404</v>
      </c>
      <c r="AL48" s="90">
        <v>1</v>
      </c>
      <c r="AM48" s="91"/>
      <c r="AN48" s="22"/>
      <c r="AO48" s="87"/>
      <c r="AP48" s="22"/>
      <c r="AQ48" s="22"/>
      <c r="AR48" s="22"/>
      <c r="AS48" s="54"/>
      <c r="AT48" s="54"/>
      <c r="AU48" s="29">
        <v>21</v>
      </c>
      <c r="AV48" s="29" t="s">
        <v>449</v>
      </c>
      <c r="AW48" s="29" t="str">
        <f t="shared" si="13"/>
        <v>21.</v>
      </c>
      <c r="AX48" s="104"/>
    </row>
    <row r="49" spans="1:50" ht="22.5" customHeight="1" x14ac:dyDescent="0.3">
      <c r="A49" s="159" t="str">
        <f t="shared" si="11"/>
        <v>22.</v>
      </c>
      <c r="B49" s="159">
        <v>147</v>
      </c>
      <c r="C49" s="179" t="s">
        <v>58</v>
      </c>
      <c r="D49" s="159">
        <v>1964</v>
      </c>
      <c r="E49" s="167" t="s">
        <v>34</v>
      </c>
      <c r="F49" s="167" t="s">
        <v>35</v>
      </c>
      <c r="G49" s="168">
        <v>2</v>
      </c>
      <c r="H49" s="168">
        <v>2</v>
      </c>
      <c r="I49" s="165">
        <v>464.5</v>
      </c>
      <c r="J49" s="165">
        <v>364.95</v>
      </c>
      <c r="K49" s="165">
        <v>364.95</v>
      </c>
      <c r="L49" s="169">
        <v>19</v>
      </c>
      <c r="M49" s="165">
        <f>X49</f>
        <v>877590.95</v>
      </c>
      <c r="N49" s="160" t="s">
        <v>34</v>
      </c>
      <c r="O49" s="160" t="s">
        <v>34</v>
      </c>
      <c r="P49" s="160" t="s">
        <v>34</v>
      </c>
      <c r="Q49" s="165">
        <f t="shared" si="14"/>
        <v>877590.95</v>
      </c>
      <c r="R49" s="154">
        <f t="shared" si="12"/>
        <v>1889.3238966630786</v>
      </c>
      <c r="S49" s="154">
        <v>5221.4052538370725</v>
      </c>
      <c r="T49" s="165" t="s">
        <v>34</v>
      </c>
      <c r="U49" s="169" t="s">
        <v>34</v>
      </c>
      <c r="V49" s="165" t="s">
        <v>34</v>
      </c>
      <c r="W49" s="165">
        <v>363</v>
      </c>
      <c r="X49" s="165">
        <v>877590.95</v>
      </c>
      <c r="Y49" s="165" t="s">
        <v>34</v>
      </c>
      <c r="Z49" s="165" t="s">
        <v>34</v>
      </c>
      <c r="AA49" s="165" t="s">
        <v>34</v>
      </c>
      <c r="AB49" s="165" t="s">
        <v>34</v>
      </c>
      <c r="AC49" s="165" t="s">
        <v>34</v>
      </c>
      <c r="AD49" s="165" t="s">
        <v>34</v>
      </c>
      <c r="AE49" s="165" t="s">
        <v>34</v>
      </c>
      <c r="AF49" s="165" t="s">
        <v>34</v>
      </c>
      <c r="AG49" s="165" t="s">
        <v>34</v>
      </c>
      <c r="AH49" s="165" t="s">
        <v>34</v>
      </c>
      <c r="AI49" s="170" t="s">
        <v>403</v>
      </c>
      <c r="AJ49" s="41"/>
      <c r="AK49" s="1" t="s">
        <v>404</v>
      </c>
      <c r="AL49" s="90">
        <v>1</v>
      </c>
      <c r="AM49" s="91"/>
      <c r="AN49" s="22"/>
      <c r="AO49" s="87"/>
      <c r="AP49" s="22"/>
      <c r="AQ49" s="22"/>
      <c r="AR49" s="22"/>
      <c r="AS49" s="54"/>
      <c r="AT49" s="54"/>
      <c r="AU49" s="29">
        <v>22</v>
      </c>
      <c r="AV49" s="29" t="s">
        <v>449</v>
      </c>
      <c r="AW49" s="29" t="str">
        <f t="shared" si="13"/>
        <v>22.</v>
      </c>
      <c r="AX49" s="104"/>
    </row>
    <row r="50" spans="1:50" ht="22.5" customHeight="1" x14ac:dyDescent="0.3">
      <c r="A50" s="159" t="str">
        <f t="shared" si="11"/>
        <v>23.</v>
      </c>
      <c r="B50" s="159">
        <v>169</v>
      </c>
      <c r="C50" s="179" t="s">
        <v>59</v>
      </c>
      <c r="D50" s="159">
        <v>1961</v>
      </c>
      <c r="E50" s="167" t="s">
        <v>34</v>
      </c>
      <c r="F50" s="167" t="s">
        <v>35</v>
      </c>
      <c r="G50" s="168">
        <v>2</v>
      </c>
      <c r="H50" s="168">
        <v>1</v>
      </c>
      <c r="I50" s="165">
        <v>271.39999999999998</v>
      </c>
      <c r="J50" s="165">
        <v>197.9</v>
      </c>
      <c r="K50" s="165">
        <v>197.9</v>
      </c>
      <c r="L50" s="169">
        <v>17</v>
      </c>
      <c r="M50" s="165">
        <f>X50</f>
        <v>630451.29</v>
      </c>
      <c r="N50" s="160" t="s">
        <v>34</v>
      </c>
      <c r="O50" s="160" t="s">
        <v>34</v>
      </c>
      <c r="P50" s="160" t="s">
        <v>34</v>
      </c>
      <c r="Q50" s="165">
        <f t="shared" si="14"/>
        <v>630451.29</v>
      </c>
      <c r="R50" s="154">
        <f t="shared" si="12"/>
        <v>2322.9598010316877</v>
      </c>
      <c r="S50" s="154">
        <v>5221.4052538370725</v>
      </c>
      <c r="T50" s="165" t="s">
        <v>34</v>
      </c>
      <c r="U50" s="169" t="s">
        <v>34</v>
      </c>
      <c r="V50" s="165" t="s">
        <v>34</v>
      </c>
      <c r="W50" s="165">
        <v>260</v>
      </c>
      <c r="X50" s="165">
        <v>630451.29</v>
      </c>
      <c r="Y50" s="165" t="s">
        <v>34</v>
      </c>
      <c r="Z50" s="165" t="s">
        <v>34</v>
      </c>
      <c r="AA50" s="165" t="s">
        <v>34</v>
      </c>
      <c r="AB50" s="165" t="s">
        <v>34</v>
      </c>
      <c r="AC50" s="165" t="s">
        <v>34</v>
      </c>
      <c r="AD50" s="165" t="s">
        <v>34</v>
      </c>
      <c r="AE50" s="165" t="s">
        <v>34</v>
      </c>
      <c r="AF50" s="165" t="s">
        <v>34</v>
      </c>
      <c r="AG50" s="165" t="s">
        <v>34</v>
      </c>
      <c r="AH50" s="165" t="s">
        <v>34</v>
      </c>
      <c r="AI50" s="170" t="s">
        <v>403</v>
      </c>
      <c r="AJ50" s="41"/>
      <c r="AK50" s="1" t="s">
        <v>404</v>
      </c>
      <c r="AL50" s="90">
        <v>1</v>
      </c>
      <c r="AM50" s="91"/>
      <c r="AN50" s="22"/>
      <c r="AO50" s="87"/>
      <c r="AP50" s="22"/>
      <c r="AQ50" s="22"/>
      <c r="AR50" s="22"/>
      <c r="AS50" s="54"/>
      <c r="AT50" s="54"/>
      <c r="AU50" s="29">
        <v>23</v>
      </c>
      <c r="AV50" s="29" t="s">
        <v>449</v>
      </c>
      <c r="AW50" s="29" t="str">
        <f t="shared" si="13"/>
        <v>23.</v>
      </c>
      <c r="AX50" s="104"/>
    </row>
    <row r="51" spans="1:50" ht="22.5" customHeight="1" x14ac:dyDescent="0.3">
      <c r="A51" s="159" t="str">
        <f t="shared" si="11"/>
        <v>24.</v>
      </c>
      <c r="B51" s="159">
        <v>187</v>
      </c>
      <c r="C51" s="179" t="s">
        <v>60</v>
      </c>
      <c r="D51" s="159">
        <v>1961</v>
      </c>
      <c r="E51" s="167" t="s">
        <v>34</v>
      </c>
      <c r="F51" s="167" t="s">
        <v>35</v>
      </c>
      <c r="G51" s="168">
        <v>2</v>
      </c>
      <c r="H51" s="168">
        <v>1</v>
      </c>
      <c r="I51" s="165">
        <v>303.5</v>
      </c>
      <c r="J51" s="165">
        <v>273</v>
      </c>
      <c r="K51" s="165">
        <v>273</v>
      </c>
      <c r="L51" s="169">
        <v>18</v>
      </c>
      <c r="M51" s="165">
        <f>AD51</f>
        <v>83749.490000000005</v>
      </c>
      <c r="N51" s="160" t="s">
        <v>34</v>
      </c>
      <c r="O51" s="160" t="s">
        <v>34</v>
      </c>
      <c r="P51" s="160" t="s">
        <v>34</v>
      </c>
      <c r="Q51" s="165">
        <f t="shared" si="14"/>
        <v>83749.490000000005</v>
      </c>
      <c r="R51" s="154">
        <f t="shared" si="12"/>
        <v>275.9456013179572</v>
      </c>
      <c r="S51" s="154">
        <v>5221.4052538370725</v>
      </c>
      <c r="T51" s="165" t="s">
        <v>34</v>
      </c>
      <c r="U51" s="169" t="s">
        <v>34</v>
      </c>
      <c r="V51" s="165" t="s">
        <v>34</v>
      </c>
      <c r="W51" s="165" t="s">
        <v>34</v>
      </c>
      <c r="X51" s="165" t="s">
        <v>34</v>
      </c>
      <c r="Y51" s="165" t="s">
        <v>34</v>
      </c>
      <c r="Z51" s="165" t="s">
        <v>34</v>
      </c>
      <c r="AA51" s="165" t="s">
        <v>34</v>
      </c>
      <c r="AB51" s="165" t="s">
        <v>34</v>
      </c>
      <c r="AC51" s="165">
        <v>61.7</v>
      </c>
      <c r="AD51" s="165">
        <v>83749.490000000005</v>
      </c>
      <c r="AE51" s="165" t="s">
        <v>34</v>
      </c>
      <c r="AF51" s="165" t="s">
        <v>34</v>
      </c>
      <c r="AG51" s="165" t="s">
        <v>34</v>
      </c>
      <c r="AH51" s="165" t="s">
        <v>34</v>
      </c>
      <c r="AI51" s="170" t="s">
        <v>38</v>
      </c>
      <c r="AJ51" s="41"/>
      <c r="AK51" s="1" t="s">
        <v>404</v>
      </c>
      <c r="AL51" s="90">
        <v>1</v>
      </c>
      <c r="AM51" s="91"/>
      <c r="AN51" s="22"/>
      <c r="AO51" s="87"/>
      <c r="AP51" s="22"/>
      <c r="AQ51" s="22"/>
      <c r="AR51" s="22"/>
      <c r="AS51" s="54"/>
      <c r="AT51" s="55">
        <v>43420</v>
      </c>
      <c r="AU51" s="29">
        <v>24</v>
      </c>
      <c r="AV51" s="29" t="s">
        <v>449</v>
      </c>
      <c r="AW51" s="29" t="str">
        <f t="shared" si="13"/>
        <v>24.</v>
      </c>
      <c r="AX51" s="104"/>
    </row>
    <row r="52" spans="1:50" ht="22.5" customHeight="1" x14ac:dyDescent="0.3">
      <c r="A52" s="159" t="str">
        <f t="shared" si="11"/>
        <v>25.</v>
      </c>
      <c r="B52" s="159">
        <v>195</v>
      </c>
      <c r="C52" s="179" t="s">
        <v>61</v>
      </c>
      <c r="D52" s="159">
        <v>1960</v>
      </c>
      <c r="E52" s="167" t="s">
        <v>34</v>
      </c>
      <c r="F52" s="167" t="s">
        <v>35</v>
      </c>
      <c r="G52" s="168">
        <v>4</v>
      </c>
      <c r="H52" s="168">
        <v>3</v>
      </c>
      <c r="I52" s="165">
        <v>1894.4</v>
      </c>
      <c r="J52" s="165">
        <v>1183.4000000000001</v>
      </c>
      <c r="K52" s="165">
        <v>1183.4000000000001</v>
      </c>
      <c r="L52" s="169">
        <v>65</v>
      </c>
      <c r="M52" s="165">
        <f t="shared" ref="M52:M74" si="15">X52</f>
        <v>1974902.87</v>
      </c>
      <c r="N52" s="160" t="s">
        <v>34</v>
      </c>
      <c r="O52" s="160" t="s">
        <v>34</v>
      </c>
      <c r="P52" s="160" t="s">
        <v>34</v>
      </c>
      <c r="Q52" s="165">
        <f t="shared" si="14"/>
        <v>1974902.87</v>
      </c>
      <c r="R52" s="154">
        <f t="shared" si="12"/>
        <v>1042.4951805320945</v>
      </c>
      <c r="S52" s="154">
        <v>5221.4052538370725</v>
      </c>
      <c r="T52" s="165" t="s">
        <v>34</v>
      </c>
      <c r="U52" s="169" t="s">
        <v>34</v>
      </c>
      <c r="V52" s="165" t="s">
        <v>34</v>
      </c>
      <c r="W52" s="165">
        <v>784</v>
      </c>
      <c r="X52" s="165">
        <v>1974902.87</v>
      </c>
      <c r="Y52" s="165" t="s">
        <v>34</v>
      </c>
      <c r="Z52" s="165" t="s">
        <v>34</v>
      </c>
      <c r="AA52" s="165" t="s">
        <v>34</v>
      </c>
      <c r="AB52" s="165" t="s">
        <v>34</v>
      </c>
      <c r="AC52" s="165" t="s">
        <v>34</v>
      </c>
      <c r="AD52" s="165" t="s">
        <v>34</v>
      </c>
      <c r="AE52" s="165" t="s">
        <v>34</v>
      </c>
      <c r="AF52" s="165" t="s">
        <v>34</v>
      </c>
      <c r="AG52" s="165" t="s">
        <v>34</v>
      </c>
      <c r="AH52" s="165" t="s">
        <v>34</v>
      </c>
      <c r="AI52" s="170" t="s">
        <v>403</v>
      </c>
      <c r="AJ52" s="41"/>
      <c r="AK52" s="1" t="s">
        <v>404</v>
      </c>
      <c r="AL52" s="90">
        <v>1</v>
      </c>
      <c r="AM52" s="91"/>
      <c r="AN52" s="22"/>
      <c r="AO52" s="87"/>
      <c r="AP52" s="22"/>
      <c r="AQ52" s="22"/>
      <c r="AR52" s="22"/>
      <c r="AS52" s="54"/>
      <c r="AT52" s="54"/>
      <c r="AU52" s="29">
        <v>25</v>
      </c>
      <c r="AV52" s="29" t="s">
        <v>449</v>
      </c>
      <c r="AW52" s="29" t="str">
        <f t="shared" si="13"/>
        <v>25.</v>
      </c>
      <c r="AX52" s="104"/>
    </row>
    <row r="53" spans="1:50" ht="22.5" customHeight="1" x14ac:dyDescent="0.3">
      <c r="A53" s="159" t="str">
        <f t="shared" si="11"/>
        <v>26.</v>
      </c>
      <c r="B53" s="159">
        <v>196</v>
      </c>
      <c r="C53" s="179" t="s">
        <v>62</v>
      </c>
      <c r="D53" s="159">
        <v>1962</v>
      </c>
      <c r="E53" s="167" t="s">
        <v>34</v>
      </c>
      <c r="F53" s="167" t="s">
        <v>35</v>
      </c>
      <c r="G53" s="168">
        <v>4</v>
      </c>
      <c r="H53" s="168">
        <v>2</v>
      </c>
      <c r="I53" s="165">
        <v>1297.02</v>
      </c>
      <c r="J53" s="165">
        <v>849.74</v>
      </c>
      <c r="K53" s="165">
        <v>849.74</v>
      </c>
      <c r="L53" s="169">
        <v>52</v>
      </c>
      <c r="M53" s="165">
        <f t="shared" si="15"/>
        <v>1431230.22</v>
      </c>
      <c r="N53" s="160" t="s">
        <v>34</v>
      </c>
      <c r="O53" s="160" t="s">
        <v>34</v>
      </c>
      <c r="P53" s="160" t="s">
        <v>34</v>
      </c>
      <c r="Q53" s="165">
        <f t="shared" si="14"/>
        <v>1431230.22</v>
      </c>
      <c r="R53" s="154">
        <f t="shared" si="12"/>
        <v>1103.4758292084932</v>
      </c>
      <c r="S53" s="154">
        <v>5221.4052538370725</v>
      </c>
      <c r="T53" s="165" t="s">
        <v>34</v>
      </c>
      <c r="U53" s="169" t="s">
        <v>34</v>
      </c>
      <c r="V53" s="165" t="s">
        <v>34</v>
      </c>
      <c r="W53" s="165">
        <v>581</v>
      </c>
      <c r="X53" s="165">
        <v>1431230.22</v>
      </c>
      <c r="Y53" s="165" t="s">
        <v>34</v>
      </c>
      <c r="Z53" s="165" t="s">
        <v>34</v>
      </c>
      <c r="AA53" s="165" t="s">
        <v>34</v>
      </c>
      <c r="AB53" s="165" t="s">
        <v>34</v>
      </c>
      <c r="AC53" s="165" t="s">
        <v>34</v>
      </c>
      <c r="AD53" s="165" t="s">
        <v>34</v>
      </c>
      <c r="AE53" s="165" t="s">
        <v>34</v>
      </c>
      <c r="AF53" s="165" t="s">
        <v>34</v>
      </c>
      <c r="AG53" s="165" t="s">
        <v>34</v>
      </c>
      <c r="AH53" s="165" t="s">
        <v>34</v>
      </c>
      <c r="AI53" s="170" t="s">
        <v>403</v>
      </c>
      <c r="AJ53" s="41"/>
      <c r="AK53" s="1" t="s">
        <v>404</v>
      </c>
      <c r="AL53" s="90">
        <v>1</v>
      </c>
      <c r="AM53" s="91"/>
      <c r="AN53" s="22"/>
      <c r="AO53" s="87"/>
      <c r="AP53" s="22"/>
      <c r="AQ53" s="22"/>
      <c r="AR53" s="22"/>
      <c r="AS53" s="54"/>
      <c r="AT53" s="54"/>
      <c r="AU53" s="29">
        <v>26</v>
      </c>
      <c r="AV53" s="29" t="s">
        <v>449</v>
      </c>
      <c r="AW53" s="29" t="str">
        <f t="shared" si="13"/>
        <v>26.</v>
      </c>
      <c r="AX53" s="104"/>
    </row>
    <row r="54" spans="1:50" ht="22.5" customHeight="1" x14ac:dyDescent="0.3">
      <c r="A54" s="159" t="str">
        <f t="shared" si="11"/>
        <v>27.</v>
      </c>
      <c r="B54" s="159">
        <v>214</v>
      </c>
      <c r="C54" s="179" t="s">
        <v>63</v>
      </c>
      <c r="D54" s="159">
        <v>1962</v>
      </c>
      <c r="E54" s="167" t="s">
        <v>34</v>
      </c>
      <c r="F54" s="167" t="s">
        <v>35</v>
      </c>
      <c r="G54" s="168">
        <v>4</v>
      </c>
      <c r="H54" s="168">
        <v>2</v>
      </c>
      <c r="I54" s="165">
        <v>1374.01</v>
      </c>
      <c r="J54" s="165">
        <v>1278.01</v>
      </c>
      <c r="K54" s="165">
        <v>1278.01</v>
      </c>
      <c r="L54" s="169">
        <v>56</v>
      </c>
      <c r="M54" s="180">
        <f t="shared" si="15"/>
        <v>721744.73</v>
      </c>
      <c r="N54" s="160" t="s">
        <v>34</v>
      </c>
      <c r="O54" s="160" t="s">
        <v>34</v>
      </c>
      <c r="P54" s="160" t="s">
        <v>34</v>
      </c>
      <c r="Q54" s="165">
        <f t="shared" si="14"/>
        <v>721744.73</v>
      </c>
      <c r="R54" s="154">
        <f t="shared" si="12"/>
        <v>525.2834622746559</v>
      </c>
      <c r="S54" s="154">
        <v>5221.4052538370725</v>
      </c>
      <c r="T54" s="165" t="s">
        <v>34</v>
      </c>
      <c r="U54" s="169" t="s">
        <v>34</v>
      </c>
      <c r="V54" s="165" t="s">
        <v>34</v>
      </c>
      <c r="W54" s="165">
        <v>495</v>
      </c>
      <c r="X54" s="165">
        <v>721744.73</v>
      </c>
      <c r="Y54" s="165" t="s">
        <v>34</v>
      </c>
      <c r="Z54" s="165" t="s">
        <v>34</v>
      </c>
      <c r="AA54" s="165" t="s">
        <v>34</v>
      </c>
      <c r="AB54" s="165" t="s">
        <v>34</v>
      </c>
      <c r="AC54" s="165" t="s">
        <v>34</v>
      </c>
      <c r="AD54" s="165" t="s">
        <v>34</v>
      </c>
      <c r="AE54" s="165" t="s">
        <v>34</v>
      </c>
      <c r="AF54" s="165" t="s">
        <v>34</v>
      </c>
      <c r="AG54" s="165" t="s">
        <v>34</v>
      </c>
      <c r="AH54" s="165" t="s">
        <v>34</v>
      </c>
      <c r="AI54" s="170" t="s">
        <v>403</v>
      </c>
      <c r="AJ54" s="41"/>
      <c r="AK54" s="1" t="s">
        <v>404</v>
      </c>
      <c r="AL54" s="90">
        <v>1</v>
      </c>
      <c r="AM54" s="91"/>
      <c r="AN54" s="22"/>
      <c r="AO54" s="87"/>
      <c r="AP54" s="22"/>
      <c r="AQ54" s="22"/>
      <c r="AR54" s="22"/>
      <c r="AS54" s="54"/>
      <c r="AT54" s="54"/>
      <c r="AU54" s="29">
        <v>27</v>
      </c>
      <c r="AV54" s="29" t="s">
        <v>449</v>
      </c>
      <c r="AW54" s="29" t="str">
        <f t="shared" si="13"/>
        <v>27.</v>
      </c>
      <c r="AX54" s="104"/>
    </row>
    <row r="55" spans="1:50" ht="22.5" customHeight="1" x14ac:dyDescent="0.3">
      <c r="A55" s="159" t="str">
        <f t="shared" si="11"/>
        <v>28.</v>
      </c>
      <c r="B55" s="159">
        <v>240</v>
      </c>
      <c r="C55" s="179" t="s">
        <v>64</v>
      </c>
      <c r="D55" s="159">
        <v>1970</v>
      </c>
      <c r="E55" s="167" t="s">
        <v>34</v>
      </c>
      <c r="F55" s="167" t="s">
        <v>35</v>
      </c>
      <c r="G55" s="168">
        <v>2</v>
      </c>
      <c r="H55" s="168">
        <v>1</v>
      </c>
      <c r="I55" s="165">
        <v>380.4</v>
      </c>
      <c r="J55" s="165">
        <v>247.9</v>
      </c>
      <c r="K55" s="165">
        <v>247.9</v>
      </c>
      <c r="L55" s="169">
        <v>15</v>
      </c>
      <c r="M55" s="165">
        <f t="shared" si="15"/>
        <v>702216.91</v>
      </c>
      <c r="N55" s="160"/>
      <c r="O55" s="160"/>
      <c r="P55" s="160"/>
      <c r="Q55" s="165">
        <f t="shared" si="14"/>
        <v>702216.91</v>
      </c>
      <c r="R55" s="154">
        <f t="shared" si="12"/>
        <v>1845.9960830704524</v>
      </c>
      <c r="S55" s="154">
        <v>5221.4052538370725</v>
      </c>
      <c r="T55" s="165" t="s">
        <v>34</v>
      </c>
      <c r="U55" s="169" t="s">
        <v>34</v>
      </c>
      <c r="V55" s="165" t="s">
        <v>34</v>
      </c>
      <c r="W55" s="165">
        <v>324</v>
      </c>
      <c r="X55" s="165">
        <v>702216.91</v>
      </c>
      <c r="Y55" s="165" t="s">
        <v>34</v>
      </c>
      <c r="Z55" s="165" t="s">
        <v>34</v>
      </c>
      <c r="AA55" s="165" t="s">
        <v>34</v>
      </c>
      <c r="AB55" s="165" t="s">
        <v>34</v>
      </c>
      <c r="AC55" s="165" t="s">
        <v>34</v>
      </c>
      <c r="AD55" s="165" t="s">
        <v>34</v>
      </c>
      <c r="AE55" s="165" t="s">
        <v>34</v>
      </c>
      <c r="AF55" s="165" t="s">
        <v>34</v>
      </c>
      <c r="AG55" s="165" t="s">
        <v>34</v>
      </c>
      <c r="AH55" s="165" t="s">
        <v>34</v>
      </c>
      <c r="AI55" s="170" t="s">
        <v>403</v>
      </c>
      <c r="AJ55" s="41"/>
      <c r="AK55" s="1" t="s">
        <v>404</v>
      </c>
      <c r="AL55" s="90">
        <v>1</v>
      </c>
      <c r="AM55" s="91"/>
      <c r="AN55" s="22"/>
      <c r="AO55" s="87"/>
      <c r="AP55" s="22"/>
      <c r="AQ55" s="22"/>
      <c r="AR55" s="22"/>
      <c r="AS55" s="54"/>
      <c r="AT55" s="54"/>
      <c r="AU55" s="29">
        <v>28</v>
      </c>
      <c r="AV55" s="29" t="s">
        <v>449</v>
      </c>
      <c r="AW55" s="29" t="str">
        <f t="shared" si="13"/>
        <v>28.</v>
      </c>
      <c r="AX55" s="104"/>
    </row>
    <row r="56" spans="1:50" ht="22.5" customHeight="1" x14ac:dyDescent="0.3">
      <c r="A56" s="159" t="str">
        <f t="shared" si="11"/>
        <v>29.</v>
      </c>
      <c r="B56" s="159">
        <v>242</v>
      </c>
      <c r="C56" s="179" t="s">
        <v>65</v>
      </c>
      <c r="D56" s="159">
        <v>1970</v>
      </c>
      <c r="E56" s="167" t="s">
        <v>34</v>
      </c>
      <c r="F56" s="167" t="s">
        <v>35</v>
      </c>
      <c r="G56" s="168">
        <v>2</v>
      </c>
      <c r="H56" s="168">
        <v>1</v>
      </c>
      <c r="I56" s="165">
        <v>325.10000000000002</v>
      </c>
      <c r="J56" s="165">
        <v>286.5</v>
      </c>
      <c r="K56" s="165">
        <v>286.5</v>
      </c>
      <c r="L56" s="169">
        <v>16</v>
      </c>
      <c r="M56" s="165">
        <f t="shared" si="15"/>
        <v>707348.91</v>
      </c>
      <c r="N56" s="160" t="s">
        <v>34</v>
      </c>
      <c r="O56" s="160" t="s">
        <v>34</v>
      </c>
      <c r="P56" s="160" t="s">
        <v>34</v>
      </c>
      <c r="Q56" s="165">
        <f t="shared" si="14"/>
        <v>707348.91</v>
      </c>
      <c r="R56" s="154">
        <f t="shared" si="12"/>
        <v>2175.7887111657951</v>
      </c>
      <c r="S56" s="154">
        <v>5221.4052538370725</v>
      </c>
      <c r="T56" s="165" t="s">
        <v>34</v>
      </c>
      <c r="U56" s="169" t="s">
        <v>34</v>
      </c>
      <c r="V56" s="165" t="s">
        <v>34</v>
      </c>
      <c r="W56" s="165">
        <v>292</v>
      </c>
      <c r="X56" s="165">
        <v>707348.91</v>
      </c>
      <c r="Y56" s="165" t="s">
        <v>34</v>
      </c>
      <c r="Z56" s="165" t="s">
        <v>34</v>
      </c>
      <c r="AA56" s="165" t="s">
        <v>34</v>
      </c>
      <c r="AB56" s="165" t="s">
        <v>34</v>
      </c>
      <c r="AC56" s="165" t="s">
        <v>34</v>
      </c>
      <c r="AD56" s="165" t="s">
        <v>34</v>
      </c>
      <c r="AE56" s="165" t="s">
        <v>34</v>
      </c>
      <c r="AF56" s="165" t="s">
        <v>34</v>
      </c>
      <c r="AG56" s="165" t="s">
        <v>34</v>
      </c>
      <c r="AH56" s="165" t="s">
        <v>34</v>
      </c>
      <c r="AI56" s="170" t="s">
        <v>403</v>
      </c>
      <c r="AJ56" s="41"/>
      <c r="AK56" s="1" t="s">
        <v>404</v>
      </c>
      <c r="AL56" s="90">
        <v>1</v>
      </c>
      <c r="AM56" s="91"/>
      <c r="AN56" s="22"/>
      <c r="AO56" s="87"/>
      <c r="AP56" s="22"/>
      <c r="AQ56" s="22"/>
      <c r="AR56" s="22"/>
      <c r="AS56" s="54"/>
      <c r="AT56" s="54"/>
      <c r="AU56" s="29">
        <v>29</v>
      </c>
      <c r="AV56" s="29" t="s">
        <v>449</v>
      </c>
      <c r="AW56" s="29" t="str">
        <f t="shared" si="13"/>
        <v>29.</v>
      </c>
      <c r="AX56" s="104"/>
    </row>
    <row r="57" spans="1:50" ht="22.5" customHeight="1" x14ac:dyDescent="0.3">
      <c r="A57" s="159" t="str">
        <f t="shared" si="11"/>
        <v>30.</v>
      </c>
      <c r="B57" s="159">
        <v>264</v>
      </c>
      <c r="C57" s="179" t="s">
        <v>66</v>
      </c>
      <c r="D57" s="159">
        <v>1947</v>
      </c>
      <c r="E57" s="167" t="s">
        <v>34</v>
      </c>
      <c r="F57" s="167" t="s">
        <v>36</v>
      </c>
      <c r="G57" s="168">
        <v>1</v>
      </c>
      <c r="H57" s="168">
        <v>2</v>
      </c>
      <c r="I57" s="165">
        <v>420.8</v>
      </c>
      <c r="J57" s="165">
        <v>329.9</v>
      </c>
      <c r="K57" s="165">
        <v>329.9</v>
      </c>
      <c r="L57" s="169">
        <v>11</v>
      </c>
      <c r="M57" s="165">
        <f t="shared" si="15"/>
        <v>2020539.97</v>
      </c>
      <c r="N57" s="160" t="s">
        <v>34</v>
      </c>
      <c r="O57" s="160" t="s">
        <v>34</v>
      </c>
      <c r="P57" s="160" t="s">
        <v>34</v>
      </c>
      <c r="Q57" s="165">
        <f t="shared" si="14"/>
        <v>2020539.97</v>
      </c>
      <c r="R57" s="154">
        <f t="shared" si="12"/>
        <v>4801.6634268060834</v>
      </c>
      <c r="S57" s="154">
        <v>5221.4052538370725</v>
      </c>
      <c r="T57" s="165" t="s">
        <v>34</v>
      </c>
      <c r="U57" s="169" t="s">
        <v>34</v>
      </c>
      <c r="V57" s="165" t="s">
        <v>34</v>
      </c>
      <c r="W57" s="165">
        <v>830</v>
      </c>
      <c r="X57" s="165">
        <v>2020539.97</v>
      </c>
      <c r="Y57" s="165" t="s">
        <v>34</v>
      </c>
      <c r="Z57" s="165" t="s">
        <v>34</v>
      </c>
      <c r="AA57" s="165" t="s">
        <v>34</v>
      </c>
      <c r="AB57" s="165" t="s">
        <v>34</v>
      </c>
      <c r="AC57" s="165" t="s">
        <v>34</v>
      </c>
      <c r="AD57" s="165" t="s">
        <v>34</v>
      </c>
      <c r="AE57" s="165" t="s">
        <v>34</v>
      </c>
      <c r="AF57" s="165" t="s">
        <v>34</v>
      </c>
      <c r="AG57" s="165" t="s">
        <v>34</v>
      </c>
      <c r="AH57" s="165" t="s">
        <v>34</v>
      </c>
      <c r="AI57" s="170" t="s">
        <v>403</v>
      </c>
      <c r="AJ57" s="41"/>
      <c r="AK57" s="1" t="s">
        <v>404</v>
      </c>
      <c r="AL57" s="90">
        <v>1</v>
      </c>
      <c r="AM57" s="91"/>
      <c r="AN57" s="22"/>
      <c r="AO57" s="87"/>
      <c r="AP57" s="22"/>
      <c r="AQ57" s="22"/>
      <c r="AR57" s="22"/>
      <c r="AS57" s="54"/>
      <c r="AT57" s="54"/>
      <c r="AU57" s="29">
        <v>30</v>
      </c>
      <c r="AV57" s="29" t="s">
        <v>449</v>
      </c>
      <c r="AW57" s="29" t="str">
        <f t="shared" si="13"/>
        <v>30.</v>
      </c>
      <c r="AX57" s="104"/>
    </row>
    <row r="58" spans="1:50" ht="22.5" customHeight="1" x14ac:dyDescent="0.3">
      <c r="A58" s="159" t="str">
        <f t="shared" si="11"/>
        <v>31.</v>
      </c>
      <c r="B58" s="159">
        <v>268</v>
      </c>
      <c r="C58" s="166" t="s">
        <v>67</v>
      </c>
      <c r="D58" s="172">
        <v>1946</v>
      </c>
      <c r="E58" s="181" t="s">
        <v>34</v>
      </c>
      <c r="F58" s="167" t="s">
        <v>36</v>
      </c>
      <c r="G58" s="182">
        <v>1</v>
      </c>
      <c r="H58" s="182">
        <v>2</v>
      </c>
      <c r="I58" s="180">
        <v>637.79999999999995</v>
      </c>
      <c r="J58" s="180">
        <v>439.1</v>
      </c>
      <c r="K58" s="180">
        <v>439.1</v>
      </c>
      <c r="L58" s="183">
        <v>14</v>
      </c>
      <c r="M58" s="180">
        <f t="shared" si="15"/>
        <v>2095177.38</v>
      </c>
      <c r="N58" s="184" t="s">
        <v>34</v>
      </c>
      <c r="O58" s="184" t="s">
        <v>34</v>
      </c>
      <c r="P58" s="184" t="s">
        <v>34</v>
      </c>
      <c r="Q58" s="165">
        <f t="shared" si="14"/>
        <v>2095177.38</v>
      </c>
      <c r="R58" s="154">
        <f t="shared" si="12"/>
        <v>3285.0068673565384</v>
      </c>
      <c r="S58" s="154">
        <v>5221.4052538370725</v>
      </c>
      <c r="T58" s="165" t="s">
        <v>34</v>
      </c>
      <c r="U58" s="169" t="s">
        <v>34</v>
      </c>
      <c r="V58" s="165" t="s">
        <v>34</v>
      </c>
      <c r="W58" s="165">
        <v>910</v>
      </c>
      <c r="X58" s="165">
        <v>2095177.38</v>
      </c>
      <c r="Y58" s="165" t="s">
        <v>34</v>
      </c>
      <c r="Z58" s="165" t="s">
        <v>34</v>
      </c>
      <c r="AA58" s="165" t="s">
        <v>34</v>
      </c>
      <c r="AB58" s="165" t="s">
        <v>34</v>
      </c>
      <c r="AC58" s="165" t="s">
        <v>34</v>
      </c>
      <c r="AD58" s="165" t="s">
        <v>34</v>
      </c>
      <c r="AE58" s="165" t="s">
        <v>34</v>
      </c>
      <c r="AF58" s="165" t="s">
        <v>34</v>
      </c>
      <c r="AG58" s="165" t="s">
        <v>34</v>
      </c>
      <c r="AH58" s="165" t="s">
        <v>34</v>
      </c>
      <c r="AI58" s="170" t="s">
        <v>403</v>
      </c>
      <c r="AJ58" s="41"/>
      <c r="AK58" s="1" t="s">
        <v>404</v>
      </c>
      <c r="AL58" s="90">
        <v>1</v>
      </c>
      <c r="AM58" s="91"/>
      <c r="AN58" s="22"/>
      <c r="AO58" s="87"/>
      <c r="AP58" s="22"/>
      <c r="AQ58" s="22"/>
      <c r="AR58" s="22"/>
      <c r="AS58" s="54"/>
      <c r="AT58" s="54"/>
      <c r="AU58" s="29">
        <v>31</v>
      </c>
      <c r="AV58" s="29" t="s">
        <v>449</v>
      </c>
      <c r="AW58" s="29" t="str">
        <f t="shared" si="13"/>
        <v>31.</v>
      </c>
      <c r="AX58" s="104"/>
    </row>
    <row r="59" spans="1:50" ht="22.5" customHeight="1" x14ac:dyDescent="0.3">
      <c r="A59" s="159" t="str">
        <f t="shared" si="11"/>
        <v>32.</v>
      </c>
      <c r="B59" s="159">
        <v>279</v>
      </c>
      <c r="C59" s="166" t="s">
        <v>68</v>
      </c>
      <c r="D59" s="172">
        <v>1970</v>
      </c>
      <c r="E59" s="181" t="s">
        <v>34</v>
      </c>
      <c r="F59" s="167" t="s">
        <v>35</v>
      </c>
      <c r="G59" s="182">
        <v>2</v>
      </c>
      <c r="H59" s="182">
        <v>2</v>
      </c>
      <c r="I59" s="180">
        <v>556.9</v>
      </c>
      <c r="J59" s="180">
        <v>508.3</v>
      </c>
      <c r="K59" s="180">
        <v>508.3</v>
      </c>
      <c r="L59" s="183">
        <v>13</v>
      </c>
      <c r="M59" s="180">
        <f t="shared" si="15"/>
        <v>1209201.3500000001</v>
      </c>
      <c r="N59" s="184" t="s">
        <v>34</v>
      </c>
      <c r="O59" s="184" t="s">
        <v>34</v>
      </c>
      <c r="P59" s="184" t="s">
        <v>34</v>
      </c>
      <c r="Q59" s="165">
        <f t="shared" si="14"/>
        <v>1209201.3500000001</v>
      </c>
      <c r="R59" s="154">
        <f t="shared" si="12"/>
        <v>2171.3078649667805</v>
      </c>
      <c r="S59" s="154">
        <v>5221.4052538370725</v>
      </c>
      <c r="T59" s="165" t="s">
        <v>34</v>
      </c>
      <c r="U59" s="169" t="s">
        <v>34</v>
      </c>
      <c r="V59" s="165" t="s">
        <v>34</v>
      </c>
      <c r="W59" s="165">
        <v>480</v>
      </c>
      <c r="X59" s="165">
        <v>1209201.3500000001</v>
      </c>
      <c r="Y59" s="165" t="s">
        <v>34</v>
      </c>
      <c r="Z59" s="165" t="s">
        <v>34</v>
      </c>
      <c r="AA59" s="165" t="s">
        <v>34</v>
      </c>
      <c r="AB59" s="165" t="s">
        <v>34</v>
      </c>
      <c r="AC59" s="165" t="s">
        <v>34</v>
      </c>
      <c r="AD59" s="165" t="s">
        <v>34</v>
      </c>
      <c r="AE59" s="165" t="s">
        <v>34</v>
      </c>
      <c r="AF59" s="165" t="s">
        <v>34</v>
      </c>
      <c r="AG59" s="165" t="s">
        <v>34</v>
      </c>
      <c r="AH59" s="165" t="s">
        <v>34</v>
      </c>
      <c r="AI59" s="170" t="s">
        <v>403</v>
      </c>
      <c r="AJ59" s="41"/>
      <c r="AK59" s="1" t="s">
        <v>404</v>
      </c>
      <c r="AL59" s="90">
        <v>1</v>
      </c>
      <c r="AM59" s="91"/>
      <c r="AN59" s="22"/>
      <c r="AO59" s="87"/>
      <c r="AP59" s="22"/>
      <c r="AQ59" s="22"/>
      <c r="AR59" s="22"/>
      <c r="AS59" s="54"/>
      <c r="AT59" s="54"/>
      <c r="AU59" s="29">
        <v>32</v>
      </c>
      <c r="AV59" s="29" t="s">
        <v>449</v>
      </c>
      <c r="AW59" s="29" t="str">
        <f t="shared" si="13"/>
        <v>32.</v>
      </c>
      <c r="AX59" s="104"/>
    </row>
    <row r="60" spans="1:50" ht="22.5" customHeight="1" x14ac:dyDescent="0.3">
      <c r="A60" s="159" t="str">
        <f t="shared" si="11"/>
        <v>33.</v>
      </c>
      <c r="B60" s="159">
        <v>304</v>
      </c>
      <c r="C60" s="166" t="s">
        <v>1802</v>
      </c>
      <c r="D60" s="159">
        <v>1963</v>
      </c>
      <c r="E60" s="167" t="s">
        <v>34</v>
      </c>
      <c r="F60" s="167" t="s">
        <v>35</v>
      </c>
      <c r="G60" s="168">
        <v>2</v>
      </c>
      <c r="H60" s="168">
        <v>1</v>
      </c>
      <c r="I60" s="165">
        <v>529.1</v>
      </c>
      <c r="J60" s="165">
        <v>469</v>
      </c>
      <c r="K60" s="165">
        <v>302</v>
      </c>
      <c r="L60" s="169">
        <v>23</v>
      </c>
      <c r="M60" s="165">
        <f t="shared" si="15"/>
        <v>1018788.66</v>
      </c>
      <c r="N60" s="160" t="s">
        <v>34</v>
      </c>
      <c r="O60" s="160" t="s">
        <v>34</v>
      </c>
      <c r="P60" s="160" t="s">
        <v>34</v>
      </c>
      <c r="Q60" s="165">
        <f t="shared" si="14"/>
        <v>1018788.66</v>
      </c>
      <c r="R60" s="154">
        <f t="shared" si="12"/>
        <v>1925.5124929124929</v>
      </c>
      <c r="S60" s="154">
        <v>5221.4052538370725</v>
      </c>
      <c r="T60" s="165" t="s">
        <v>34</v>
      </c>
      <c r="U60" s="169" t="s">
        <v>34</v>
      </c>
      <c r="V60" s="165" t="s">
        <v>34</v>
      </c>
      <c r="W60" s="165">
        <v>440</v>
      </c>
      <c r="X60" s="165">
        <v>1018788.66</v>
      </c>
      <c r="Y60" s="165" t="s">
        <v>34</v>
      </c>
      <c r="Z60" s="165" t="s">
        <v>34</v>
      </c>
      <c r="AA60" s="165" t="s">
        <v>34</v>
      </c>
      <c r="AB60" s="165" t="s">
        <v>34</v>
      </c>
      <c r="AC60" s="165" t="s">
        <v>34</v>
      </c>
      <c r="AD60" s="165" t="s">
        <v>34</v>
      </c>
      <c r="AE60" s="165" t="s">
        <v>34</v>
      </c>
      <c r="AF60" s="165" t="s">
        <v>34</v>
      </c>
      <c r="AG60" s="165" t="s">
        <v>34</v>
      </c>
      <c r="AH60" s="165" t="s">
        <v>34</v>
      </c>
      <c r="AI60" s="170" t="s">
        <v>403</v>
      </c>
      <c r="AJ60" s="41"/>
      <c r="AK60" s="1" t="s">
        <v>404</v>
      </c>
      <c r="AL60" s="90">
        <v>1</v>
      </c>
      <c r="AM60" s="91"/>
      <c r="AN60" s="22"/>
      <c r="AO60" s="87"/>
      <c r="AP60" s="22"/>
      <c r="AQ60" s="22"/>
      <c r="AR60" s="22"/>
      <c r="AS60" s="54"/>
      <c r="AT60" s="54"/>
      <c r="AU60" s="29">
        <v>33</v>
      </c>
      <c r="AV60" s="29" t="s">
        <v>449</v>
      </c>
      <c r="AW60" s="29" t="str">
        <f t="shared" si="13"/>
        <v>33.</v>
      </c>
      <c r="AX60" s="104"/>
    </row>
    <row r="61" spans="1:50" ht="22.5" customHeight="1" x14ac:dyDescent="0.3">
      <c r="A61" s="159" t="str">
        <f t="shared" si="11"/>
        <v>34.</v>
      </c>
      <c r="B61" s="159">
        <v>305</v>
      </c>
      <c r="C61" s="166" t="s">
        <v>1803</v>
      </c>
      <c r="D61" s="172">
        <v>1959</v>
      </c>
      <c r="E61" s="181" t="s">
        <v>34</v>
      </c>
      <c r="F61" s="167" t="s">
        <v>35</v>
      </c>
      <c r="G61" s="182">
        <v>2</v>
      </c>
      <c r="H61" s="182">
        <v>1</v>
      </c>
      <c r="I61" s="180">
        <v>443.9</v>
      </c>
      <c r="J61" s="180">
        <v>280.89999999999998</v>
      </c>
      <c r="K61" s="180">
        <v>280.89999999999998</v>
      </c>
      <c r="L61" s="183">
        <v>22</v>
      </c>
      <c r="M61" s="180">
        <f t="shared" si="15"/>
        <v>940146.12</v>
      </c>
      <c r="N61" s="184" t="s">
        <v>34</v>
      </c>
      <c r="O61" s="184" t="s">
        <v>34</v>
      </c>
      <c r="P61" s="184" t="s">
        <v>34</v>
      </c>
      <c r="Q61" s="165">
        <f t="shared" si="14"/>
        <v>940146.12</v>
      </c>
      <c r="R61" s="154">
        <f t="shared" si="12"/>
        <v>2117.9232259517912</v>
      </c>
      <c r="S61" s="154">
        <v>5221.4052538370725</v>
      </c>
      <c r="T61" s="165" t="s">
        <v>34</v>
      </c>
      <c r="U61" s="169" t="s">
        <v>34</v>
      </c>
      <c r="V61" s="165" t="s">
        <v>34</v>
      </c>
      <c r="W61" s="165">
        <v>438</v>
      </c>
      <c r="X61" s="165">
        <v>940146.12</v>
      </c>
      <c r="Y61" s="165" t="s">
        <v>34</v>
      </c>
      <c r="Z61" s="165" t="s">
        <v>34</v>
      </c>
      <c r="AA61" s="165" t="s">
        <v>34</v>
      </c>
      <c r="AB61" s="165" t="s">
        <v>34</v>
      </c>
      <c r="AC61" s="165" t="s">
        <v>34</v>
      </c>
      <c r="AD61" s="165" t="s">
        <v>34</v>
      </c>
      <c r="AE61" s="165" t="s">
        <v>34</v>
      </c>
      <c r="AF61" s="165" t="s">
        <v>34</v>
      </c>
      <c r="AG61" s="165" t="s">
        <v>34</v>
      </c>
      <c r="AH61" s="165" t="s">
        <v>34</v>
      </c>
      <c r="AI61" s="170" t="s">
        <v>403</v>
      </c>
      <c r="AJ61" s="41"/>
      <c r="AK61" s="1" t="s">
        <v>404</v>
      </c>
      <c r="AL61" s="90">
        <v>1</v>
      </c>
      <c r="AM61" s="91"/>
      <c r="AN61" s="22"/>
      <c r="AO61" s="87"/>
      <c r="AP61" s="22"/>
      <c r="AQ61" s="22"/>
      <c r="AR61" s="22"/>
      <c r="AS61" s="54"/>
      <c r="AT61" s="54"/>
      <c r="AU61" s="29">
        <v>34</v>
      </c>
      <c r="AV61" s="29" t="s">
        <v>449</v>
      </c>
      <c r="AW61" s="29" t="str">
        <f t="shared" si="13"/>
        <v>34.</v>
      </c>
      <c r="AX61" s="104"/>
    </row>
    <row r="62" spans="1:50" ht="22.5" customHeight="1" x14ac:dyDescent="0.3">
      <c r="A62" s="159" t="str">
        <f t="shared" si="11"/>
        <v>35.</v>
      </c>
      <c r="B62" s="159">
        <v>311</v>
      </c>
      <c r="C62" s="166" t="s">
        <v>69</v>
      </c>
      <c r="D62" s="172">
        <v>1963</v>
      </c>
      <c r="E62" s="181" t="s">
        <v>34</v>
      </c>
      <c r="F62" s="167" t="s">
        <v>36</v>
      </c>
      <c r="G62" s="182">
        <v>2</v>
      </c>
      <c r="H62" s="182">
        <v>1</v>
      </c>
      <c r="I62" s="180">
        <v>345.5</v>
      </c>
      <c r="J62" s="180">
        <v>232.3</v>
      </c>
      <c r="K62" s="180">
        <v>232.3</v>
      </c>
      <c r="L62" s="183">
        <v>22</v>
      </c>
      <c r="M62" s="180">
        <f t="shared" si="15"/>
        <v>847719.52</v>
      </c>
      <c r="N62" s="184" t="s">
        <v>34</v>
      </c>
      <c r="O62" s="184" t="s">
        <v>34</v>
      </c>
      <c r="P62" s="184" t="s">
        <v>34</v>
      </c>
      <c r="Q62" s="165">
        <f t="shared" si="14"/>
        <v>847719.52</v>
      </c>
      <c r="R62" s="154">
        <f t="shared" si="12"/>
        <v>2453.6020839363241</v>
      </c>
      <c r="S62" s="154">
        <v>5221.4052538370725</v>
      </c>
      <c r="T62" s="165" t="s">
        <v>34</v>
      </c>
      <c r="U62" s="169" t="s">
        <v>34</v>
      </c>
      <c r="V62" s="165" t="s">
        <v>34</v>
      </c>
      <c r="W62" s="165">
        <v>366</v>
      </c>
      <c r="X62" s="165">
        <v>847719.52</v>
      </c>
      <c r="Y62" s="165" t="s">
        <v>34</v>
      </c>
      <c r="Z62" s="165" t="s">
        <v>34</v>
      </c>
      <c r="AA62" s="165" t="s">
        <v>34</v>
      </c>
      <c r="AB62" s="165" t="s">
        <v>34</v>
      </c>
      <c r="AC62" s="165" t="s">
        <v>34</v>
      </c>
      <c r="AD62" s="165" t="s">
        <v>34</v>
      </c>
      <c r="AE62" s="165" t="s">
        <v>34</v>
      </c>
      <c r="AF62" s="165" t="s">
        <v>34</v>
      </c>
      <c r="AG62" s="165" t="s">
        <v>34</v>
      </c>
      <c r="AH62" s="165" t="s">
        <v>34</v>
      </c>
      <c r="AI62" s="170" t="s">
        <v>403</v>
      </c>
      <c r="AJ62" s="41"/>
      <c r="AK62" s="1" t="s">
        <v>404</v>
      </c>
      <c r="AL62" s="90">
        <v>1</v>
      </c>
      <c r="AM62" s="91"/>
      <c r="AN62" s="22"/>
      <c r="AO62" s="87"/>
      <c r="AP62" s="22"/>
      <c r="AQ62" s="22"/>
      <c r="AR62" s="22"/>
      <c r="AS62" s="54"/>
      <c r="AT62" s="54"/>
      <c r="AU62" s="29">
        <v>35</v>
      </c>
      <c r="AV62" s="29" t="s">
        <v>449</v>
      </c>
      <c r="AW62" s="29" t="str">
        <f t="shared" si="13"/>
        <v>35.</v>
      </c>
      <c r="AX62" s="104"/>
    </row>
    <row r="63" spans="1:50" ht="22.5" customHeight="1" x14ac:dyDescent="0.3">
      <c r="A63" s="159" t="str">
        <f t="shared" si="11"/>
        <v>36.</v>
      </c>
      <c r="B63" s="159">
        <v>388</v>
      </c>
      <c r="C63" s="166" t="s">
        <v>70</v>
      </c>
      <c r="D63" s="172">
        <v>1965</v>
      </c>
      <c r="E63" s="181" t="s">
        <v>34</v>
      </c>
      <c r="F63" s="167" t="s">
        <v>35</v>
      </c>
      <c r="G63" s="182">
        <v>4</v>
      </c>
      <c r="H63" s="182">
        <v>3</v>
      </c>
      <c r="I63" s="180">
        <v>2091.86</v>
      </c>
      <c r="J63" s="180">
        <v>1938.16</v>
      </c>
      <c r="K63" s="180">
        <v>1487.16</v>
      </c>
      <c r="L63" s="183">
        <v>56</v>
      </c>
      <c r="M63" s="180">
        <f t="shared" si="15"/>
        <v>1062752.5900000001</v>
      </c>
      <c r="N63" s="184" t="s">
        <v>34</v>
      </c>
      <c r="O63" s="184" t="s">
        <v>34</v>
      </c>
      <c r="P63" s="184" t="s">
        <v>34</v>
      </c>
      <c r="Q63" s="165">
        <f t="shared" si="14"/>
        <v>1062752.5900000001</v>
      </c>
      <c r="R63" s="154">
        <f t="shared" si="12"/>
        <v>508.04192919220219</v>
      </c>
      <c r="S63" s="154">
        <v>5221.4052538370725</v>
      </c>
      <c r="T63" s="165" t="s">
        <v>34</v>
      </c>
      <c r="U63" s="169" t="s">
        <v>34</v>
      </c>
      <c r="V63" s="165" t="s">
        <v>34</v>
      </c>
      <c r="W63" s="165">
        <v>778</v>
      </c>
      <c r="X63" s="165">
        <v>1062752.5900000001</v>
      </c>
      <c r="Y63" s="165" t="s">
        <v>34</v>
      </c>
      <c r="Z63" s="165" t="s">
        <v>34</v>
      </c>
      <c r="AA63" s="165" t="s">
        <v>34</v>
      </c>
      <c r="AB63" s="165" t="s">
        <v>34</v>
      </c>
      <c r="AC63" s="165" t="s">
        <v>34</v>
      </c>
      <c r="AD63" s="165" t="s">
        <v>34</v>
      </c>
      <c r="AE63" s="165" t="s">
        <v>34</v>
      </c>
      <c r="AF63" s="165" t="s">
        <v>34</v>
      </c>
      <c r="AG63" s="165" t="s">
        <v>34</v>
      </c>
      <c r="AH63" s="165" t="s">
        <v>34</v>
      </c>
      <c r="AI63" s="170" t="s">
        <v>403</v>
      </c>
      <c r="AJ63" s="41"/>
      <c r="AK63" s="1" t="s">
        <v>404</v>
      </c>
      <c r="AL63" s="90">
        <v>1</v>
      </c>
      <c r="AM63" s="91"/>
      <c r="AN63" s="22"/>
      <c r="AO63" s="87"/>
      <c r="AP63" s="22"/>
      <c r="AQ63" s="22"/>
      <c r="AR63" s="22"/>
      <c r="AS63" s="54"/>
      <c r="AT63" s="54"/>
      <c r="AU63" s="29">
        <v>36</v>
      </c>
      <c r="AV63" s="29" t="s">
        <v>449</v>
      </c>
      <c r="AW63" s="29" t="str">
        <f t="shared" si="13"/>
        <v>36.</v>
      </c>
      <c r="AX63" s="104"/>
    </row>
    <row r="64" spans="1:50" ht="22.5" customHeight="1" x14ac:dyDescent="0.3">
      <c r="A64" s="159" t="str">
        <f t="shared" si="11"/>
        <v>37.</v>
      </c>
      <c r="B64" s="159">
        <v>393</v>
      </c>
      <c r="C64" s="166" t="s">
        <v>71</v>
      </c>
      <c r="D64" s="172">
        <v>1960</v>
      </c>
      <c r="E64" s="181" t="s">
        <v>34</v>
      </c>
      <c r="F64" s="167" t="s">
        <v>35</v>
      </c>
      <c r="G64" s="182">
        <v>5</v>
      </c>
      <c r="H64" s="182">
        <v>3</v>
      </c>
      <c r="I64" s="180">
        <v>3060.4</v>
      </c>
      <c r="J64" s="180">
        <v>2873.6</v>
      </c>
      <c r="K64" s="180">
        <v>2664</v>
      </c>
      <c r="L64" s="183">
        <v>179</v>
      </c>
      <c r="M64" s="180">
        <f t="shared" si="15"/>
        <v>973304.33</v>
      </c>
      <c r="N64" s="184" t="s">
        <v>34</v>
      </c>
      <c r="O64" s="184" t="s">
        <v>34</v>
      </c>
      <c r="P64" s="184" t="s">
        <v>34</v>
      </c>
      <c r="Q64" s="165">
        <f t="shared" si="14"/>
        <v>973304.33</v>
      </c>
      <c r="R64" s="154">
        <f t="shared" si="12"/>
        <v>318.03173768134883</v>
      </c>
      <c r="S64" s="154">
        <v>5221.4052538370725</v>
      </c>
      <c r="T64" s="165" t="s">
        <v>34</v>
      </c>
      <c r="U64" s="169" t="s">
        <v>34</v>
      </c>
      <c r="V64" s="165" t="s">
        <v>34</v>
      </c>
      <c r="W64" s="165">
        <v>867</v>
      </c>
      <c r="X64" s="165">
        <v>973304.33</v>
      </c>
      <c r="Y64" s="165" t="s">
        <v>34</v>
      </c>
      <c r="Z64" s="165" t="s">
        <v>34</v>
      </c>
      <c r="AA64" s="165" t="s">
        <v>34</v>
      </c>
      <c r="AB64" s="165" t="s">
        <v>34</v>
      </c>
      <c r="AC64" s="165" t="s">
        <v>34</v>
      </c>
      <c r="AD64" s="165" t="s">
        <v>34</v>
      </c>
      <c r="AE64" s="165" t="s">
        <v>34</v>
      </c>
      <c r="AF64" s="165" t="s">
        <v>34</v>
      </c>
      <c r="AG64" s="165" t="s">
        <v>34</v>
      </c>
      <c r="AH64" s="165" t="s">
        <v>34</v>
      </c>
      <c r="AI64" s="170" t="s">
        <v>403</v>
      </c>
      <c r="AJ64" s="41"/>
      <c r="AK64" s="1" t="s">
        <v>404</v>
      </c>
      <c r="AL64" s="90">
        <v>1</v>
      </c>
      <c r="AM64" s="91"/>
      <c r="AN64" s="22"/>
      <c r="AO64" s="87"/>
      <c r="AP64" s="22"/>
      <c r="AQ64" s="22"/>
      <c r="AR64" s="22"/>
      <c r="AS64" s="54"/>
      <c r="AT64" s="54"/>
      <c r="AU64" s="29">
        <v>37</v>
      </c>
      <c r="AV64" s="29" t="s">
        <v>449</v>
      </c>
      <c r="AW64" s="29" t="str">
        <f t="shared" si="13"/>
        <v>37.</v>
      </c>
      <c r="AX64" s="104"/>
    </row>
    <row r="65" spans="1:50" ht="22.5" customHeight="1" x14ac:dyDescent="0.3">
      <c r="A65" s="159" t="str">
        <f t="shared" si="11"/>
        <v>38.</v>
      </c>
      <c r="B65" s="159">
        <v>405</v>
      </c>
      <c r="C65" s="166" t="s">
        <v>72</v>
      </c>
      <c r="D65" s="172">
        <v>1958</v>
      </c>
      <c r="E65" s="181" t="s">
        <v>34</v>
      </c>
      <c r="F65" s="167" t="s">
        <v>35</v>
      </c>
      <c r="G65" s="182">
        <v>2</v>
      </c>
      <c r="H65" s="182">
        <v>2</v>
      </c>
      <c r="I65" s="180">
        <v>591.9</v>
      </c>
      <c r="J65" s="180">
        <v>373.5</v>
      </c>
      <c r="K65" s="180">
        <v>373.5</v>
      </c>
      <c r="L65" s="183">
        <v>36</v>
      </c>
      <c r="M65" s="180">
        <f t="shared" si="15"/>
        <v>1307723.48</v>
      </c>
      <c r="N65" s="184" t="s">
        <v>34</v>
      </c>
      <c r="O65" s="184" t="s">
        <v>34</v>
      </c>
      <c r="P65" s="184" t="s">
        <v>34</v>
      </c>
      <c r="Q65" s="165">
        <f t="shared" si="14"/>
        <v>1307723.48</v>
      </c>
      <c r="R65" s="154">
        <f t="shared" si="12"/>
        <v>2209.365568508194</v>
      </c>
      <c r="S65" s="154">
        <v>5221.4052538370725</v>
      </c>
      <c r="T65" s="165" t="s">
        <v>34</v>
      </c>
      <c r="U65" s="169" t="s">
        <v>34</v>
      </c>
      <c r="V65" s="165" t="s">
        <v>34</v>
      </c>
      <c r="W65" s="165">
        <v>539</v>
      </c>
      <c r="X65" s="165">
        <v>1307723.48</v>
      </c>
      <c r="Y65" s="165" t="s">
        <v>34</v>
      </c>
      <c r="Z65" s="165" t="s">
        <v>34</v>
      </c>
      <c r="AA65" s="165" t="s">
        <v>34</v>
      </c>
      <c r="AB65" s="165" t="s">
        <v>34</v>
      </c>
      <c r="AC65" s="165" t="s">
        <v>34</v>
      </c>
      <c r="AD65" s="165" t="s">
        <v>34</v>
      </c>
      <c r="AE65" s="165" t="s">
        <v>34</v>
      </c>
      <c r="AF65" s="165" t="s">
        <v>34</v>
      </c>
      <c r="AG65" s="165" t="s">
        <v>34</v>
      </c>
      <c r="AH65" s="165" t="s">
        <v>34</v>
      </c>
      <c r="AI65" s="170" t="s">
        <v>403</v>
      </c>
      <c r="AJ65" s="41"/>
      <c r="AK65" s="1" t="s">
        <v>404</v>
      </c>
      <c r="AL65" s="90">
        <v>1</v>
      </c>
      <c r="AM65" s="91"/>
      <c r="AN65" s="22"/>
      <c r="AO65" s="87"/>
      <c r="AP65" s="22"/>
      <c r="AQ65" s="22"/>
      <c r="AR65" s="22"/>
      <c r="AS65" s="54"/>
      <c r="AT65" s="54"/>
      <c r="AU65" s="29">
        <v>38</v>
      </c>
      <c r="AV65" s="29" t="s">
        <v>449</v>
      </c>
      <c r="AW65" s="29" t="str">
        <f t="shared" si="13"/>
        <v>38.</v>
      </c>
      <c r="AX65" s="104"/>
    </row>
    <row r="66" spans="1:50" ht="22.5" customHeight="1" x14ac:dyDescent="0.3">
      <c r="A66" s="159" t="str">
        <f t="shared" si="11"/>
        <v>39.</v>
      </c>
      <c r="B66" s="159">
        <v>421</v>
      </c>
      <c r="C66" s="166" t="s">
        <v>73</v>
      </c>
      <c r="D66" s="172">
        <v>1965</v>
      </c>
      <c r="E66" s="181" t="s">
        <v>34</v>
      </c>
      <c r="F66" s="167" t="s">
        <v>35</v>
      </c>
      <c r="G66" s="182">
        <v>3</v>
      </c>
      <c r="H66" s="182">
        <v>3</v>
      </c>
      <c r="I66" s="180">
        <v>737.1</v>
      </c>
      <c r="J66" s="180">
        <v>560.5</v>
      </c>
      <c r="K66" s="180">
        <v>440.9</v>
      </c>
      <c r="L66" s="183">
        <v>16</v>
      </c>
      <c r="M66" s="180">
        <f t="shared" si="15"/>
        <v>988478.45</v>
      </c>
      <c r="N66" s="184" t="s">
        <v>34</v>
      </c>
      <c r="O66" s="184" t="s">
        <v>34</v>
      </c>
      <c r="P66" s="184" t="s">
        <v>34</v>
      </c>
      <c r="Q66" s="165">
        <f t="shared" si="14"/>
        <v>988478.45</v>
      </c>
      <c r="R66" s="154">
        <f t="shared" si="12"/>
        <v>1341.037104870438</v>
      </c>
      <c r="S66" s="154">
        <v>5221.4052538370725</v>
      </c>
      <c r="T66" s="165" t="s">
        <v>34</v>
      </c>
      <c r="U66" s="169" t="s">
        <v>34</v>
      </c>
      <c r="V66" s="165" t="s">
        <v>34</v>
      </c>
      <c r="W66" s="165">
        <v>411</v>
      </c>
      <c r="X66" s="165">
        <v>988478.45</v>
      </c>
      <c r="Y66" s="165" t="s">
        <v>34</v>
      </c>
      <c r="Z66" s="165" t="s">
        <v>34</v>
      </c>
      <c r="AA66" s="165" t="s">
        <v>34</v>
      </c>
      <c r="AB66" s="165" t="s">
        <v>34</v>
      </c>
      <c r="AC66" s="165" t="s">
        <v>34</v>
      </c>
      <c r="AD66" s="165" t="s">
        <v>34</v>
      </c>
      <c r="AE66" s="165" t="s">
        <v>34</v>
      </c>
      <c r="AF66" s="165" t="s">
        <v>34</v>
      </c>
      <c r="AG66" s="165" t="s">
        <v>34</v>
      </c>
      <c r="AH66" s="165" t="s">
        <v>34</v>
      </c>
      <c r="AI66" s="170" t="s">
        <v>403</v>
      </c>
      <c r="AJ66" s="41"/>
      <c r="AK66" s="1" t="s">
        <v>404</v>
      </c>
      <c r="AL66" s="90">
        <v>1</v>
      </c>
      <c r="AM66" s="91"/>
      <c r="AN66" s="22"/>
      <c r="AO66" s="87"/>
      <c r="AP66" s="22"/>
      <c r="AQ66" s="22"/>
      <c r="AR66" s="22"/>
      <c r="AS66" s="54"/>
      <c r="AT66" s="54"/>
      <c r="AU66" s="29">
        <v>39</v>
      </c>
      <c r="AV66" s="29" t="s">
        <v>449</v>
      </c>
      <c r="AW66" s="29" t="str">
        <f t="shared" si="13"/>
        <v>39.</v>
      </c>
      <c r="AX66" s="104"/>
    </row>
    <row r="67" spans="1:50" ht="22.5" customHeight="1" x14ac:dyDescent="0.3">
      <c r="A67" s="159" t="str">
        <f t="shared" si="11"/>
        <v>40.</v>
      </c>
      <c r="B67" s="159">
        <v>442</v>
      </c>
      <c r="C67" s="166" t="s">
        <v>74</v>
      </c>
      <c r="D67" s="172">
        <v>1959</v>
      </c>
      <c r="E67" s="181" t="s">
        <v>34</v>
      </c>
      <c r="F67" s="167" t="s">
        <v>35</v>
      </c>
      <c r="G67" s="182">
        <v>2</v>
      </c>
      <c r="H67" s="182">
        <v>2</v>
      </c>
      <c r="I67" s="180">
        <v>827.1</v>
      </c>
      <c r="J67" s="180">
        <v>507.5</v>
      </c>
      <c r="K67" s="180">
        <v>507.5</v>
      </c>
      <c r="L67" s="183">
        <v>41</v>
      </c>
      <c r="M67" s="180">
        <f t="shared" si="15"/>
        <v>1542795.59</v>
      </c>
      <c r="N67" s="184" t="s">
        <v>34</v>
      </c>
      <c r="O67" s="184" t="s">
        <v>34</v>
      </c>
      <c r="P67" s="184" t="s">
        <v>34</v>
      </c>
      <c r="Q67" s="165">
        <f t="shared" si="14"/>
        <v>1542795.59</v>
      </c>
      <c r="R67" s="154">
        <f t="shared" si="12"/>
        <v>1865.3072059001331</v>
      </c>
      <c r="S67" s="154">
        <v>5221.4052538370725</v>
      </c>
      <c r="T67" s="165" t="s">
        <v>34</v>
      </c>
      <c r="U67" s="169" t="s">
        <v>34</v>
      </c>
      <c r="V67" s="165" t="s">
        <v>34</v>
      </c>
      <c r="W67" s="165">
        <v>680</v>
      </c>
      <c r="X67" s="165">
        <v>1542795.59</v>
      </c>
      <c r="Y67" s="165" t="s">
        <v>34</v>
      </c>
      <c r="Z67" s="165" t="s">
        <v>34</v>
      </c>
      <c r="AA67" s="165" t="s">
        <v>34</v>
      </c>
      <c r="AB67" s="165" t="s">
        <v>34</v>
      </c>
      <c r="AC67" s="165" t="s">
        <v>34</v>
      </c>
      <c r="AD67" s="165" t="s">
        <v>34</v>
      </c>
      <c r="AE67" s="165" t="s">
        <v>34</v>
      </c>
      <c r="AF67" s="165" t="s">
        <v>34</v>
      </c>
      <c r="AG67" s="165" t="s">
        <v>34</v>
      </c>
      <c r="AH67" s="165" t="s">
        <v>34</v>
      </c>
      <c r="AI67" s="170" t="s">
        <v>403</v>
      </c>
      <c r="AJ67" s="41"/>
      <c r="AK67" s="1" t="s">
        <v>404</v>
      </c>
      <c r="AL67" s="90">
        <v>1</v>
      </c>
      <c r="AM67" s="91"/>
      <c r="AN67" s="22"/>
      <c r="AO67" s="87"/>
      <c r="AP67" s="22"/>
      <c r="AQ67" s="22"/>
      <c r="AR67" s="22"/>
      <c r="AS67" s="54"/>
      <c r="AT67" s="54"/>
      <c r="AU67" s="29">
        <v>40</v>
      </c>
      <c r="AV67" s="29" t="s">
        <v>449</v>
      </c>
      <c r="AW67" s="29" t="str">
        <f t="shared" si="13"/>
        <v>40.</v>
      </c>
      <c r="AX67" s="104"/>
    </row>
    <row r="68" spans="1:50" ht="22.5" customHeight="1" x14ac:dyDescent="0.3">
      <c r="A68" s="159" t="str">
        <f t="shared" si="11"/>
        <v>41.</v>
      </c>
      <c r="B68" s="159">
        <v>450</v>
      </c>
      <c r="C68" s="166" t="s">
        <v>75</v>
      </c>
      <c r="D68" s="172">
        <v>1960</v>
      </c>
      <c r="E68" s="181" t="s">
        <v>34</v>
      </c>
      <c r="F68" s="167" t="s">
        <v>35</v>
      </c>
      <c r="G68" s="182">
        <v>2</v>
      </c>
      <c r="H68" s="182">
        <v>1</v>
      </c>
      <c r="I68" s="180">
        <v>301.2</v>
      </c>
      <c r="J68" s="180">
        <v>193.6</v>
      </c>
      <c r="K68" s="180">
        <v>193.6</v>
      </c>
      <c r="L68" s="183">
        <v>20</v>
      </c>
      <c r="M68" s="180">
        <f t="shared" si="15"/>
        <v>659538.92000000004</v>
      </c>
      <c r="N68" s="184" t="s">
        <v>34</v>
      </c>
      <c r="O68" s="184" t="s">
        <v>34</v>
      </c>
      <c r="P68" s="184" t="s">
        <v>34</v>
      </c>
      <c r="Q68" s="165">
        <f t="shared" si="14"/>
        <v>659538.92000000004</v>
      </c>
      <c r="R68" s="154">
        <f t="shared" si="12"/>
        <v>2189.7042496679951</v>
      </c>
      <c r="S68" s="154">
        <v>5221.4052538370725</v>
      </c>
      <c r="T68" s="165" t="s">
        <v>34</v>
      </c>
      <c r="U68" s="169" t="s">
        <v>34</v>
      </c>
      <c r="V68" s="165" t="s">
        <v>34</v>
      </c>
      <c r="W68" s="165">
        <v>266</v>
      </c>
      <c r="X68" s="165">
        <v>659538.92000000004</v>
      </c>
      <c r="Y68" s="165" t="s">
        <v>34</v>
      </c>
      <c r="Z68" s="165" t="s">
        <v>34</v>
      </c>
      <c r="AA68" s="165" t="s">
        <v>34</v>
      </c>
      <c r="AB68" s="165" t="s">
        <v>34</v>
      </c>
      <c r="AC68" s="165" t="s">
        <v>34</v>
      </c>
      <c r="AD68" s="165" t="s">
        <v>34</v>
      </c>
      <c r="AE68" s="165" t="s">
        <v>34</v>
      </c>
      <c r="AF68" s="165" t="s">
        <v>34</v>
      </c>
      <c r="AG68" s="165" t="s">
        <v>34</v>
      </c>
      <c r="AH68" s="165" t="s">
        <v>34</v>
      </c>
      <c r="AI68" s="170" t="s">
        <v>403</v>
      </c>
      <c r="AJ68" s="41"/>
      <c r="AK68" s="1" t="s">
        <v>404</v>
      </c>
      <c r="AL68" s="90">
        <v>1</v>
      </c>
      <c r="AM68" s="91"/>
      <c r="AN68" s="22"/>
      <c r="AO68" s="87"/>
      <c r="AP68" s="22"/>
      <c r="AQ68" s="22"/>
      <c r="AR68" s="22"/>
      <c r="AS68" s="54"/>
      <c r="AT68" s="54"/>
      <c r="AU68" s="29">
        <v>41</v>
      </c>
      <c r="AV68" s="29" t="s">
        <v>449</v>
      </c>
      <c r="AW68" s="29" t="str">
        <f t="shared" si="13"/>
        <v>41.</v>
      </c>
      <c r="AX68" s="104"/>
    </row>
    <row r="69" spans="1:50" ht="22.5" customHeight="1" x14ac:dyDescent="0.3">
      <c r="A69" s="159" t="str">
        <f t="shared" si="11"/>
        <v>42.</v>
      </c>
      <c r="B69" s="159">
        <v>452</v>
      </c>
      <c r="C69" s="166" t="s">
        <v>76</v>
      </c>
      <c r="D69" s="172">
        <v>1959</v>
      </c>
      <c r="E69" s="181" t="s">
        <v>34</v>
      </c>
      <c r="F69" s="167" t="s">
        <v>35</v>
      </c>
      <c r="G69" s="182">
        <v>2</v>
      </c>
      <c r="H69" s="182">
        <v>2</v>
      </c>
      <c r="I69" s="180">
        <v>312.89999999999998</v>
      </c>
      <c r="J69" s="180">
        <v>209.3</v>
      </c>
      <c r="K69" s="180">
        <v>209.3</v>
      </c>
      <c r="L69" s="183">
        <v>44</v>
      </c>
      <c r="M69" s="180">
        <f t="shared" si="15"/>
        <v>732786.92</v>
      </c>
      <c r="N69" s="184" t="s">
        <v>34</v>
      </c>
      <c r="O69" s="184" t="s">
        <v>34</v>
      </c>
      <c r="P69" s="184" t="s">
        <v>34</v>
      </c>
      <c r="Q69" s="165">
        <f t="shared" si="14"/>
        <v>732786.92</v>
      </c>
      <c r="R69" s="154">
        <f t="shared" si="12"/>
        <v>2341.9204857782042</v>
      </c>
      <c r="S69" s="154">
        <v>5221.4052538370725</v>
      </c>
      <c r="T69" s="165" t="s">
        <v>34</v>
      </c>
      <c r="U69" s="169" t="s">
        <v>34</v>
      </c>
      <c r="V69" s="165" t="s">
        <v>34</v>
      </c>
      <c r="W69" s="165">
        <v>303</v>
      </c>
      <c r="X69" s="165">
        <v>732786.92</v>
      </c>
      <c r="Y69" s="165" t="s">
        <v>34</v>
      </c>
      <c r="Z69" s="165" t="s">
        <v>34</v>
      </c>
      <c r="AA69" s="165" t="s">
        <v>34</v>
      </c>
      <c r="AB69" s="165" t="s">
        <v>34</v>
      </c>
      <c r="AC69" s="165" t="s">
        <v>34</v>
      </c>
      <c r="AD69" s="165" t="s">
        <v>34</v>
      </c>
      <c r="AE69" s="165" t="s">
        <v>34</v>
      </c>
      <c r="AF69" s="165" t="s">
        <v>34</v>
      </c>
      <c r="AG69" s="165" t="s">
        <v>34</v>
      </c>
      <c r="AH69" s="165" t="s">
        <v>34</v>
      </c>
      <c r="AI69" s="170" t="s">
        <v>403</v>
      </c>
      <c r="AJ69" s="41"/>
      <c r="AK69" s="1" t="s">
        <v>404</v>
      </c>
      <c r="AL69" s="90">
        <v>1</v>
      </c>
      <c r="AM69" s="91"/>
      <c r="AN69" s="22"/>
      <c r="AO69" s="87"/>
      <c r="AP69" s="22"/>
      <c r="AQ69" s="22"/>
      <c r="AR69" s="22"/>
      <c r="AS69" s="54"/>
      <c r="AT69" s="54"/>
      <c r="AU69" s="29">
        <v>42</v>
      </c>
      <c r="AV69" s="29" t="s">
        <v>449</v>
      </c>
      <c r="AW69" s="29" t="str">
        <f t="shared" si="13"/>
        <v>42.</v>
      </c>
      <c r="AX69" s="104"/>
    </row>
    <row r="70" spans="1:50" ht="22.5" customHeight="1" x14ac:dyDescent="0.3">
      <c r="A70" s="159" t="str">
        <f t="shared" si="11"/>
        <v>43.</v>
      </c>
      <c r="B70" s="159">
        <v>458</v>
      </c>
      <c r="C70" s="166" t="s">
        <v>77</v>
      </c>
      <c r="D70" s="172">
        <v>1965</v>
      </c>
      <c r="E70" s="181" t="s">
        <v>34</v>
      </c>
      <c r="F70" s="167" t="s">
        <v>35</v>
      </c>
      <c r="G70" s="182">
        <v>2</v>
      </c>
      <c r="H70" s="182">
        <v>2</v>
      </c>
      <c r="I70" s="180">
        <v>338.1</v>
      </c>
      <c r="J70" s="180">
        <v>230</v>
      </c>
      <c r="K70" s="180">
        <v>230</v>
      </c>
      <c r="L70" s="183">
        <v>12</v>
      </c>
      <c r="M70" s="180">
        <f t="shared" si="15"/>
        <v>727610.12</v>
      </c>
      <c r="N70" s="184" t="s">
        <v>34</v>
      </c>
      <c r="O70" s="184" t="s">
        <v>34</v>
      </c>
      <c r="P70" s="184" t="s">
        <v>34</v>
      </c>
      <c r="Q70" s="165">
        <f t="shared" si="14"/>
        <v>727610.12</v>
      </c>
      <c r="R70" s="154">
        <f t="shared" ref="R70:R97" si="16">M70/I70</f>
        <v>2152.0559597752144</v>
      </c>
      <c r="S70" s="154">
        <v>5221.4052538370725</v>
      </c>
      <c r="T70" s="165" t="s">
        <v>34</v>
      </c>
      <c r="U70" s="169" t="s">
        <v>34</v>
      </c>
      <c r="V70" s="165" t="s">
        <v>34</v>
      </c>
      <c r="W70" s="165">
        <v>349</v>
      </c>
      <c r="X70" s="165">
        <v>727610.12</v>
      </c>
      <c r="Y70" s="165" t="s">
        <v>34</v>
      </c>
      <c r="Z70" s="165" t="s">
        <v>34</v>
      </c>
      <c r="AA70" s="165" t="s">
        <v>34</v>
      </c>
      <c r="AB70" s="165" t="s">
        <v>34</v>
      </c>
      <c r="AC70" s="165" t="s">
        <v>34</v>
      </c>
      <c r="AD70" s="165" t="s">
        <v>34</v>
      </c>
      <c r="AE70" s="165" t="s">
        <v>34</v>
      </c>
      <c r="AF70" s="165" t="s">
        <v>34</v>
      </c>
      <c r="AG70" s="165" t="s">
        <v>34</v>
      </c>
      <c r="AH70" s="165" t="s">
        <v>34</v>
      </c>
      <c r="AI70" s="170" t="s">
        <v>403</v>
      </c>
      <c r="AJ70" s="41"/>
      <c r="AK70" s="1" t="s">
        <v>404</v>
      </c>
      <c r="AL70" s="90">
        <v>1</v>
      </c>
      <c r="AM70" s="91"/>
      <c r="AN70" s="22"/>
      <c r="AO70" s="87"/>
      <c r="AP70" s="22"/>
      <c r="AQ70" s="22"/>
      <c r="AR70" s="22"/>
      <c r="AS70" s="54"/>
      <c r="AT70" s="54"/>
      <c r="AU70" s="29">
        <v>43</v>
      </c>
      <c r="AV70" s="29" t="s">
        <v>449</v>
      </c>
      <c r="AW70" s="29" t="str">
        <f t="shared" si="13"/>
        <v>43.</v>
      </c>
      <c r="AX70" s="104"/>
    </row>
    <row r="71" spans="1:50" ht="22.5" customHeight="1" x14ac:dyDescent="0.3">
      <c r="A71" s="159" t="str">
        <f t="shared" si="11"/>
        <v>44.</v>
      </c>
      <c r="B71" s="159">
        <v>459</v>
      </c>
      <c r="C71" s="166" t="s">
        <v>78</v>
      </c>
      <c r="D71" s="172">
        <v>1960</v>
      </c>
      <c r="E71" s="181" t="s">
        <v>34</v>
      </c>
      <c r="F71" s="167" t="s">
        <v>35</v>
      </c>
      <c r="G71" s="182">
        <v>2</v>
      </c>
      <c r="H71" s="182">
        <v>1</v>
      </c>
      <c r="I71" s="180">
        <v>260.8</v>
      </c>
      <c r="J71" s="180">
        <v>190.1</v>
      </c>
      <c r="K71" s="180">
        <v>190.1</v>
      </c>
      <c r="L71" s="183">
        <v>9</v>
      </c>
      <c r="M71" s="180">
        <f t="shared" si="15"/>
        <v>636935.4</v>
      </c>
      <c r="N71" s="184" t="s">
        <v>34</v>
      </c>
      <c r="O71" s="184" t="s">
        <v>34</v>
      </c>
      <c r="P71" s="184" t="s">
        <v>34</v>
      </c>
      <c r="Q71" s="165">
        <f t="shared" si="14"/>
        <v>636935.4</v>
      </c>
      <c r="R71" s="154">
        <f t="shared" si="16"/>
        <v>2442.2369631901838</v>
      </c>
      <c r="S71" s="154">
        <v>5221.4052538370725</v>
      </c>
      <c r="T71" s="165" t="s">
        <v>34</v>
      </c>
      <c r="U71" s="169" t="s">
        <v>34</v>
      </c>
      <c r="V71" s="165" t="s">
        <v>34</v>
      </c>
      <c r="W71" s="165">
        <v>298</v>
      </c>
      <c r="X71" s="165">
        <v>636935.4</v>
      </c>
      <c r="Y71" s="165" t="s">
        <v>34</v>
      </c>
      <c r="Z71" s="165" t="s">
        <v>34</v>
      </c>
      <c r="AA71" s="165" t="s">
        <v>34</v>
      </c>
      <c r="AB71" s="165" t="s">
        <v>34</v>
      </c>
      <c r="AC71" s="165" t="s">
        <v>34</v>
      </c>
      <c r="AD71" s="165" t="s">
        <v>34</v>
      </c>
      <c r="AE71" s="165" t="s">
        <v>34</v>
      </c>
      <c r="AF71" s="165" t="s">
        <v>34</v>
      </c>
      <c r="AG71" s="165" t="s">
        <v>34</v>
      </c>
      <c r="AH71" s="165" t="s">
        <v>34</v>
      </c>
      <c r="AI71" s="170" t="s">
        <v>403</v>
      </c>
      <c r="AJ71" s="41"/>
      <c r="AK71" s="1" t="s">
        <v>404</v>
      </c>
      <c r="AL71" s="90">
        <v>1</v>
      </c>
      <c r="AM71" s="91"/>
      <c r="AN71" s="22"/>
      <c r="AO71" s="87"/>
      <c r="AP71" s="22"/>
      <c r="AQ71" s="22"/>
      <c r="AR71" s="22"/>
      <c r="AS71" s="54"/>
      <c r="AT71" s="54"/>
      <c r="AU71" s="29">
        <v>44</v>
      </c>
      <c r="AV71" s="29" t="s">
        <v>449</v>
      </c>
      <c r="AW71" s="29" t="str">
        <f t="shared" si="13"/>
        <v>44.</v>
      </c>
      <c r="AX71" s="104"/>
    </row>
    <row r="72" spans="1:50" ht="22.5" customHeight="1" x14ac:dyDescent="0.3">
      <c r="A72" s="159" t="str">
        <f t="shared" si="11"/>
        <v>45.</v>
      </c>
      <c r="B72" s="159">
        <v>462</v>
      </c>
      <c r="C72" s="166" t="s">
        <v>79</v>
      </c>
      <c r="D72" s="172">
        <v>1963</v>
      </c>
      <c r="E72" s="181" t="s">
        <v>34</v>
      </c>
      <c r="F72" s="167" t="s">
        <v>35</v>
      </c>
      <c r="G72" s="182">
        <v>2</v>
      </c>
      <c r="H72" s="182">
        <v>1</v>
      </c>
      <c r="I72" s="180">
        <v>263.60000000000002</v>
      </c>
      <c r="J72" s="180">
        <v>185.1</v>
      </c>
      <c r="K72" s="180">
        <v>185.1</v>
      </c>
      <c r="L72" s="183">
        <v>11</v>
      </c>
      <c r="M72" s="180">
        <f t="shared" si="15"/>
        <v>628552.43000000005</v>
      </c>
      <c r="N72" s="184" t="s">
        <v>34</v>
      </c>
      <c r="O72" s="184" t="s">
        <v>34</v>
      </c>
      <c r="P72" s="184" t="s">
        <v>34</v>
      </c>
      <c r="Q72" s="165">
        <f t="shared" si="14"/>
        <v>628552.43000000005</v>
      </c>
      <c r="R72" s="154">
        <f t="shared" si="16"/>
        <v>2384.4932852807283</v>
      </c>
      <c r="S72" s="154">
        <v>5221.4052538370725</v>
      </c>
      <c r="T72" s="165" t="s">
        <v>34</v>
      </c>
      <c r="U72" s="169" t="s">
        <v>34</v>
      </c>
      <c r="V72" s="165" t="s">
        <v>34</v>
      </c>
      <c r="W72" s="165">
        <v>264</v>
      </c>
      <c r="X72" s="165">
        <v>628552.43000000005</v>
      </c>
      <c r="Y72" s="165" t="s">
        <v>34</v>
      </c>
      <c r="Z72" s="165" t="s">
        <v>34</v>
      </c>
      <c r="AA72" s="165" t="s">
        <v>34</v>
      </c>
      <c r="AB72" s="165" t="s">
        <v>34</v>
      </c>
      <c r="AC72" s="165" t="s">
        <v>34</v>
      </c>
      <c r="AD72" s="165" t="s">
        <v>34</v>
      </c>
      <c r="AE72" s="165" t="s">
        <v>34</v>
      </c>
      <c r="AF72" s="165" t="s">
        <v>34</v>
      </c>
      <c r="AG72" s="165" t="s">
        <v>34</v>
      </c>
      <c r="AH72" s="165" t="s">
        <v>34</v>
      </c>
      <c r="AI72" s="170" t="s">
        <v>403</v>
      </c>
      <c r="AJ72" s="41"/>
      <c r="AK72" s="1" t="s">
        <v>404</v>
      </c>
      <c r="AL72" s="90">
        <v>1</v>
      </c>
      <c r="AM72" s="91"/>
      <c r="AN72" s="22"/>
      <c r="AO72" s="87"/>
      <c r="AP72" s="22"/>
      <c r="AQ72" s="22"/>
      <c r="AR72" s="22"/>
      <c r="AS72" s="54"/>
      <c r="AT72" s="54"/>
      <c r="AU72" s="29">
        <v>45</v>
      </c>
      <c r="AV72" s="29" t="s">
        <v>449</v>
      </c>
      <c r="AW72" s="29" t="str">
        <f t="shared" si="13"/>
        <v>45.</v>
      </c>
      <c r="AX72" s="104"/>
    </row>
    <row r="73" spans="1:50" ht="22.5" customHeight="1" x14ac:dyDescent="0.3">
      <c r="A73" s="159" t="str">
        <f t="shared" si="11"/>
        <v>46.</v>
      </c>
      <c r="B73" s="159">
        <v>519</v>
      </c>
      <c r="C73" s="166" t="s">
        <v>81</v>
      </c>
      <c r="D73" s="172">
        <v>1970</v>
      </c>
      <c r="E73" s="181" t="s">
        <v>34</v>
      </c>
      <c r="F73" s="167" t="s">
        <v>35</v>
      </c>
      <c r="G73" s="182">
        <v>5</v>
      </c>
      <c r="H73" s="182">
        <v>4</v>
      </c>
      <c r="I73" s="180">
        <v>2514.0500000000002</v>
      </c>
      <c r="J73" s="180">
        <v>1638.7</v>
      </c>
      <c r="K73" s="180">
        <v>1638.7</v>
      </c>
      <c r="L73" s="183">
        <v>107</v>
      </c>
      <c r="M73" s="180">
        <f t="shared" si="15"/>
        <v>2823539.27</v>
      </c>
      <c r="N73" s="184" t="s">
        <v>34</v>
      </c>
      <c r="O73" s="184" t="s">
        <v>34</v>
      </c>
      <c r="P73" s="184" t="s">
        <v>34</v>
      </c>
      <c r="Q73" s="165">
        <f t="shared" si="14"/>
        <v>2823539.27</v>
      </c>
      <c r="R73" s="154">
        <f t="shared" si="16"/>
        <v>1123.1038642827309</v>
      </c>
      <c r="S73" s="154">
        <v>5221.4052538370725</v>
      </c>
      <c r="T73" s="165" t="s">
        <v>34</v>
      </c>
      <c r="U73" s="169" t="s">
        <v>34</v>
      </c>
      <c r="V73" s="165" t="s">
        <v>34</v>
      </c>
      <c r="W73" s="165">
        <v>1145</v>
      </c>
      <c r="X73" s="165">
        <v>2823539.27</v>
      </c>
      <c r="Y73" s="165" t="s">
        <v>34</v>
      </c>
      <c r="Z73" s="165" t="s">
        <v>34</v>
      </c>
      <c r="AA73" s="165" t="s">
        <v>34</v>
      </c>
      <c r="AB73" s="165" t="s">
        <v>34</v>
      </c>
      <c r="AC73" s="165" t="s">
        <v>34</v>
      </c>
      <c r="AD73" s="165" t="s">
        <v>34</v>
      </c>
      <c r="AE73" s="165" t="s">
        <v>34</v>
      </c>
      <c r="AF73" s="165" t="s">
        <v>34</v>
      </c>
      <c r="AG73" s="165" t="s">
        <v>34</v>
      </c>
      <c r="AH73" s="165" t="s">
        <v>34</v>
      </c>
      <c r="AI73" s="170" t="s">
        <v>403</v>
      </c>
      <c r="AJ73" s="41"/>
      <c r="AK73" s="1" t="s">
        <v>404</v>
      </c>
      <c r="AL73" s="90">
        <v>1</v>
      </c>
      <c r="AM73" s="91"/>
      <c r="AN73" s="22"/>
      <c r="AO73" s="87"/>
      <c r="AP73" s="22"/>
      <c r="AQ73" s="22"/>
      <c r="AR73" s="22"/>
      <c r="AS73" s="54"/>
      <c r="AT73" s="54"/>
      <c r="AU73" s="29">
        <v>46</v>
      </c>
      <c r="AV73" s="29" t="s">
        <v>449</v>
      </c>
      <c r="AW73" s="29" t="str">
        <f t="shared" si="13"/>
        <v>46.</v>
      </c>
      <c r="AX73" s="104"/>
    </row>
    <row r="74" spans="1:50" ht="22.5" customHeight="1" x14ac:dyDescent="0.3">
      <c r="A74" s="159" t="str">
        <f t="shared" si="11"/>
        <v>47.</v>
      </c>
      <c r="B74" s="159">
        <v>528</v>
      </c>
      <c r="C74" s="166" t="s">
        <v>1822</v>
      </c>
      <c r="D74" s="172">
        <v>1959</v>
      </c>
      <c r="E74" s="181" t="s">
        <v>34</v>
      </c>
      <c r="F74" s="167" t="s">
        <v>35</v>
      </c>
      <c r="G74" s="182">
        <v>2</v>
      </c>
      <c r="H74" s="182">
        <v>1</v>
      </c>
      <c r="I74" s="180">
        <v>426.1</v>
      </c>
      <c r="J74" s="180">
        <v>284.89999999999998</v>
      </c>
      <c r="K74" s="180">
        <v>284.89999999999998</v>
      </c>
      <c r="L74" s="183">
        <v>16</v>
      </c>
      <c r="M74" s="180">
        <f t="shared" si="15"/>
        <v>931998.3</v>
      </c>
      <c r="N74" s="184" t="s">
        <v>34</v>
      </c>
      <c r="O74" s="184" t="s">
        <v>34</v>
      </c>
      <c r="P74" s="184" t="s">
        <v>34</v>
      </c>
      <c r="Q74" s="165">
        <f t="shared" si="14"/>
        <v>931998.3</v>
      </c>
      <c r="R74" s="154">
        <f t="shared" si="16"/>
        <v>2187.2759915512788</v>
      </c>
      <c r="S74" s="154">
        <v>5221.4052538370725</v>
      </c>
      <c r="T74" s="165" t="s">
        <v>34</v>
      </c>
      <c r="U74" s="169" t="s">
        <v>34</v>
      </c>
      <c r="V74" s="165" t="s">
        <v>34</v>
      </c>
      <c r="W74" s="165">
        <v>407</v>
      </c>
      <c r="X74" s="165">
        <v>931998.3</v>
      </c>
      <c r="Y74" s="165" t="s">
        <v>34</v>
      </c>
      <c r="Z74" s="165" t="s">
        <v>34</v>
      </c>
      <c r="AA74" s="165" t="s">
        <v>34</v>
      </c>
      <c r="AB74" s="165" t="s">
        <v>34</v>
      </c>
      <c r="AC74" s="165" t="s">
        <v>34</v>
      </c>
      <c r="AD74" s="165" t="s">
        <v>34</v>
      </c>
      <c r="AE74" s="165" t="s">
        <v>34</v>
      </c>
      <c r="AF74" s="165" t="s">
        <v>34</v>
      </c>
      <c r="AG74" s="165" t="s">
        <v>34</v>
      </c>
      <c r="AH74" s="165" t="s">
        <v>34</v>
      </c>
      <c r="AI74" s="170" t="s">
        <v>403</v>
      </c>
      <c r="AJ74" s="41"/>
      <c r="AK74" s="1" t="s">
        <v>404</v>
      </c>
      <c r="AL74" s="90">
        <v>1</v>
      </c>
      <c r="AM74" s="91"/>
      <c r="AN74" s="22"/>
      <c r="AO74" s="87"/>
      <c r="AP74" s="22"/>
      <c r="AQ74" s="22"/>
      <c r="AR74" s="22"/>
      <c r="AS74" s="54"/>
      <c r="AT74" s="54"/>
      <c r="AU74" s="29">
        <v>47</v>
      </c>
      <c r="AV74" s="29" t="s">
        <v>449</v>
      </c>
      <c r="AW74" s="29" t="str">
        <f t="shared" si="13"/>
        <v>47.</v>
      </c>
      <c r="AX74" s="104"/>
    </row>
    <row r="75" spans="1:50" ht="22.5" customHeight="1" x14ac:dyDescent="0.3">
      <c r="A75" s="159" t="str">
        <f t="shared" si="11"/>
        <v>48.</v>
      </c>
      <c r="B75" s="159">
        <v>548</v>
      </c>
      <c r="C75" s="166" t="s">
        <v>1901</v>
      </c>
      <c r="D75" s="172">
        <v>1958</v>
      </c>
      <c r="E75" s="181" t="s">
        <v>34</v>
      </c>
      <c r="F75" s="167" t="s">
        <v>35</v>
      </c>
      <c r="G75" s="182">
        <v>4</v>
      </c>
      <c r="H75" s="182">
        <v>1</v>
      </c>
      <c r="I75" s="180">
        <v>3810.4</v>
      </c>
      <c r="J75" s="180">
        <v>2041.1</v>
      </c>
      <c r="K75" s="180">
        <v>2041.1</v>
      </c>
      <c r="L75" s="183">
        <v>64</v>
      </c>
      <c r="M75" s="180">
        <f>T75</f>
        <v>198900</v>
      </c>
      <c r="N75" s="184"/>
      <c r="O75" s="184"/>
      <c r="P75" s="184"/>
      <c r="Q75" s="165">
        <f t="shared" si="14"/>
        <v>198900</v>
      </c>
      <c r="R75" s="154">
        <f t="shared" si="16"/>
        <v>52.199244173840015</v>
      </c>
      <c r="S75" s="154">
        <v>5221.4052538370725</v>
      </c>
      <c r="T75" s="165">
        <v>198900</v>
      </c>
      <c r="U75" s="169" t="s">
        <v>34</v>
      </c>
      <c r="V75" s="165" t="s">
        <v>34</v>
      </c>
      <c r="W75" s="165" t="s">
        <v>34</v>
      </c>
      <c r="X75" s="165" t="s">
        <v>34</v>
      </c>
      <c r="Y75" s="165" t="s">
        <v>34</v>
      </c>
      <c r="Z75" s="165" t="s">
        <v>34</v>
      </c>
      <c r="AA75" s="165" t="s">
        <v>34</v>
      </c>
      <c r="AB75" s="165" t="s">
        <v>34</v>
      </c>
      <c r="AC75" s="165" t="s">
        <v>34</v>
      </c>
      <c r="AD75" s="165" t="s">
        <v>34</v>
      </c>
      <c r="AE75" s="165" t="s">
        <v>34</v>
      </c>
      <c r="AF75" s="165" t="s">
        <v>34</v>
      </c>
      <c r="AG75" s="165" t="s">
        <v>34</v>
      </c>
      <c r="AH75" s="165" t="s">
        <v>34</v>
      </c>
      <c r="AI75" s="170" t="s">
        <v>403</v>
      </c>
      <c r="AJ75" s="41"/>
      <c r="AK75" s="1" t="s">
        <v>404</v>
      </c>
      <c r="AL75" s="90">
        <v>1</v>
      </c>
      <c r="AM75" s="91"/>
      <c r="AN75" s="22" t="s">
        <v>409</v>
      </c>
      <c r="AO75" s="21"/>
      <c r="AP75" s="22"/>
      <c r="AQ75" s="22"/>
      <c r="AR75" s="22"/>
      <c r="AS75" s="54" t="s">
        <v>1487</v>
      </c>
      <c r="AT75" s="54"/>
      <c r="AU75" s="29">
        <v>48</v>
      </c>
      <c r="AV75" s="29" t="s">
        <v>449</v>
      </c>
      <c r="AW75" s="29" t="str">
        <f t="shared" si="13"/>
        <v>48.</v>
      </c>
      <c r="AX75" s="104"/>
    </row>
    <row r="76" spans="1:50" ht="22.5" customHeight="1" x14ac:dyDescent="0.3">
      <c r="A76" s="159" t="str">
        <f t="shared" si="11"/>
        <v>49.</v>
      </c>
      <c r="B76" s="159">
        <v>556</v>
      </c>
      <c r="C76" s="166" t="s">
        <v>82</v>
      </c>
      <c r="D76" s="172">
        <v>1965</v>
      </c>
      <c r="E76" s="181" t="s">
        <v>34</v>
      </c>
      <c r="F76" s="167" t="s">
        <v>35</v>
      </c>
      <c r="G76" s="182">
        <v>4</v>
      </c>
      <c r="H76" s="182">
        <v>3</v>
      </c>
      <c r="I76" s="180">
        <v>2113.9499999999998</v>
      </c>
      <c r="J76" s="180">
        <v>1722.23</v>
      </c>
      <c r="K76" s="180">
        <v>1722.23</v>
      </c>
      <c r="L76" s="183">
        <v>69</v>
      </c>
      <c r="M76" s="180">
        <f>X76</f>
        <v>2245544.77</v>
      </c>
      <c r="N76" s="184" t="s">
        <v>34</v>
      </c>
      <c r="O76" s="184" t="s">
        <v>34</v>
      </c>
      <c r="P76" s="184" t="s">
        <v>34</v>
      </c>
      <c r="Q76" s="165">
        <f t="shared" ref="Q76:Q103" si="17">M76</f>
        <v>2245544.77</v>
      </c>
      <c r="R76" s="154">
        <f t="shared" si="16"/>
        <v>1062.250653988978</v>
      </c>
      <c r="S76" s="154">
        <v>5221.4052538370725</v>
      </c>
      <c r="T76" s="165" t="s">
        <v>34</v>
      </c>
      <c r="U76" s="169" t="s">
        <v>34</v>
      </c>
      <c r="V76" s="165" t="s">
        <v>34</v>
      </c>
      <c r="W76" s="165">
        <v>898</v>
      </c>
      <c r="X76" s="165">
        <v>2245544.77</v>
      </c>
      <c r="Y76" s="165" t="s">
        <v>34</v>
      </c>
      <c r="Z76" s="165" t="s">
        <v>34</v>
      </c>
      <c r="AA76" s="165" t="s">
        <v>34</v>
      </c>
      <c r="AB76" s="165" t="s">
        <v>34</v>
      </c>
      <c r="AC76" s="165" t="s">
        <v>34</v>
      </c>
      <c r="AD76" s="165" t="s">
        <v>34</v>
      </c>
      <c r="AE76" s="165" t="s">
        <v>34</v>
      </c>
      <c r="AF76" s="165" t="s">
        <v>34</v>
      </c>
      <c r="AG76" s="165" t="s">
        <v>34</v>
      </c>
      <c r="AH76" s="165" t="s">
        <v>34</v>
      </c>
      <c r="AI76" s="170" t="s">
        <v>403</v>
      </c>
      <c r="AJ76" s="41"/>
      <c r="AK76" s="1" t="s">
        <v>404</v>
      </c>
      <c r="AL76" s="90">
        <v>1</v>
      </c>
      <c r="AM76" s="91"/>
      <c r="AN76" s="22"/>
      <c r="AO76" s="87"/>
      <c r="AP76" s="22"/>
      <c r="AQ76" s="22"/>
      <c r="AR76" s="22"/>
      <c r="AS76" s="54"/>
      <c r="AT76" s="54"/>
      <c r="AU76" s="29">
        <v>49</v>
      </c>
      <c r="AV76" s="29" t="s">
        <v>449</v>
      </c>
      <c r="AW76" s="29" t="str">
        <f t="shared" si="13"/>
        <v>49.</v>
      </c>
      <c r="AX76" s="104"/>
    </row>
    <row r="77" spans="1:50" ht="22.5" customHeight="1" x14ac:dyDescent="0.3">
      <c r="A77" s="159" t="str">
        <f t="shared" si="11"/>
        <v>50.</v>
      </c>
      <c r="B77" s="159">
        <v>558</v>
      </c>
      <c r="C77" s="185" t="s">
        <v>537</v>
      </c>
      <c r="D77" s="172">
        <v>1965</v>
      </c>
      <c r="E77" s="172" t="s">
        <v>34</v>
      </c>
      <c r="F77" s="159" t="s">
        <v>35</v>
      </c>
      <c r="G77" s="172">
        <v>4</v>
      </c>
      <c r="H77" s="172">
        <v>4</v>
      </c>
      <c r="I77" s="152">
        <v>4287.12</v>
      </c>
      <c r="J77" s="152">
        <v>2640.6</v>
      </c>
      <c r="K77" s="152">
        <v>2375.9</v>
      </c>
      <c r="L77" s="153">
        <v>84</v>
      </c>
      <c r="M77" s="180">
        <f>T77+AG77</f>
        <v>1180715.72</v>
      </c>
      <c r="N77" s="184" t="s">
        <v>34</v>
      </c>
      <c r="O77" s="184" t="s">
        <v>34</v>
      </c>
      <c r="P77" s="184" t="s">
        <v>34</v>
      </c>
      <c r="Q77" s="173">
        <f t="shared" si="17"/>
        <v>1180715.72</v>
      </c>
      <c r="R77" s="154">
        <f t="shared" si="16"/>
        <v>275.41000018660549</v>
      </c>
      <c r="S77" s="154">
        <v>6757.0460339943347</v>
      </c>
      <c r="T77" s="152">
        <v>999239.68000000005</v>
      </c>
      <c r="U77" s="169" t="s">
        <v>34</v>
      </c>
      <c r="V77" s="165" t="s">
        <v>34</v>
      </c>
      <c r="W77" s="165" t="s">
        <v>34</v>
      </c>
      <c r="X77" s="165" t="s">
        <v>34</v>
      </c>
      <c r="Y77" s="165" t="s">
        <v>34</v>
      </c>
      <c r="Z77" s="165" t="s">
        <v>34</v>
      </c>
      <c r="AA77" s="165" t="s">
        <v>34</v>
      </c>
      <c r="AB77" s="165" t="s">
        <v>34</v>
      </c>
      <c r="AC77" s="165" t="s">
        <v>34</v>
      </c>
      <c r="AD77" s="165" t="s">
        <v>34</v>
      </c>
      <c r="AE77" s="164" t="s">
        <v>34</v>
      </c>
      <c r="AF77" s="164" t="s">
        <v>34</v>
      </c>
      <c r="AG77" s="152">
        <v>181476.04</v>
      </c>
      <c r="AH77" s="165" t="s">
        <v>34</v>
      </c>
      <c r="AI77" s="170" t="s">
        <v>405</v>
      </c>
      <c r="AJ77" s="41"/>
      <c r="AK77" s="1" t="s">
        <v>404</v>
      </c>
      <c r="AL77" s="90">
        <v>1</v>
      </c>
      <c r="AM77" s="91"/>
      <c r="AN77" s="22" t="s">
        <v>1721</v>
      </c>
      <c r="AO77" s="21"/>
      <c r="AP77" s="22"/>
      <c r="AQ77" s="22"/>
      <c r="AR77" s="22"/>
      <c r="AS77" s="54" t="s">
        <v>1606</v>
      </c>
      <c r="AT77" s="54"/>
      <c r="AU77" s="29">
        <v>50</v>
      </c>
      <c r="AV77" s="29" t="s">
        <v>449</v>
      </c>
      <c r="AW77" s="29" t="str">
        <f t="shared" si="13"/>
        <v>50.</v>
      </c>
      <c r="AX77" s="104"/>
    </row>
    <row r="78" spans="1:50" ht="22.5" customHeight="1" x14ac:dyDescent="0.3">
      <c r="A78" s="159" t="str">
        <f t="shared" si="11"/>
        <v>51.</v>
      </c>
      <c r="B78" s="159">
        <v>624</v>
      </c>
      <c r="C78" s="166" t="s">
        <v>84</v>
      </c>
      <c r="D78" s="172">
        <v>1966</v>
      </c>
      <c r="E78" s="181" t="s">
        <v>34</v>
      </c>
      <c r="F78" s="167" t="s">
        <v>35</v>
      </c>
      <c r="G78" s="182">
        <v>4</v>
      </c>
      <c r="H78" s="182">
        <v>3</v>
      </c>
      <c r="I78" s="180">
        <v>2022.15</v>
      </c>
      <c r="J78" s="180">
        <v>1319.7</v>
      </c>
      <c r="K78" s="180">
        <v>1319.7</v>
      </c>
      <c r="L78" s="183">
        <v>86</v>
      </c>
      <c r="M78" s="180">
        <f t="shared" ref="M78:M86" si="18">X78</f>
        <v>1128971.3</v>
      </c>
      <c r="N78" s="184" t="s">
        <v>34</v>
      </c>
      <c r="O78" s="184" t="s">
        <v>34</v>
      </c>
      <c r="P78" s="184" t="s">
        <v>34</v>
      </c>
      <c r="Q78" s="165">
        <f t="shared" si="17"/>
        <v>1128971.3</v>
      </c>
      <c r="R78" s="154">
        <f t="shared" si="16"/>
        <v>558.30245036223823</v>
      </c>
      <c r="S78" s="154">
        <v>5221.4052538370725</v>
      </c>
      <c r="T78" s="165" t="s">
        <v>34</v>
      </c>
      <c r="U78" s="169" t="s">
        <v>34</v>
      </c>
      <c r="V78" s="165" t="s">
        <v>34</v>
      </c>
      <c r="W78" s="165">
        <v>781</v>
      </c>
      <c r="X78" s="165">
        <v>1128971.3</v>
      </c>
      <c r="Y78" s="165" t="s">
        <v>34</v>
      </c>
      <c r="Z78" s="165" t="s">
        <v>34</v>
      </c>
      <c r="AA78" s="165" t="s">
        <v>34</v>
      </c>
      <c r="AB78" s="165" t="s">
        <v>34</v>
      </c>
      <c r="AC78" s="165" t="s">
        <v>34</v>
      </c>
      <c r="AD78" s="165" t="s">
        <v>34</v>
      </c>
      <c r="AE78" s="165" t="s">
        <v>34</v>
      </c>
      <c r="AF78" s="165" t="s">
        <v>34</v>
      </c>
      <c r="AG78" s="165" t="s">
        <v>34</v>
      </c>
      <c r="AH78" s="165" t="s">
        <v>34</v>
      </c>
      <c r="AI78" s="170" t="s">
        <v>403</v>
      </c>
      <c r="AJ78" s="41"/>
      <c r="AK78" s="1" t="s">
        <v>404</v>
      </c>
      <c r="AL78" s="90">
        <v>1</v>
      </c>
      <c r="AM78" s="91"/>
      <c r="AN78" s="22"/>
      <c r="AO78" s="87"/>
      <c r="AP78" s="22"/>
      <c r="AQ78" s="22"/>
      <c r="AR78" s="22"/>
      <c r="AS78" s="54"/>
      <c r="AT78" s="54"/>
      <c r="AU78" s="29">
        <v>51</v>
      </c>
      <c r="AV78" s="29" t="s">
        <v>449</v>
      </c>
      <c r="AW78" s="29" t="str">
        <f t="shared" si="13"/>
        <v>51.</v>
      </c>
      <c r="AX78" s="104"/>
    </row>
    <row r="79" spans="1:50" ht="22.5" customHeight="1" x14ac:dyDescent="0.3">
      <c r="A79" s="159" t="str">
        <f t="shared" si="11"/>
        <v>52.</v>
      </c>
      <c r="B79" s="159">
        <v>646</v>
      </c>
      <c r="C79" s="166" t="s">
        <v>85</v>
      </c>
      <c r="D79" s="172">
        <v>1969</v>
      </c>
      <c r="E79" s="181" t="s">
        <v>34</v>
      </c>
      <c r="F79" s="167" t="s">
        <v>35</v>
      </c>
      <c r="G79" s="182">
        <v>5</v>
      </c>
      <c r="H79" s="182">
        <v>4</v>
      </c>
      <c r="I79" s="180">
        <v>3601.3</v>
      </c>
      <c r="J79" s="180">
        <v>2223.6999999999998</v>
      </c>
      <c r="K79" s="180">
        <v>2223.6999999999998</v>
      </c>
      <c r="L79" s="183">
        <v>140</v>
      </c>
      <c r="M79" s="180">
        <f t="shared" si="18"/>
        <v>1409134.9</v>
      </c>
      <c r="N79" s="184" t="s">
        <v>34</v>
      </c>
      <c r="O79" s="184" t="s">
        <v>34</v>
      </c>
      <c r="P79" s="184" t="s">
        <v>34</v>
      </c>
      <c r="Q79" s="165">
        <f t="shared" si="17"/>
        <v>1409134.9</v>
      </c>
      <c r="R79" s="154">
        <f t="shared" si="16"/>
        <v>391.2850637269874</v>
      </c>
      <c r="S79" s="154">
        <v>5221.4052538370725</v>
      </c>
      <c r="T79" s="165" t="s">
        <v>34</v>
      </c>
      <c r="U79" s="169" t="s">
        <v>34</v>
      </c>
      <c r="V79" s="165" t="s">
        <v>34</v>
      </c>
      <c r="W79" s="165">
        <v>998</v>
      </c>
      <c r="X79" s="165">
        <v>1409134.9</v>
      </c>
      <c r="Y79" s="165" t="s">
        <v>34</v>
      </c>
      <c r="Z79" s="165" t="s">
        <v>34</v>
      </c>
      <c r="AA79" s="165" t="s">
        <v>34</v>
      </c>
      <c r="AB79" s="165" t="s">
        <v>34</v>
      </c>
      <c r="AC79" s="165" t="s">
        <v>34</v>
      </c>
      <c r="AD79" s="165" t="s">
        <v>34</v>
      </c>
      <c r="AE79" s="165" t="s">
        <v>34</v>
      </c>
      <c r="AF79" s="165" t="s">
        <v>34</v>
      </c>
      <c r="AG79" s="165" t="s">
        <v>34</v>
      </c>
      <c r="AH79" s="165" t="s">
        <v>34</v>
      </c>
      <c r="AI79" s="170" t="s">
        <v>403</v>
      </c>
      <c r="AJ79" s="41"/>
      <c r="AK79" s="1" t="s">
        <v>404</v>
      </c>
      <c r="AL79" s="90">
        <v>1</v>
      </c>
      <c r="AM79" s="91"/>
      <c r="AN79" s="22"/>
      <c r="AO79" s="87"/>
      <c r="AP79" s="22"/>
      <c r="AQ79" s="22"/>
      <c r="AR79" s="22"/>
      <c r="AS79" s="54"/>
      <c r="AT79" s="54"/>
      <c r="AU79" s="29">
        <v>52</v>
      </c>
      <c r="AV79" s="29" t="s">
        <v>449</v>
      </c>
      <c r="AW79" s="29" t="str">
        <f t="shared" si="13"/>
        <v>52.</v>
      </c>
      <c r="AX79" s="104"/>
    </row>
    <row r="80" spans="1:50" ht="22.5" customHeight="1" x14ac:dyDescent="0.3">
      <c r="A80" s="159" t="str">
        <f t="shared" si="11"/>
        <v>53.</v>
      </c>
      <c r="B80" s="159">
        <v>655</v>
      </c>
      <c r="C80" s="166" t="s">
        <v>86</v>
      </c>
      <c r="D80" s="172">
        <v>1966</v>
      </c>
      <c r="E80" s="181" t="s">
        <v>34</v>
      </c>
      <c r="F80" s="167" t="s">
        <v>35</v>
      </c>
      <c r="G80" s="182">
        <v>5</v>
      </c>
      <c r="H80" s="182">
        <v>3</v>
      </c>
      <c r="I80" s="180">
        <v>2684.6</v>
      </c>
      <c r="J80" s="180">
        <v>1632.6</v>
      </c>
      <c r="K80" s="180">
        <v>1632.6</v>
      </c>
      <c r="L80" s="183">
        <v>112</v>
      </c>
      <c r="M80" s="180">
        <f t="shared" si="18"/>
        <v>1063974.1200000001</v>
      </c>
      <c r="N80" s="184" t="s">
        <v>34</v>
      </c>
      <c r="O80" s="184" t="s">
        <v>34</v>
      </c>
      <c r="P80" s="184" t="s">
        <v>34</v>
      </c>
      <c r="Q80" s="165">
        <f t="shared" si="17"/>
        <v>1063974.1200000001</v>
      </c>
      <c r="R80" s="154">
        <f t="shared" si="16"/>
        <v>396.32500931237433</v>
      </c>
      <c r="S80" s="154">
        <v>5221.4052538370725</v>
      </c>
      <c r="T80" s="165" t="s">
        <v>34</v>
      </c>
      <c r="U80" s="169" t="s">
        <v>34</v>
      </c>
      <c r="V80" s="165" t="s">
        <v>34</v>
      </c>
      <c r="W80" s="165">
        <v>767</v>
      </c>
      <c r="X80" s="165">
        <v>1063974.1200000001</v>
      </c>
      <c r="Y80" s="165" t="s">
        <v>34</v>
      </c>
      <c r="Z80" s="165" t="s">
        <v>34</v>
      </c>
      <c r="AA80" s="165" t="s">
        <v>34</v>
      </c>
      <c r="AB80" s="165" t="s">
        <v>34</v>
      </c>
      <c r="AC80" s="165" t="s">
        <v>34</v>
      </c>
      <c r="AD80" s="165" t="s">
        <v>34</v>
      </c>
      <c r="AE80" s="165" t="s">
        <v>34</v>
      </c>
      <c r="AF80" s="165" t="s">
        <v>34</v>
      </c>
      <c r="AG80" s="165" t="s">
        <v>34</v>
      </c>
      <c r="AH80" s="165" t="s">
        <v>34</v>
      </c>
      <c r="AI80" s="170" t="s">
        <v>403</v>
      </c>
      <c r="AJ80" s="41"/>
      <c r="AK80" s="1" t="s">
        <v>404</v>
      </c>
      <c r="AL80" s="90">
        <v>1</v>
      </c>
      <c r="AM80" s="91"/>
      <c r="AN80" s="22"/>
      <c r="AO80" s="87"/>
      <c r="AP80" s="22"/>
      <c r="AQ80" s="22"/>
      <c r="AR80" s="22"/>
      <c r="AS80" s="54"/>
      <c r="AT80" s="54"/>
      <c r="AU80" s="29">
        <v>53</v>
      </c>
      <c r="AV80" s="29" t="s">
        <v>449</v>
      </c>
      <c r="AW80" s="29" t="str">
        <f t="shared" si="13"/>
        <v>53.</v>
      </c>
      <c r="AX80" s="104"/>
    </row>
    <row r="81" spans="1:50" ht="22.5" customHeight="1" x14ac:dyDescent="0.3">
      <c r="A81" s="159" t="str">
        <f t="shared" si="11"/>
        <v>54.</v>
      </c>
      <c r="B81" s="159">
        <v>659</v>
      </c>
      <c r="C81" s="166" t="s">
        <v>87</v>
      </c>
      <c r="D81" s="172">
        <v>1960</v>
      </c>
      <c r="E81" s="181" t="s">
        <v>34</v>
      </c>
      <c r="F81" s="167" t="s">
        <v>35</v>
      </c>
      <c r="G81" s="182">
        <v>2</v>
      </c>
      <c r="H81" s="182">
        <v>1</v>
      </c>
      <c r="I81" s="180">
        <v>309.8</v>
      </c>
      <c r="J81" s="180">
        <v>204.7</v>
      </c>
      <c r="K81" s="180">
        <v>204.7</v>
      </c>
      <c r="L81" s="183">
        <v>17</v>
      </c>
      <c r="M81" s="180">
        <f t="shared" si="18"/>
        <v>746027.1</v>
      </c>
      <c r="N81" s="184" t="s">
        <v>34</v>
      </c>
      <c r="O81" s="184" t="s">
        <v>34</v>
      </c>
      <c r="P81" s="184" t="s">
        <v>34</v>
      </c>
      <c r="Q81" s="165">
        <f t="shared" si="17"/>
        <v>746027.1</v>
      </c>
      <c r="R81" s="154">
        <f t="shared" si="16"/>
        <v>2408.0926404131696</v>
      </c>
      <c r="S81" s="154">
        <v>5221.4052538370725</v>
      </c>
      <c r="T81" s="165" t="s">
        <v>34</v>
      </c>
      <c r="U81" s="169" t="s">
        <v>34</v>
      </c>
      <c r="V81" s="165" t="s">
        <v>34</v>
      </c>
      <c r="W81" s="165">
        <v>297</v>
      </c>
      <c r="X81" s="165">
        <v>746027.1</v>
      </c>
      <c r="Y81" s="165" t="s">
        <v>34</v>
      </c>
      <c r="Z81" s="165" t="s">
        <v>34</v>
      </c>
      <c r="AA81" s="165" t="s">
        <v>34</v>
      </c>
      <c r="AB81" s="165" t="s">
        <v>34</v>
      </c>
      <c r="AC81" s="165" t="s">
        <v>34</v>
      </c>
      <c r="AD81" s="165" t="s">
        <v>34</v>
      </c>
      <c r="AE81" s="165" t="s">
        <v>34</v>
      </c>
      <c r="AF81" s="165" t="s">
        <v>34</v>
      </c>
      <c r="AG81" s="165" t="s">
        <v>34</v>
      </c>
      <c r="AH81" s="165" t="s">
        <v>34</v>
      </c>
      <c r="AI81" s="170" t="s">
        <v>403</v>
      </c>
      <c r="AJ81" s="41"/>
      <c r="AK81" s="1" t="s">
        <v>404</v>
      </c>
      <c r="AL81" s="90">
        <v>1</v>
      </c>
      <c r="AM81" s="91"/>
      <c r="AN81" s="22"/>
      <c r="AO81" s="87"/>
      <c r="AP81" s="22"/>
      <c r="AQ81" s="22"/>
      <c r="AR81" s="22"/>
      <c r="AS81" s="54"/>
      <c r="AT81" s="54"/>
      <c r="AU81" s="29">
        <v>54</v>
      </c>
      <c r="AV81" s="29" t="s">
        <v>449</v>
      </c>
      <c r="AW81" s="29" t="str">
        <f t="shared" si="13"/>
        <v>54.</v>
      </c>
      <c r="AX81" s="104"/>
    </row>
    <row r="82" spans="1:50" ht="22.5" customHeight="1" x14ac:dyDescent="0.3">
      <c r="A82" s="159" t="str">
        <f t="shared" si="11"/>
        <v>55.</v>
      </c>
      <c r="B82" s="159">
        <v>660</v>
      </c>
      <c r="C82" s="166" t="s">
        <v>88</v>
      </c>
      <c r="D82" s="172">
        <v>1964</v>
      </c>
      <c r="E82" s="181" t="s">
        <v>34</v>
      </c>
      <c r="F82" s="167" t="s">
        <v>35</v>
      </c>
      <c r="G82" s="182">
        <v>2</v>
      </c>
      <c r="H82" s="182">
        <v>1</v>
      </c>
      <c r="I82" s="180">
        <v>461.18</v>
      </c>
      <c r="J82" s="180">
        <v>282.2</v>
      </c>
      <c r="K82" s="180">
        <v>282.2</v>
      </c>
      <c r="L82" s="183">
        <v>24</v>
      </c>
      <c r="M82" s="180">
        <f t="shared" si="18"/>
        <v>966735.9</v>
      </c>
      <c r="N82" s="184" t="s">
        <v>34</v>
      </c>
      <c r="O82" s="184" t="s">
        <v>34</v>
      </c>
      <c r="P82" s="184" t="s">
        <v>34</v>
      </c>
      <c r="Q82" s="165">
        <f t="shared" si="17"/>
        <v>966735.9</v>
      </c>
      <c r="R82" s="154">
        <f t="shared" si="16"/>
        <v>2096.2225161542133</v>
      </c>
      <c r="S82" s="154">
        <v>5221.4052538370725</v>
      </c>
      <c r="T82" s="165" t="s">
        <v>34</v>
      </c>
      <c r="U82" s="169" t="s">
        <v>34</v>
      </c>
      <c r="V82" s="165" t="s">
        <v>34</v>
      </c>
      <c r="W82" s="165">
        <v>392</v>
      </c>
      <c r="X82" s="165">
        <v>966735.9</v>
      </c>
      <c r="Y82" s="165" t="s">
        <v>34</v>
      </c>
      <c r="Z82" s="165" t="s">
        <v>34</v>
      </c>
      <c r="AA82" s="165" t="s">
        <v>34</v>
      </c>
      <c r="AB82" s="165" t="s">
        <v>34</v>
      </c>
      <c r="AC82" s="165" t="s">
        <v>34</v>
      </c>
      <c r="AD82" s="165" t="s">
        <v>34</v>
      </c>
      <c r="AE82" s="165" t="s">
        <v>34</v>
      </c>
      <c r="AF82" s="165" t="s">
        <v>34</v>
      </c>
      <c r="AG82" s="165" t="s">
        <v>34</v>
      </c>
      <c r="AH82" s="165" t="s">
        <v>34</v>
      </c>
      <c r="AI82" s="170" t="s">
        <v>403</v>
      </c>
      <c r="AJ82" s="41"/>
      <c r="AK82" s="1" t="s">
        <v>404</v>
      </c>
      <c r="AL82" s="90">
        <v>1</v>
      </c>
      <c r="AM82" s="91"/>
      <c r="AN82" s="22"/>
      <c r="AO82" s="87"/>
      <c r="AP82" s="22"/>
      <c r="AQ82" s="22"/>
      <c r="AR82" s="22"/>
      <c r="AS82" s="54"/>
      <c r="AT82" s="54"/>
      <c r="AU82" s="29">
        <v>55</v>
      </c>
      <c r="AV82" s="29" t="s">
        <v>449</v>
      </c>
      <c r="AW82" s="29" t="str">
        <f t="shared" si="13"/>
        <v>55.</v>
      </c>
      <c r="AX82" s="104"/>
    </row>
    <row r="83" spans="1:50" ht="22.5" customHeight="1" x14ac:dyDescent="0.3">
      <c r="A83" s="159" t="str">
        <f t="shared" si="11"/>
        <v>56.</v>
      </c>
      <c r="B83" s="159">
        <v>677</v>
      </c>
      <c r="C83" s="166" t="s">
        <v>1804</v>
      </c>
      <c r="D83" s="172">
        <v>1952</v>
      </c>
      <c r="E83" s="181" t="s">
        <v>34</v>
      </c>
      <c r="F83" s="167" t="s">
        <v>35</v>
      </c>
      <c r="G83" s="182">
        <v>2</v>
      </c>
      <c r="H83" s="182">
        <v>2</v>
      </c>
      <c r="I83" s="180">
        <v>1531.6</v>
      </c>
      <c r="J83" s="180">
        <v>965.5</v>
      </c>
      <c r="K83" s="180">
        <v>965.5</v>
      </c>
      <c r="L83" s="183">
        <v>53</v>
      </c>
      <c r="M83" s="180">
        <f t="shared" si="18"/>
        <v>2844436.55</v>
      </c>
      <c r="N83" s="184" t="s">
        <v>34</v>
      </c>
      <c r="O83" s="184" t="s">
        <v>34</v>
      </c>
      <c r="P83" s="184" t="s">
        <v>34</v>
      </c>
      <c r="Q83" s="165">
        <f t="shared" si="17"/>
        <v>2844436.55</v>
      </c>
      <c r="R83" s="154">
        <f t="shared" si="16"/>
        <v>1857.166721075999</v>
      </c>
      <c r="S83" s="154">
        <v>5221.4052538370725</v>
      </c>
      <c r="T83" s="165" t="s">
        <v>34</v>
      </c>
      <c r="U83" s="169" t="s">
        <v>34</v>
      </c>
      <c r="V83" s="165" t="s">
        <v>34</v>
      </c>
      <c r="W83" s="165">
        <v>1342</v>
      </c>
      <c r="X83" s="165">
        <v>2844436.55</v>
      </c>
      <c r="Y83" s="165" t="s">
        <v>34</v>
      </c>
      <c r="Z83" s="165" t="s">
        <v>34</v>
      </c>
      <c r="AA83" s="165" t="s">
        <v>34</v>
      </c>
      <c r="AB83" s="165" t="s">
        <v>34</v>
      </c>
      <c r="AC83" s="165" t="s">
        <v>34</v>
      </c>
      <c r="AD83" s="165" t="s">
        <v>34</v>
      </c>
      <c r="AE83" s="165" t="s">
        <v>34</v>
      </c>
      <c r="AF83" s="165" t="s">
        <v>34</v>
      </c>
      <c r="AG83" s="165" t="s">
        <v>34</v>
      </c>
      <c r="AH83" s="165" t="s">
        <v>34</v>
      </c>
      <c r="AI83" s="170" t="s">
        <v>403</v>
      </c>
      <c r="AJ83" s="41"/>
      <c r="AK83" s="1" t="s">
        <v>404</v>
      </c>
      <c r="AL83" s="90">
        <v>1</v>
      </c>
      <c r="AM83" s="91"/>
      <c r="AN83" s="22"/>
      <c r="AO83" s="87"/>
      <c r="AP83" s="22"/>
      <c r="AQ83" s="22"/>
      <c r="AR83" s="22"/>
      <c r="AS83" s="54"/>
      <c r="AT83" s="54"/>
      <c r="AU83" s="29">
        <v>56</v>
      </c>
      <c r="AV83" s="29" t="s">
        <v>449</v>
      </c>
      <c r="AW83" s="29" t="str">
        <f t="shared" si="13"/>
        <v>56.</v>
      </c>
      <c r="AX83" s="104"/>
    </row>
    <row r="84" spans="1:50" ht="22.5" customHeight="1" x14ac:dyDescent="0.3">
      <c r="A84" s="159" t="str">
        <f t="shared" si="11"/>
        <v>57.</v>
      </c>
      <c r="B84" s="159">
        <v>686</v>
      </c>
      <c r="C84" s="166" t="s">
        <v>89</v>
      </c>
      <c r="D84" s="172">
        <v>1968</v>
      </c>
      <c r="E84" s="181" t="s">
        <v>34</v>
      </c>
      <c r="F84" s="167" t="s">
        <v>35</v>
      </c>
      <c r="G84" s="182">
        <v>5</v>
      </c>
      <c r="H84" s="182">
        <v>4</v>
      </c>
      <c r="I84" s="180">
        <v>3481.95</v>
      </c>
      <c r="J84" s="180">
        <v>2741.65</v>
      </c>
      <c r="K84" s="180">
        <v>2741.65</v>
      </c>
      <c r="L84" s="183">
        <v>95</v>
      </c>
      <c r="M84" s="180">
        <f t="shared" si="18"/>
        <v>1330856.6599999999</v>
      </c>
      <c r="N84" s="184" t="s">
        <v>34</v>
      </c>
      <c r="O84" s="184" t="s">
        <v>34</v>
      </c>
      <c r="P84" s="184" t="s">
        <v>34</v>
      </c>
      <c r="Q84" s="165">
        <f t="shared" si="17"/>
        <v>1330856.6599999999</v>
      </c>
      <c r="R84" s="154">
        <f t="shared" si="16"/>
        <v>382.21590200893178</v>
      </c>
      <c r="S84" s="154">
        <v>5221.4052538370725</v>
      </c>
      <c r="T84" s="165" t="s">
        <v>34</v>
      </c>
      <c r="U84" s="169" t="s">
        <v>34</v>
      </c>
      <c r="V84" s="165" t="s">
        <v>34</v>
      </c>
      <c r="W84" s="165">
        <v>971</v>
      </c>
      <c r="X84" s="165">
        <v>1330856.6599999999</v>
      </c>
      <c r="Y84" s="165" t="s">
        <v>34</v>
      </c>
      <c r="Z84" s="165" t="s">
        <v>34</v>
      </c>
      <c r="AA84" s="165" t="s">
        <v>34</v>
      </c>
      <c r="AB84" s="165" t="s">
        <v>34</v>
      </c>
      <c r="AC84" s="165" t="s">
        <v>34</v>
      </c>
      <c r="AD84" s="165" t="s">
        <v>34</v>
      </c>
      <c r="AE84" s="165" t="s">
        <v>34</v>
      </c>
      <c r="AF84" s="165" t="s">
        <v>34</v>
      </c>
      <c r="AG84" s="165" t="s">
        <v>34</v>
      </c>
      <c r="AH84" s="165" t="s">
        <v>34</v>
      </c>
      <c r="AI84" s="170" t="s">
        <v>403</v>
      </c>
      <c r="AJ84" s="41"/>
      <c r="AK84" s="1" t="s">
        <v>404</v>
      </c>
      <c r="AL84" s="90">
        <v>1</v>
      </c>
      <c r="AM84" s="91"/>
      <c r="AN84" s="22"/>
      <c r="AO84" s="87"/>
      <c r="AP84" s="22"/>
      <c r="AQ84" s="22"/>
      <c r="AR84" s="22"/>
      <c r="AS84" s="54"/>
      <c r="AT84" s="54"/>
      <c r="AU84" s="29">
        <v>57</v>
      </c>
      <c r="AV84" s="29" t="s">
        <v>449</v>
      </c>
      <c r="AW84" s="29" t="str">
        <f t="shared" si="13"/>
        <v>57.</v>
      </c>
      <c r="AX84" s="104"/>
    </row>
    <row r="85" spans="1:50" ht="22.5" customHeight="1" x14ac:dyDescent="0.3">
      <c r="A85" s="159" t="str">
        <f t="shared" si="11"/>
        <v>58.</v>
      </c>
      <c r="B85" s="159">
        <v>687</v>
      </c>
      <c r="C85" s="166" t="s">
        <v>90</v>
      </c>
      <c r="D85" s="172">
        <v>1963</v>
      </c>
      <c r="E85" s="181" t="s">
        <v>34</v>
      </c>
      <c r="F85" s="167" t="s">
        <v>35</v>
      </c>
      <c r="G85" s="182">
        <v>4</v>
      </c>
      <c r="H85" s="182">
        <v>2</v>
      </c>
      <c r="I85" s="180">
        <v>1582.11</v>
      </c>
      <c r="J85" s="180">
        <v>996.9</v>
      </c>
      <c r="K85" s="180">
        <v>996.9</v>
      </c>
      <c r="L85" s="183">
        <v>35</v>
      </c>
      <c r="M85" s="180">
        <f t="shared" si="18"/>
        <v>1339972.3799999999</v>
      </c>
      <c r="N85" s="184" t="s">
        <v>34</v>
      </c>
      <c r="O85" s="184" t="s">
        <v>34</v>
      </c>
      <c r="P85" s="184" t="s">
        <v>34</v>
      </c>
      <c r="Q85" s="165">
        <f t="shared" si="17"/>
        <v>1339972.3799999999</v>
      </c>
      <c r="R85" s="154">
        <f t="shared" si="16"/>
        <v>846.95272768644406</v>
      </c>
      <c r="S85" s="154">
        <v>5221.4052538370725</v>
      </c>
      <c r="T85" s="165" t="s">
        <v>34</v>
      </c>
      <c r="U85" s="169" t="s">
        <v>34</v>
      </c>
      <c r="V85" s="165" t="s">
        <v>34</v>
      </c>
      <c r="W85" s="165">
        <v>576</v>
      </c>
      <c r="X85" s="165">
        <v>1339972.3799999999</v>
      </c>
      <c r="Y85" s="165" t="s">
        <v>34</v>
      </c>
      <c r="Z85" s="165" t="s">
        <v>34</v>
      </c>
      <c r="AA85" s="165" t="s">
        <v>34</v>
      </c>
      <c r="AB85" s="165" t="s">
        <v>34</v>
      </c>
      <c r="AC85" s="165" t="s">
        <v>34</v>
      </c>
      <c r="AD85" s="165" t="s">
        <v>34</v>
      </c>
      <c r="AE85" s="165" t="s">
        <v>34</v>
      </c>
      <c r="AF85" s="165" t="s">
        <v>34</v>
      </c>
      <c r="AG85" s="165" t="s">
        <v>34</v>
      </c>
      <c r="AH85" s="165" t="s">
        <v>34</v>
      </c>
      <c r="AI85" s="170" t="s">
        <v>403</v>
      </c>
      <c r="AJ85" s="41"/>
      <c r="AK85" s="1" t="s">
        <v>404</v>
      </c>
      <c r="AL85" s="90">
        <v>1</v>
      </c>
      <c r="AM85" s="91"/>
      <c r="AN85" s="22"/>
      <c r="AO85" s="87"/>
      <c r="AP85" s="22"/>
      <c r="AQ85" s="22"/>
      <c r="AR85" s="22"/>
      <c r="AS85" s="54"/>
      <c r="AT85" s="54"/>
      <c r="AU85" s="29">
        <v>58</v>
      </c>
      <c r="AV85" s="29" t="s">
        <v>449</v>
      </c>
      <c r="AW85" s="29" t="str">
        <f t="shared" si="13"/>
        <v>58.</v>
      </c>
      <c r="AX85" s="104"/>
    </row>
    <row r="86" spans="1:50" ht="22.5" customHeight="1" x14ac:dyDescent="0.3">
      <c r="A86" s="159" t="str">
        <f t="shared" si="11"/>
        <v>59.</v>
      </c>
      <c r="B86" s="159">
        <v>694</v>
      </c>
      <c r="C86" s="166" t="s">
        <v>91</v>
      </c>
      <c r="D86" s="172">
        <v>1960</v>
      </c>
      <c r="E86" s="181" t="s">
        <v>34</v>
      </c>
      <c r="F86" s="167" t="s">
        <v>35</v>
      </c>
      <c r="G86" s="182">
        <v>2</v>
      </c>
      <c r="H86" s="182">
        <v>1</v>
      </c>
      <c r="I86" s="180">
        <v>553.67999999999995</v>
      </c>
      <c r="J86" s="180">
        <v>301.39999999999998</v>
      </c>
      <c r="K86" s="180">
        <v>301.39999999999998</v>
      </c>
      <c r="L86" s="183">
        <v>10</v>
      </c>
      <c r="M86" s="180">
        <f t="shared" si="18"/>
        <v>813357.48</v>
      </c>
      <c r="N86" s="184" t="s">
        <v>34</v>
      </c>
      <c r="O86" s="184" t="s">
        <v>34</v>
      </c>
      <c r="P86" s="184" t="s">
        <v>34</v>
      </c>
      <c r="Q86" s="165">
        <f t="shared" si="17"/>
        <v>813357.48</v>
      </c>
      <c r="R86" s="154">
        <f t="shared" si="16"/>
        <v>1469.0028175119203</v>
      </c>
      <c r="S86" s="154">
        <v>5221.4052538370725</v>
      </c>
      <c r="T86" s="165" t="s">
        <v>34</v>
      </c>
      <c r="U86" s="169" t="s">
        <v>34</v>
      </c>
      <c r="V86" s="165" t="s">
        <v>34</v>
      </c>
      <c r="W86" s="165">
        <v>323</v>
      </c>
      <c r="X86" s="165">
        <v>813357.48</v>
      </c>
      <c r="Y86" s="165" t="s">
        <v>34</v>
      </c>
      <c r="Z86" s="165" t="s">
        <v>34</v>
      </c>
      <c r="AA86" s="165" t="s">
        <v>34</v>
      </c>
      <c r="AB86" s="165" t="s">
        <v>34</v>
      </c>
      <c r="AC86" s="165" t="s">
        <v>34</v>
      </c>
      <c r="AD86" s="165" t="s">
        <v>34</v>
      </c>
      <c r="AE86" s="165" t="s">
        <v>34</v>
      </c>
      <c r="AF86" s="165" t="s">
        <v>34</v>
      </c>
      <c r="AG86" s="165" t="s">
        <v>34</v>
      </c>
      <c r="AH86" s="165" t="s">
        <v>34</v>
      </c>
      <c r="AI86" s="170" t="s">
        <v>403</v>
      </c>
      <c r="AJ86" s="41"/>
      <c r="AK86" s="1" t="s">
        <v>404</v>
      </c>
      <c r="AL86" s="90">
        <v>1</v>
      </c>
      <c r="AM86" s="91"/>
      <c r="AN86" s="22"/>
      <c r="AO86" s="87"/>
      <c r="AP86" s="22"/>
      <c r="AQ86" s="22"/>
      <c r="AR86" s="22"/>
      <c r="AS86" s="54"/>
      <c r="AT86" s="54"/>
      <c r="AU86" s="29">
        <v>59</v>
      </c>
      <c r="AV86" s="29" t="s">
        <v>449</v>
      </c>
      <c r="AW86" s="29" t="str">
        <f t="shared" si="13"/>
        <v>59.</v>
      </c>
      <c r="AX86" s="104"/>
    </row>
    <row r="87" spans="1:50" ht="22.5" customHeight="1" x14ac:dyDescent="0.3">
      <c r="A87" s="159" t="str">
        <f t="shared" si="11"/>
        <v>60.</v>
      </c>
      <c r="B87" s="159">
        <v>695</v>
      </c>
      <c r="C87" s="166" t="s">
        <v>92</v>
      </c>
      <c r="D87" s="172">
        <v>1960</v>
      </c>
      <c r="E87" s="181" t="s">
        <v>34</v>
      </c>
      <c r="F87" s="167" t="s">
        <v>35</v>
      </c>
      <c r="G87" s="182">
        <v>2</v>
      </c>
      <c r="H87" s="182">
        <v>1</v>
      </c>
      <c r="I87" s="180">
        <v>576.16999999999996</v>
      </c>
      <c r="J87" s="180">
        <v>323</v>
      </c>
      <c r="K87" s="180">
        <v>323</v>
      </c>
      <c r="L87" s="183">
        <v>17</v>
      </c>
      <c r="M87" s="180">
        <f>AB87</f>
        <v>401660.14</v>
      </c>
      <c r="N87" s="184" t="s">
        <v>34</v>
      </c>
      <c r="O87" s="184" t="s">
        <v>34</v>
      </c>
      <c r="P87" s="184" t="s">
        <v>34</v>
      </c>
      <c r="Q87" s="165">
        <f t="shared" si="17"/>
        <v>401660.14</v>
      </c>
      <c r="R87" s="154">
        <f t="shared" si="16"/>
        <v>697.12088446118344</v>
      </c>
      <c r="S87" s="154">
        <v>5221.4052538370725</v>
      </c>
      <c r="T87" s="165" t="s">
        <v>34</v>
      </c>
      <c r="U87" s="169" t="s">
        <v>34</v>
      </c>
      <c r="V87" s="165" t="s">
        <v>34</v>
      </c>
      <c r="W87" s="165" t="s">
        <v>34</v>
      </c>
      <c r="X87" s="165" t="s">
        <v>34</v>
      </c>
      <c r="Y87" s="165" t="s">
        <v>34</v>
      </c>
      <c r="Z87" s="165" t="s">
        <v>34</v>
      </c>
      <c r="AA87" s="165">
        <v>367</v>
      </c>
      <c r="AB87" s="165">
        <v>401660.14</v>
      </c>
      <c r="AC87" s="165" t="s">
        <v>34</v>
      </c>
      <c r="AD87" s="165" t="s">
        <v>34</v>
      </c>
      <c r="AE87" s="165" t="s">
        <v>34</v>
      </c>
      <c r="AF87" s="165" t="s">
        <v>34</v>
      </c>
      <c r="AG87" s="165" t="s">
        <v>34</v>
      </c>
      <c r="AH87" s="165" t="s">
        <v>34</v>
      </c>
      <c r="AI87" s="170" t="s">
        <v>403</v>
      </c>
      <c r="AJ87" s="41"/>
      <c r="AK87" s="1" t="s">
        <v>404</v>
      </c>
      <c r="AL87" s="90">
        <v>1</v>
      </c>
      <c r="AM87" s="91"/>
      <c r="AN87" s="22"/>
      <c r="AO87" s="87"/>
      <c r="AP87" s="22"/>
      <c r="AQ87" s="22"/>
      <c r="AR87" s="22"/>
      <c r="AS87" s="54"/>
      <c r="AT87" s="54"/>
      <c r="AU87" s="29">
        <v>60</v>
      </c>
      <c r="AV87" s="29" t="s">
        <v>449</v>
      </c>
      <c r="AW87" s="29" t="str">
        <f t="shared" si="13"/>
        <v>60.</v>
      </c>
      <c r="AX87" s="104"/>
    </row>
    <row r="88" spans="1:50" ht="22.5" customHeight="1" x14ac:dyDescent="0.3">
      <c r="A88" s="159" t="str">
        <f t="shared" si="11"/>
        <v>61.</v>
      </c>
      <c r="B88" s="159">
        <v>702</v>
      </c>
      <c r="C88" s="166" t="s">
        <v>93</v>
      </c>
      <c r="D88" s="172">
        <v>1970</v>
      </c>
      <c r="E88" s="181" t="s">
        <v>34</v>
      </c>
      <c r="F88" s="167" t="s">
        <v>35</v>
      </c>
      <c r="G88" s="182">
        <v>2</v>
      </c>
      <c r="H88" s="182">
        <v>2</v>
      </c>
      <c r="I88" s="180">
        <v>413.55</v>
      </c>
      <c r="J88" s="180">
        <v>249.7</v>
      </c>
      <c r="K88" s="180">
        <v>249.7</v>
      </c>
      <c r="L88" s="183">
        <v>9</v>
      </c>
      <c r="M88" s="180">
        <f t="shared" ref="M88:M93" si="19">X88</f>
        <v>833055.93</v>
      </c>
      <c r="N88" s="184" t="s">
        <v>34</v>
      </c>
      <c r="O88" s="184" t="s">
        <v>34</v>
      </c>
      <c r="P88" s="184" t="s">
        <v>34</v>
      </c>
      <c r="Q88" s="165">
        <f t="shared" si="17"/>
        <v>833055.93</v>
      </c>
      <c r="R88" s="154">
        <f t="shared" si="16"/>
        <v>2014.4019586507075</v>
      </c>
      <c r="S88" s="154">
        <v>5221.4052538370725</v>
      </c>
      <c r="T88" s="165" t="s">
        <v>34</v>
      </c>
      <c r="U88" s="169" t="s">
        <v>34</v>
      </c>
      <c r="V88" s="165" t="s">
        <v>34</v>
      </c>
      <c r="W88" s="165">
        <v>350</v>
      </c>
      <c r="X88" s="165">
        <v>833055.93</v>
      </c>
      <c r="Y88" s="165" t="s">
        <v>34</v>
      </c>
      <c r="Z88" s="165" t="s">
        <v>34</v>
      </c>
      <c r="AA88" s="165" t="s">
        <v>34</v>
      </c>
      <c r="AB88" s="165" t="s">
        <v>34</v>
      </c>
      <c r="AC88" s="165" t="s">
        <v>34</v>
      </c>
      <c r="AD88" s="165" t="s">
        <v>34</v>
      </c>
      <c r="AE88" s="165" t="s">
        <v>34</v>
      </c>
      <c r="AF88" s="165" t="s">
        <v>34</v>
      </c>
      <c r="AG88" s="165" t="s">
        <v>34</v>
      </c>
      <c r="AH88" s="165" t="s">
        <v>34</v>
      </c>
      <c r="AI88" s="170" t="s">
        <v>403</v>
      </c>
      <c r="AJ88" s="41"/>
      <c r="AK88" s="1" t="s">
        <v>404</v>
      </c>
      <c r="AL88" s="90">
        <v>1</v>
      </c>
      <c r="AM88" s="91"/>
      <c r="AN88" s="22"/>
      <c r="AO88" s="87"/>
      <c r="AP88" s="22"/>
      <c r="AQ88" s="22"/>
      <c r="AR88" s="22"/>
      <c r="AS88" s="54"/>
      <c r="AT88" s="54"/>
      <c r="AU88" s="29">
        <v>61</v>
      </c>
      <c r="AV88" s="29" t="s">
        <v>449</v>
      </c>
      <c r="AW88" s="29" t="str">
        <f t="shared" si="13"/>
        <v>61.</v>
      </c>
      <c r="AX88" s="104"/>
    </row>
    <row r="89" spans="1:50" ht="22.5" customHeight="1" x14ac:dyDescent="0.3">
      <c r="A89" s="159" t="str">
        <f t="shared" si="11"/>
        <v>62.</v>
      </c>
      <c r="B89" s="159">
        <v>704</v>
      </c>
      <c r="C89" s="166" t="s">
        <v>94</v>
      </c>
      <c r="D89" s="172">
        <v>1964</v>
      </c>
      <c r="E89" s="181" t="s">
        <v>34</v>
      </c>
      <c r="F89" s="167" t="s">
        <v>36</v>
      </c>
      <c r="G89" s="182">
        <v>1</v>
      </c>
      <c r="H89" s="182">
        <v>1</v>
      </c>
      <c r="I89" s="180">
        <v>187.7</v>
      </c>
      <c r="J89" s="180">
        <v>124.2</v>
      </c>
      <c r="K89" s="180">
        <v>124.2</v>
      </c>
      <c r="L89" s="183">
        <v>14</v>
      </c>
      <c r="M89" s="180">
        <f t="shared" si="19"/>
        <v>804706.9</v>
      </c>
      <c r="N89" s="184" t="s">
        <v>34</v>
      </c>
      <c r="O89" s="184" t="s">
        <v>34</v>
      </c>
      <c r="P89" s="184" t="s">
        <v>34</v>
      </c>
      <c r="Q89" s="165">
        <f t="shared" si="17"/>
        <v>804706.9</v>
      </c>
      <c r="R89" s="154">
        <f t="shared" si="16"/>
        <v>4287.1971230687268</v>
      </c>
      <c r="S89" s="154">
        <v>5221.4052538370725</v>
      </c>
      <c r="T89" s="165" t="s">
        <v>34</v>
      </c>
      <c r="U89" s="169" t="s">
        <v>34</v>
      </c>
      <c r="V89" s="165" t="s">
        <v>34</v>
      </c>
      <c r="W89" s="165">
        <v>353</v>
      </c>
      <c r="X89" s="165">
        <v>804706.9</v>
      </c>
      <c r="Y89" s="165" t="s">
        <v>34</v>
      </c>
      <c r="Z89" s="165" t="s">
        <v>34</v>
      </c>
      <c r="AA89" s="165" t="s">
        <v>34</v>
      </c>
      <c r="AB89" s="165" t="s">
        <v>34</v>
      </c>
      <c r="AC89" s="165" t="s">
        <v>34</v>
      </c>
      <c r="AD89" s="165" t="s">
        <v>34</v>
      </c>
      <c r="AE89" s="165" t="s">
        <v>34</v>
      </c>
      <c r="AF89" s="165" t="s">
        <v>34</v>
      </c>
      <c r="AG89" s="165" t="s">
        <v>34</v>
      </c>
      <c r="AH89" s="165" t="s">
        <v>34</v>
      </c>
      <c r="AI89" s="170" t="s">
        <v>403</v>
      </c>
      <c r="AJ89" s="41"/>
      <c r="AK89" s="1" t="s">
        <v>404</v>
      </c>
      <c r="AL89" s="90">
        <v>1</v>
      </c>
      <c r="AM89" s="91"/>
      <c r="AN89" s="22"/>
      <c r="AO89" s="87"/>
      <c r="AP89" s="22"/>
      <c r="AQ89" s="22"/>
      <c r="AR89" s="22"/>
      <c r="AS89" s="54"/>
      <c r="AT89" s="54"/>
      <c r="AU89" s="29">
        <v>62</v>
      </c>
      <c r="AV89" s="29" t="s">
        <v>449</v>
      </c>
      <c r="AW89" s="29" t="str">
        <f t="shared" si="13"/>
        <v>62.</v>
      </c>
      <c r="AX89" s="104"/>
    </row>
    <row r="90" spans="1:50" ht="22.5" customHeight="1" x14ac:dyDescent="0.3">
      <c r="A90" s="159" t="str">
        <f t="shared" si="11"/>
        <v>63.</v>
      </c>
      <c r="B90" s="159">
        <v>718</v>
      </c>
      <c r="C90" s="166" t="s">
        <v>95</v>
      </c>
      <c r="D90" s="172">
        <v>1976</v>
      </c>
      <c r="E90" s="181" t="s">
        <v>34</v>
      </c>
      <c r="F90" s="167" t="s">
        <v>35</v>
      </c>
      <c r="G90" s="182">
        <v>3</v>
      </c>
      <c r="H90" s="182">
        <v>2</v>
      </c>
      <c r="I90" s="180">
        <v>1092.4000000000001</v>
      </c>
      <c r="J90" s="180">
        <v>723.8</v>
      </c>
      <c r="K90" s="180">
        <v>723.8</v>
      </c>
      <c r="L90" s="183">
        <v>36</v>
      </c>
      <c r="M90" s="180">
        <f t="shared" si="19"/>
        <v>797504.53</v>
      </c>
      <c r="N90" s="184" t="s">
        <v>34</v>
      </c>
      <c r="O90" s="184" t="s">
        <v>34</v>
      </c>
      <c r="P90" s="184" t="s">
        <v>34</v>
      </c>
      <c r="Q90" s="165">
        <f t="shared" si="17"/>
        <v>797504.53</v>
      </c>
      <c r="R90" s="154">
        <f t="shared" si="16"/>
        <v>730.04808678139875</v>
      </c>
      <c r="S90" s="154">
        <v>5221.4052538370725</v>
      </c>
      <c r="T90" s="165" t="s">
        <v>34</v>
      </c>
      <c r="U90" s="169" t="s">
        <v>34</v>
      </c>
      <c r="V90" s="165" t="s">
        <v>34</v>
      </c>
      <c r="W90" s="165">
        <v>501</v>
      </c>
      <c r="X90" s="165">
        <v>797504.53</v>
      </c>
      <c r="Y90" s="165" t="s">
        <v>34</v>
      </c>
      <c r="Z90" s="165" t="s">
        <v>34</v>
      </c>
      <c r="AA90" s="165" t="s">
        <v>34</v>
      </c>
      <c r="AB90" s="165" t="s">
        <v>34</v>
      </c>
      <c r="AC90" s="165" t="s">
        <v>34</v>
      </c>
      <c r="AD90" s="165" t="s">
        <v>34</v>
      </c>
      <c r="AE90" s="165" t="s">
        <v>34</v>
      </c>
      <c r="AF90" s="165" t="s">
        <v>34</v>
      </c>
      <c r="AG90" s="165" t="s">
        <v>34</v>
      </c>
      <c r="AH90" s="165" t="s">
        <v>34</v>
      </c>
      <c r="AI90" s="170" t="s">
        <v>403</v>
      </c>
      <c r="AJ90" s="41"/>
      <c r="AK90" s="1" t="s">
        <v>404</v>
      </c>
      <c r="AL90" s="90">
        <v>1</v>
      </c>
      <c r="AM90" s="91"/>
      <c r="AN90" s="22"/>
      <c r="AO90" s="87"/>
      <c r="AP90" s="22"/>
      <c r="AQ90" s="22"/>
      <c r="AR90" s="22"/>
      <c r="AS90" s="54"/>
      <c r="AT90" s="54"/>
      <c r="AU90" s="29">
        <v>63</v>
      </c>
      <c r="AV90" s="29" t="s">
        <v>449</v>
      </c>
      <c r="AW90" s="29" t="str">
        <f t="shared" si="13"/>
        <v>63.</v>
      </c>
      <c r="AX90" s="104"/>
    </row>
    <row r="91" spans="1:50" ht="22.5" customHeight="1" x14ac:dyDescent="0.3">
      <c r="A91" s="159" t="str">
        <f t="shared" si="11"/>
        <v>64.</v>
      </c>
      <c r="B91" s="159">
        <v>720</v>
      </c>
      <c r="C91" s="166" t="s">
        <v>96</v>
      </c>
      <c r="D91" s="172">
        <v>1969</v>
      </c>
      <c r="E91" s="181" t="s">
        <v>34</v>
      </c>
      <c r="F91" s="167" t="s">
        <v>35</v>
      </c>
      <c r="G91" s="182">
        <v>5</v>
      </c>
      <c r="H91" s="182">
        <v>4</v>
      </c>
      <c r="I91" s="180">
        <v>3335</v>
      </c>
      <c r="J91" s="180">
        <v>2241</v>
      </c>
      <c r="K91" s="180">
        <v>2241</v>
      </c>
      <c r="L91" s="183">
        <v>50</v>
      </c>
      <c r="M91" s="180">
        <f t="shared" si="19"/>
        <v>1449531.77</v>
      </c>
      <c r="N91" s="184" t="s">
        <v>34</v>
      </c>
      <c r="O91" s="184" t="s">
        <v>34</v>
      </c>
      <c r="P91" s="184" t="s">
        <v>34</v>
      </c>
      <c r="Q91" s="165">
        <f t="shared" si="17"/>
        <v>1449531.77</v>
      </c>
      <c r="R91" s="154">
        <f t="shared" si="16"/>
        <v>434.64220989505247</v>
      </c>
      <c r="S91" s="154">
        <v>5221.4052538370725</v>
      </c>
      <c r="T91" s="165" t="s">
        <v>34</v>
      </c>
      <c r="U91" s="169" t="s">
        <v>34</v>
      </c>
      <c r="V91" s="165" t="s">
        <v>34</v>
      </c>
      <c r="W91" s="165">
        <v>941</v>
      </c>
      <c r="X91" s="165">
        <v>1449531.77</v>
      </c>
      <c r="Y91" s="165" t="s">
        <v>34</v>
      </c>
      <c r="Z91" s="165" t="s">
        <v>34</v>
      </c>
      <c r="AA91" s="165" t="s">
        <v>34</v>
      </c>
      <c r="AB91" s="165" t="s">
        <v>34</v>
      </c>
      <c r="AC91" s="165" t="s">
        <v>34</v>
      </c>
      <c r="AD91" s="165" t="s">
        <v>34</v>
      </c>
      <c r="AE91" s="165" t="s">
        <v>34</v>
      </c>
      <c r="AF91" s="165" t="s">
        <v>34</v>
      </c>
      <c r="AG91" s="165" t="s">
        <v>34</v>
      </c>
      <c r="AH91" s="165" t="s">
        <v>34</v>
      </c>
      <c r="AI91" s="170" t="s">
        <v>403</v>
      </c>
      <c r="AJ91" s="41"/>
      <c r="AK91" s="1" t="s">
        <v>404</v>
      </c>
      <c r="AL91" s="90">
        <v>1</v>
      </c>
      <c r="AM91" s="91"/>
      <c r="AN91" s="22"/>
      <c r="AO91" s="87"/>
      <c r="AP91" s="22"/>
      <c r="AQ91" s="22"/>
      <c r="AR91" s="22"/>
      <c r="AS91" s="54"/>
      <c r="AT91" s="54"/>
      <c r="AU91" s="29">
        <v>64</v>
      </c>
      <c r="AV91" s="29" t="s">
        <v>449</v>
      </c>
      <c r="AW91" s="29" t="str">
        <f t="shared" si="13"/>
        <v>64.</v>
      </c>
      <c r="AX91" s="104"/>
    </row>
    <row r="92" spans="1:50" ht="22.5" customHeight="1" x14ac:dyDescent="0.3">
      <c r="A92" s="159" t="str">
        <f t="shared" si="11"/>
        <v>65.</v>
      </c>
      <c r="B92" s="159">
        <v>727</v>
      </c>
      <c r="C92" s="166" t="s">
        <v>97</v>
      </c>
      <c r="D92" s="172">
        <v>1959</v>
      </c>
      <c r="E92" s="181" t="s">
        <v>34</v>
      </c>
      <c r="F92" s="167" t="s">
        <v>35</v>
      </c>
      <c r="G92" s="182">
        <v>2</v>
      </c>
      <c r="H92" s="182">
        <v>1</v>
      </c>
      <c r="I92" s="180">
        <v>455.8</v>
      </c>
      <c r="J92" s="180">
        <v>264</v>
      </c>
      <c r="K92" s="180">
        <v>264</v>
      </c>
      <c r="L92" s="183">
        <v>18</v>
      </c>
      <c r="M92" s="180">
        <f t="shared" si="19"/>
        <v>886708</v>
      </c>
      <c r="N92" s="184" t="s">
        <v>34</v>
      </c>
      <c r="O92" s="184" t="s">
        <v>34</v>
      </c>
      <c r="P92" s="184" t="s">
        <v>34</v>
      </c>
      <c r="Q92" s="165">
        <f t="shared" si="17"/>
        <v>886708</v>
      </c>
      <c r="R92" s="154">
        <f t="shared" si="16"/>
        <v>1945.3883282141289</v>
      </c>
      <c r="S92" s="154">
        <v>5221.4052538370725</v>
      </c>
      <c r="T92" s="165" t="s">
        <v>34</v>
      </c>
      <c r="U92" s="169" t="s">
        <v>34</v>
      </c>
      <c r="V92" s="165" t="s">
        <v>34</v>
      </c>
      <c r="W92" s="165">
        <v>394</v>
      </c>
      <c r="X92" s="165">
        <v>886708</v>
      </c>
      <c r="Y92" s="165" t="s">
        <v>34</v>
      </c>
      <c r="Z92" s="165" t="s">
        <v>34</v>
      </c>
      <c r="AA92" s="165" t="s">
        <v>34</v>
      </c>
      <c r="AB92" s="165" t="s">
        <v>34</v>
      </c>
      <c r="AC92" s="165" t="s">
        <v>34</v>
      </c>
      <c r="AD92" s="165" t="s">
        <v>34</v>
      </c>
      <c r="AE92" s="165" t="s">
        <v>34</v>
      </c>
      <c r="AF92" s="165" t="s">
        <v>34</v>
      </c>
      <c r="AG92" s="165" t="s">
        <v>34</v>
      </c>
      <c r="AH92" s="165" t="s">
        <v>34</v>
      </c>
      <c r="AI92" s="170" t="s">
        <v>403</v>
      </c>
      <c r="AJ92" s="41"/>
      <c r="AK92" s="1" t="s">
        <v>404</v>
      </c>
      <c r="AL92" s="90">
        <v>1</v>
      </c>
      <c r="AM92" s="91"/>
      <c r="AN92" s="22"/>
      <c r="AO92" s="87"/>
      <c r="AP92" s="22"/>
      <c r="AQ92" s="22"/>
      <c r="AR92" s="22"/>
      <c r="AS92" s="54"/>
      <c r="AT92" s="54"/>
      <c r="AU92" s="29">
        <v>65</v>
      </c>
      <c r="AV92" s="29" t="s">
        <v>449</v>
      </c>
      <c r="AW92" s="29" t="str">
        <f t="shared" si="13"/>
        <v>65.</v>
      </c>
      <c r="AX92" s="104"/>
    </row>
    <row r="93" spans="1:50" ht="22.5" customHeight="1" x14ac:dyDescent="0.3">
      <c r="A93" s="159" t="str">
        <f t="shared" si="11"/>
        <v>66.</v>
      </c>
      <c r="B93" s="159">
        <v>746</v>
      </c>
      <c r="C93" s="166" t="s">
        <v>98</v>
      </c>
      <c r="D93" s="172">
        <v>1959</v>
      </c>
      <c r="E93" s="181" t="s">
        <v>34</v>
      </c>
      <c r="F93" s="167" t="s">
        <v>36</v>
      </c>
      <c r="G93" s="182">
        <v>2</v>
      </c>
      <c r="H93" s="182">
        <v>2</v>
      </c>
      <c r="I93" s="180">
        <v>310.3</v>
      </c>
      <c r="J93" s="180">
        <v>252.8</v>
      </c>
      <c r="K93" s="180">
        <v>252.8</v>
      </c>
      <c r="L93" s="183">
        <v>13</v>
      </c>
      <c r="M93" s="180">
        <f t="shared" si="19"/>
        <v>835231.07</v>
      </c>
      <c r="N93" s="184" t="s">
        <v>34</v>
      </c>
      <c r="O93" s="184" t="s">
        <v>34</v>
      </c>
      <c r="P93" s="184" t="s">
        <v>34</v>
      </c>
      <c r="Q93" s="165">
        <f t="shared" si="17"/>
        <v>835231.07</v>
      </c>
      <c r="R93" s="154">
        <f t="shared" si="16"/>
        <v>2691.6889139542377</v>
      </c>
      <c r="S93" s="154">
        <v>5221.4052538370725</v>
      </c>
      <c r="T93" s="165" t="s">
        <v>34</v>
      </c>
      <c r="U93" s="169" t="s">
        <v>34</v>
      </c>
      <c r="V93" s="165" t="s">
        <v>34</v>
      </c>
      <c r="W93" s="165">
        <v>355</v>
      </c>
      <c r="X93" s="165">
        <v>835231.07</v>
      </c>
      <c r="Y93" s="165" t="s">
        <v>34</v>
      </c>
      <c r="Z93" s="165" t="s">
        <v>34</v>
      </c>
      <c r="AA93" s="165" t="s">
        <v>34</v>
      </c>
      <c r="AB93" s="165" t="s">
        <v>34</v>
      </c>
      <c r="AC93" s="165" t="s">
        <v>34</v>
      </c>
      <c r="AD93" s="165" t="s">
        <v>34</v>
      </c>
      <c r="AE93" s="165" t="s">
        <v>34</v>
      </c>
      <c r="AF93" s="165" t="s">
        <v>34</v>
      </c>
      <c r="AG93" s="165" t="s">
        <v>34</v>
      </c>
      <c r="AH93" s="165" t="s">
        <v>34</v>
      </c>
      <c r="AI93" s="170" t="s">
        <v>403</v>
      </c>
      <c r="AJ93" s="41"/>
      <c r="AK93" s="1" t="s">
        <v>404</v>
      </c>
      <c r="AL93" s="90">
        <v>1</v>
      </c>
      <c r="AM93" s="91"/>
      <c r="AN93" s="22"/>
      <c r="AO93" s="87"/>
      <c r="AP93" s="22"/>
      <c r="AQ93" s="22"/>
      <c r="AR93" s="22"/>
      <c r="AS93" s="54"/>
      <c r="AT93" s="54"/>
      <c r="AU93" s="29">
        <v>66</v>
      </c>
      <c r="AV93" s="29" t="s">
        <v>449</v>
      </c>
      <c r="AW93" s="29" t="str">
        <f t="shared" si="13"/>
        <v>66.</v>
      </c>
      <c r="AX93" s="104"/>
    </row>
    <row r="94" spans="1:50" ht="22.5" customHeight="1" x14ac:dyDescent="0.3">
      <c r="A94" s="159" t="str">
        <f t="shared" si="11"/>
        <v>67.</v>
      </c>
      <c r="B94" s="159">
        <v>791</v>
      </c>
      <c r="C94" s="166" t="s">
        <v>99</v>
      </c>
      <c r="D94" s="172">
        <v>1917</v>
      </c>
      <c r="E94" s="181" t="s">
        <v>34</v>
      </c>
      <c r="F94" s="167" t="s">
        <v>36</v>
      </c>
      <c r="G94" s="182">
        <v>2</v>
      </c>
      <c r="H94" s="182">
        <v>2</v>
      </c>
      <c r="I94" s="180">
        <v>277.7</v>
      </c>
      <c r="J94" s="180">
        <v>276.10000000000002</v>
      </c>
      <c r="K94" s="180">
        <v>276.10000000000002</v>
      </c>
      <c r="L94" s="183">
        <v>9</v>
      </c>
      <c r="M94" s="180">
        <f>T94+AG94</f>
        <v>82531.820000000007</v>
      </c>
      <c r="N94" s="184" t="s">
        <v>34</v>
      </c>
      <c r="O94" s="184" t="s">
        <v>34</v>
      </c>
      <c r="P94" s="184" t="s">
        <v>34</v>
      </c>
      <c r="Q94" s="165">
        <f t="shared" si="17"/>
        <v>82531.820000000007</v>
      </c>
      <c r="R94" s="154">
        <f t="shared" si="16"/>
        <v>297.19776737486501</v>
      </c>
      <c r="S94" s="154">
        <v>5221.4052538370725</v>
      </c>
      <c r="T94" s="165">
        <v>61200</v>
      </c>
      <c r="U94" s="169" t="s">
        <v>34</v>
      </c>
      <c r="V94" s="165" t="s">
        <v>34</v>
      </c>
      <c r="W94" s="165" t="s">
        <v>34</v>
      </c>
      <c r="X94" s="165" t="s">
        <v>34</v>
      </c>
      <c r="Y94" s="165" t="s">
        <v>34</v>
      </c>
      <c r="Z94" s="165" t="s">
        <v>34</v>
      </c>
      <c r="AA94" s="165" t="s">
        <v>34</v>
      </c>
      <c r="AB94" s="165" t="s">
        <v>34</v>
      </c>
      <c r="AC94" s="165" t="s">
        <v>34</v>
      </c>
      <c r="AD94" s="165" t="s">
        <v>34</v>
      </c>
      <c r="AE94" s="165" t="s">
        <v>34</v>
      </c>
      <c r="AF94" s="165" t="s">
        <v>34</v>
      </c>
      <c r="AG94" s="165">
        <v>21331.82</v>
      </c>
      <c r="AH94" s="165" t="s">
        <v>34</v>
      </c>
      <c r="AI94" s="170" t="s">
        <v>403</v>
      </c>
      <c r="AJ94" s="41"/>
      <c r="AK94" s="1" t="s">
        <v>404</v>
      </c>
      <c r="AL94" s="90">
        <v>1</v>
      </c>
      <c r="AM94" s="91"/>
      <c r="AN94" s="22" t="s">
        <v>409</v>
      </c>
      <c r="AO94" s="21"/>
      <c r="AP94" s="22"/>
      <c r="AQ94" s="22"/>
      <c r="AR94" s="22"/>
      <c r="AS94" s="54"/>
      <c r="AT94" s="54"/>
      <c r="AU94" s="29">
        <v>67</v>
      </c>
      <c r="AV94" s="29" t="s">
        <v>449</v>
      </c>
      <c r="AW94" s="29" t="str">
        <f t="shared" si="13"/>
        <v>67.</v>
      </c>
      <c r="AX94" s="104"/>
    </row>
    <row r="95" spans="1:50" ht="22.5" customHeight="1" x14ac:dyDescent="0.3">
      <c r="A95" s="159" t="str">
        <f t="shared" si="11"/>
        <v>68.</v>
      </c>
      <c r="B95" s="159">
        <v>805</v>
      </c>
      <c r="C95" s="166" t="s">
        <v>100</v>
      </c>
      <c r="D95" s="172">
        <v>1959</v>
      </c>
      <c r="E95" s="181" t="s">
        <v>34</v>
      </c>
      <c r="F95" s="167" t="s">
        <v>35</v>
      </c>
      <c r="G95" s="182">
        <v>2</v>
      </c>
      <c r="H95" s="182">
        <v>1</v>
      </c>
      <c r="I95" s="180">
        <v>260.8</v>
      </c>
      <c r="J95" s="180">
        <v>184.2</v>
      </c>
      <c r="K95" s="180">
        <v>184.2</v>
      </c>
      <c r="L95" s="183">
        <v>13</v>
      </c>
      <c r="M95" s="180">
        <f>X95</f>
        <v>498560.62</v>
      </c>
      <c r="N95" s="184" t="s">
        <v>34</v>
      </c>
      <c r="O95" s="184" t="s">
        <v>34</v>
      </c>
      <c r="P95" s="184" t="s">
        <v>34</v>
      </c>
      <c r="Q95" s="165">
        <f t="shared" si="17"/>
        <v>498560.62</v>
      </c>
      <c r="R95" s="154">
        <f t="shared" si="16"/>
        <v>1911.6588190184048</v>
      </c>
      <c r="S95" s="154">
        <v>5221.4052538370725</v>
      </c>
      <c r="T95" s="165" t="s">
        <v>34</v>
      </c>
      <c r="U95" s="169" t="s">
        <v>34</v>
      </c>
      <c r="V95" s="165" t="s">
        <v>34</v>
      </c>
      <c r="W95" s="165">
        <v>266</v>
      </c>
      <c r="X95" s="165">
        <v>498560.62</v>
      </c>
      <c r="Y95" s="165" t="s">
        <v>34</v>
      </c>
      <c r="Z95" s="165" t="s">
        <v>34</v>
      </c>
      <c r="AA95" s="165" t="s">
        <v>34</v>
      </c>
      <c r="AB95" s="165" t="s">
        <v>34</v>
      </c>
      <c r="AC95" s="165" t="s">
        <v>34</v>
      </c>
      <c r="AD95" s="165" t="s">
        <v>34</v>
      </c>
      <c r="AE95" s="165" t="s">
        <v>34</v>
      </c>
      <c r="AF95" s="165" t="s">
        <v>34</v>
      </c>
      <c r="AG95" s="165" t="s">
        <v>34</v>
      </c>
      <c r="AH95" s="165" t="s">
        <v>34</v>
      </c>
      <c r="AI95" s="170" t="s">
        <v>403</v>
      </c>
      <c r="AJ95" s="41"/>
      <c r="AK95" s="1" t="s">
        <v>404</v>
      </c>
      <c r="AL95" s="90">
        <v>1</v>
      </c>
      <c r="AM95" s="91"/>
      <c r="AN95" s="22"/>
      <c r="AO95" s="87"/>
      <c r="AP95" s="22"/>
      <c r="AQ95" s="22"/>
      <c r="AR95" s="22"/>
      <c r="AS95" s="54"/>
      <c r="AT95" s="54"/>
      <c r="AU95" s="29">
        <v>68</v>
      </c>
      <c r="AV95" s="29" t="s">
        <v>449</v>
      </c>
      <c r="AW95" s="29" t="str">
        <f t="shared" si="13"/>
        <v>68.</v>
      </c>
      <c r="AX95" s="104"/>
    </row>
    <row r="96" spans="1:50" ht="22.5" customHeight="1" x14ac:dyDescent="0.3">
      <c r="A96" s="159" t="str">
        <f t="shared" si="11"/>
        <v>69.</v>
      </c>
      <c r="B96" s="159">
        <v>815</v>
      </c>
      <c r="C96" s="166" t="s">
        <v>101</v>
      </c>
      <c r="D96" s="172">
        <v>1970</v>
      </c>
      <c r="E96" s="181" t="s">
        <v>34</v>
      </c>
      <c r="F96" s="167" t="s">
        <v>36</v>
      </c>
      <c r="G96" s="182">
        <v>2</v>
      </c>
      <c r="H96" s="182">
        <v>2</v>
      </c>
      <c r="I96" s="180">
        <v>417</v>
      </c>
      <c r="J96" s="180">
        <v>301.5</v>
      </c>
      <c r="K96" s="180">
        <v>301.5</v>
      </c>
      <c r="L96" s="183">
        <v>18</v>
      </c>
      <c r="M96" s="180">
        <f>X96</f>
        <v>938636.63</v>
      </c>
      <c r="N96" s="184" t="s">
        <v>34</v>
      </c>
      <c r="O96" s="184" t="s">
        <v>34</v>
      </c>
      <c r="P96" s="184" t="s">
        <v>34</v>
      </c>
      <c r="Q96" s="165">
        <f t="shared" si="17"/>
        <v>938636.63</v>
      </c>
      <c r="R96" s="154">
        <f t="shared" si="16"/>
        <v>2250.9271702637889</v>
      </c>
      <c r="S96" s="154">
        <v>5221.4052538370725</v>
      </c>
      <c r="T96" s="165" t="s">
        <v>34</v>
      </c>
      <c r="U96" s="169" t="s">
        <v>34</v>
      </c>
      <c r="V96" s="165" t="s">
        <v>34</v>
      </c>
      <c r="W96" s="165">
        <v>388</v>
      </c>
      <c r="X96" s="165">
        <v>938636.63</v>
      </c>
      <c r="Y96" s="165" t="s">
        <v>34</v>
      </c>
      <c r="Z96" s="165" t="s">
        <v>34</v>
      </c>
      <c r="AA96" s="165" t="s">
        <v>34</v>
      </c>
      <c r="AB96" s="165" t="s">
        <v>34</v>
      </c>
      <c r="AC96" s="165" t="s">
        <v>34</v>
      </c>
      <c r="AD96" s="165" t="s">
        <v>34</v>
      </c>
      <c r="AE96" s="165" t="s">
        <v>34</v>
      </c>
      <c r="AF96" s="165" t="s">
        <v>34</v>
      </c>
      <c r="AG96" s="165" t="s">
        <v>34</v>
      </c>
      <c r="AH96" s="165" t="s">
        <v>34</v>
      </c>
      <c r="AI96" s="170" t="s">
        <v>403</v>
      </c>
      <c r="AJ96" s="41"/>
      <c r="AK96" s="1" t="s">
        <v>404</v>
      </c>
      <c r="AL96" s="90">
        <v>1</v>
      </c>
      <c r="AM96" s="91"/>
      <c r="AN96" s="22"/>
      <c r="AO96" s="87"/>
      <c r="AP96" s="22"/>
      <c r="AQ96" s="22"/>
      <c r="AR96" s="22"/>
      <c r="AS96" s="54"/>
      <c r="AT96" s="54"/>
      <c r="AU96" s="29">
        <v>69</v>
      </c>
      <c r="AV96" s="29" t="s">
        <v>449</v>
      </c>
      <c r="AW96" s="29" t="str">
        <f t="shared" si="13"/>
        <v>69.</v>
      </c>
      <c r="AX96" s="104"/>
    </row>
    <row r="97" spans="1:50" ht="22.5" customHeight="1" x14ac:dyDescent="0.3">
      <c r="A97" s="159" t="str">
        <f t="shared" si="11"/>
        <v>70.</v>
      </c>
      <c r="B97" s="159">
        <v>817</v>
      </c>
      <c r="C97" s="166" t="s">
        <v>102</v>
      </c>
      <c r="D97" s="172">
        <v>1963</v>
      </c>
      <c r="E97" s="181" t="s">
        <v>34</v>
      </c>
      <c r="F97" s="167" t="s">
        <v>35</v>
      </c>
      <c r="G97" s="182">
        <v>4</v>
      </c>
      <c r="H97" s="182">
        <v>2</v>
      </c>
      <c r="I97" s="180">
        <v>1262.4000000000001</v>
      </c>
      <c r="J97" s="180">
        <v>829.2</v>
      </c>
      <c r="K97" s="180">
        <v>829.2</v>
      </c>
      <c r="L97" s="183">
        <v>47</v>
      </c>
      <c r="M97" s="180">
        <f>X97</f>
        <v>1519166.2</v>
      </c>
      <c r="N97" s="184" t="s">
        <v>34</v>
      </c>
      <c r="O97" s="184" t="s">
        <v>34</v>
      </c>
      <c r="P97" s="184" t="s">
        <v>34</v>
      </c>
      <c r="Q97" s="165">
        <f t="shared" si="17"/>
        <v>1519166.2</v>
      </c>
      <c r="R97" s="154">
        <f t="shared" si="16"/>
        <v>1203.3952788339668</v>
      </c>
      <c r="S97" s="154">
        <v>5221.4052538370725</v>
      </c>
      <c r="T97" s="165" t="s">
        <v>34</v>
      </c>
      <c r="U97" s="169" t="s">
        <v>34</v>
      </c>
      <c r="V97" s="165" t="s">
        <v>34</v>
      </c>
      <c r="W97" s="165">
        <v>607</v>
      </c>
      <c r="X97" s="165">
        <v>1519166.2</v>
      </c>
      <c r="Y97" s="165" t="s">
        <v>34</v>
      </c>
      <c r="Z97" s="165" t="s">
        <v>34</v>
      </c>
      <c r="AA97" s="165" t="s">
        <v>34</v>
      </c>
      <c r="AB97" s="165" t="s">
        <v>34</v>
      </c>
      <c r="AC97" s="165" t="s">
        <v>34</v>
      </c>
      <c r="AD97" s="165" t="s">
        <v>34</v>
      </c>
      <c r="AE97" s="165" t="s">
        <v>34</v>
      </c>
      <c r="AF97" s="165" t="s">
        <v>34</v>
      </c>
      <c r="AG97" s="165" t="s">
        <v>34</v>
      </c>
      <c r="AH97" s="165" t="s">
        <v>34</v>
      </c>
      <c r="AI97" s="170" t="s">
        <v>403</v>
      </c>
      <c r="AJ97" s="41"/>
      <c r="AK97" s="1" t="s">
        <v>404</v>
      </c>
      <c r="AL97" s="90">
        <v>1</v>
      </c>
      <c r="AM97" s="91"/>
      <c r="AN97" s="22"/>
      <c r="AO97" s="87"/>
      <c r="AP97" s="22"/>
      <c r="AQ97" s="22"/>
      <c r="AR97" s="22"/>
      <c r="AS97" s="54"/>
      <c r="AT97" s="54"/>
      <c r="AU97" s="29">
        <v>70</v>
      </c>
      <c r="AV97" s="29" t="s">
        <v>449</v>
      </c>
      <c r="AW97" s="29" t="str">
        <f t="shared" si="13"/>
        <v>70.</v>
      </c>
      <c r="AX97" s="104"/>
    </row>
    <row r="98" spans="1:50" ht="22.5" customHeight="1" x14ac:dyDescent="0.3">
      <c r="A98" s="159" t="str">
        <f t="shared" ref="A98:A157" si="20">AW98</f>
        <v>71.</v>
      </c>
      <c r="B98" s="159">
        <v>822</v>
      </c>
      <c r="C98" s="166" t="s">
        <v>103</v>
      </c>
      <c r="D98" s="172">
        <v>1958</v>
      </c>
      <c r="E98" s="181" t="s">
        <v>34</v>
      </c>
      <c r="F98" s="167" t="s">
        <v>35</v>
      </c>
      <c r="G98" s="182">
        <v>2</v>
      </c>
      <c r="H98" s="182">
        <v>1</v>
      </c>
      <c r="I98" s="180">
        <v>269.3</v>
      </c>
      <c r="J98" s="180">
        <v>196</v>
      </c>
      <c r="K98" s="180">
        <v>196</v>
      </c>
      <c r="L98" s="183">
        <v>10</v>
      </c>
      <c r="M98" s="180">
        <f>T98+AG98</f>
        <v>87372.18</v>
      </c>
      <c r="N98" s="184" t="s">
        <v>34</v>
      </c>
      <c r="O98" s="184" t="s">
        <v>34</v>
      </c>
      <c r="P98" s="184" t="s">
        <v>34</v>
      </c>
      <c r="Q98" s="165">
        <f t="shared" si="17"/>
        <v>87372.18</v>
      </c>
      <c r="R98" s="154">
        <f t="shared" ref="R98:R117" si="21">M98/I98</f>
        <v>324.44181210545855</v>
      </c>
      <c r="S98" s="154">
        <v>5221.4052538370725</v>
      </c>
      <c r="T98" s="165">
        <v>62659.79</v>
      </c>
      <c r="U98" s="169" t="s">
        <v>34</v>
      </c>
      <c r="V98" s="165" t="s">
        <v>34</v>
      </c>
      <c r="W98" s="165" t="s">
        <v>34</v>
      </c>
      <c r="X98" s="165" t="s">
        <v>34</v>
      </c>
      <c r="Y98" s="165" t="s">
        <v>34</v>
      </c>
      <c r="Z98" s="165" t="s">
        <v>34</v>
      </c>
      <c r="AA98" s="165" t="s">
        <v>34</v>
      </c>
      <c r="AB98" s="165" t="s">
        <v>34</v>
      </c>
      <c r="AC98" s="165" t="s">
        <v>34</v>
      </c>
      <c r="AD98" s="165" t="s">
        <v>34</v>
      </c>
      <c r="AE98" s="165" t="s">
        <v>34</v>
      </c>
      <c r="AF98" s="165" t="s">
        <v>34</v>
      </c>
      <c r="AG98" s="165">
        <v>24712.39</v>
      </c>
      <c r="AH98" s="165" t="s">
        <v>34</v>
      </c>
      <c r="AI98" s="170" t="s">
        <v>403</v>
      </c>
      <c r="AJ98" s="41"/>
      <c r="AK98" s="1" t="s">
        <v>404</v>
      </c>
      <c r="AL98" s="90">
        <v>1</v>
      </c>
      <c r="AM98" s="91"/>
      <c r="AN98" s="22" t="s">
        <v>409</v>
      </c>
      <c r="AO98" s="21"/>
      <c r="AP98" s="22"/>
      <c r="AQ98" s="22"/>
      <c r="AR98" s="22"/>
      <c r="AS98" s="54"/>
      <c r="AT98" s="54"/>
      <c r="AU98" s="29">
        <v>71</v>
      </c>
      <c r="AV98" s="29" t="s">
        <v>449</v>
      </c>
      <c r="AW98" s="29" t="str">
        <f t="shared" si="13"/>
        <v>71.</v>
      </c>
      <c r="AX98" s="104"/>
    </row>
    <row r="99" spans="1:50" ht="22.5" customHeight="1" x14ac:dyDescent="0.3">
      <c r="A99" s="159" t="str">
        <f t="shared" si="20"/>
        <v>72.</v>
      </c>
      <c r="B99" s="159">
        <v>824</v>
      </c>
      <c r="C99" s="166" t="s">
        <v>104</v>
      </c>
      <c r="D99" s="172">
        <v>1958</v>
      </c>
      <c r="E99" s="181" t="s">
        <v>34</v>
      </c>
      <c r="F99" s="167" t="s">
        <v>35</v>
      </c>
      <c r="G99" s="182">
        <v>2</v>
      </c>
      <c r="H99" s="182">
        <v>1</v>
      </c>
      <c r="I99" s="180">
        <v>269.3</v>
      </c>
      <c r="J99" s="180">
        <v>192.7</v>
      </c>
      <c r="K99" s="180">
        <v>192.7</v>
      </c>
      <c r="L99" s="183">
        <v>13</v>
      </c>
      <c r="M99" s="180">
        <f>T99+AG99</f>
        <v>87372.18</v>
      </c>
      <c r="N99" s="184" t="s">
        <v>34</v>
      </c>
      <c r="O99" s="184" t="s">
        <v>34</v>
      </c>
      <c r="P99" s="184" t="s">
        <v>34</v>
      </c>
      <c r="Q99" s="165">
        <f t="shared" si="17"/>
        <v>87372.18</v>
      </c>
      <c r="R99" s="154">
        <f t="shared" si="21"/>
        <v>324.44181210545855</v>
      </c>
      <c r="S99" s="154">
        <v>5221.4052538370725</v>
      </c>
      <c r="T99" s="165">
        <v>62659.79</v>
      </c>
      <c r="U99" s="169" t="s">
        <v>34</v>
      </c>
      <c r="V99" s="165" t="s">
        <v>34</v>
      </c>
      <c r="W99" s="165" t="s">
        <v>34</v>
      </c>
      <c r="X99" s="165" t="s">
        <v>34</v>
      </c>
      <c r="Y99" s="165" t="s">
        <v>34</v>
      </c>
      <c r="Z99" s="165" t="s">
        <v>34</v>
      </c>
      <c r="AA99" s="165" t="s">
        <v>34</v>
      </c>
      <c r="AB99" s="165" t="s">
        <v>34</v>
      </c>
      <c r="AC99" s="165" t="s">
        <v>34</v>
      </c>
      <c r="AD99" s="165" t="s">
        <v>34</v>
      </c>
      <c r="AE99" s="165" t="s">
        <v>34</v>
      </c>
      <c r="AF99" s="165" t="s">
        <v>34</v>
      </c>
      <c r="AG99" s="165">
        <v>24712.39</v>
      </c>
      <c r="AH99" s="165" t="s">
        <v>34</v>
      </c>
      <c r="AI99" s="170" t="s">
        <v>403</v>
      </c>
      <c r="AJ99" s="41"/>
      <c r="AK99" s="1" t="s">
        <v>404</v>
      </c>
      <c r="AL99" s="90">
        <v>1</v>
      </c>
      <c r="AM99" s="91"/>
      <c r="AN99" s="22" t="s">
        <v>409</v>
      </c>
      <c r="AO99" s="21"/>
      <c r="AP99" s="22"/>
      <c r="AQ99" s="22"/>
      <c r="AR99" s="22"/>
      <c r="AS99" s="54"/>
      <c r="AT99" s="54"/>
      <c r="AU99" s="29">
        <v>72</v>
      </c>
      <c r="AV99" s="29" t="s">
        <v>449</v>
      </c>
      <c r="AW99" s="29" t="str">
        <f t="shared" ref="AW99:AW117" si="22">CONCATENATE(AU99,AV99)</f>
        <v>72.</v>
      </c>
      <c r="AX99" s="104"/>
    </row>
    <row r="100" spans="1:50" ht="22.5" customHeight="1" x14ac:dyDescent="0.3">
      <c r="A100" s="159" t="str">
        <f t="shared" si="20"/>
        <v>73.</v>
      </c>
      <c r="B100" s="159">
        <v>826</v>
      </c>
      <c r="C100" s="166" t="s">
        <v>105</v>
      </c>
      <c r="D100" s="172">
        <v>1960</v>
      </c>
      <c r="E100" s="181" t="s">
        <v>34</v>
      </c>
      <c r="F100" s="167" t="s">
        <v>35</v>
      </c>
      <c r="G100" s="182">
        <v>2</v>
      </c>
      <c r="H100" s="182">
        <v>2</v>
      </c>
      <c r="I100" s="180">
        <v>1277</v>
      </c>
      <c r="J100" s="180">
        <v>814.6</v>
      </c>
      <c r="K100" s="180">
        <v>814.6</v>
      </c>
      <c r="L100" s="183">
        <v>58</v>
      </c>
      <c r="M100" s="180">
        <f>X100</f>
        <v>689389.04</v>
      </c>
      <c r="N100" s="184" t="s">
        <v>34</v>
      </c>
      <c r="O100" s="184" t="s">
        <v>34</v>
      </c>
      <c r="P100" s="184" t="s">
        <v>34</v>
      </c>
      <c r="Q100" s="165">
        <f t="shared" si="17"/>
        <v>689389.04</v>
      </c>
      <c r="R100" s="154">
        <f t="shared" si="21"/>
        <v>539.85046202036028</v>
      </c>
      <c r="S100" s="154">
        <v>5221.4052538370725</v>
      </c>
      <c r="T100" s="165" t="s">
        <v>34</v>
      </c>
      <c r="U100" s="169" t="s">
        <v>34</v>
      </c>
      <c r="V100" s="165" t="s">
        <v>34</v>
      </c>
      <c r="W100" s="165">
        <v>500</v>
      </c>
      <c r="X100" s="165">
        <v>689389.04</v>
      </c>
      <c r="Y100" s="165" t="s">
        <v>34</v>
      </c>
      <c r="Z100" s="165" t="s">
        <v>34</v>
      </c>
      <c r="AA100" s="165" t="s">
        <v>34</v>
      </c>
      <c r="AB100" s="165" t="s">
        <v>34</v>
      </c>
      <c r="AC100" s="165" t="s">
        <v>34</v>
      </c>
      <c r="AD100" s="165" t="s">
        <v>34</v>
      </c>
      <c r="AE100" s="165" t="s">
        <v>34</v>
      </c>
      <c r="AF100" s="165" t="s">
        <v>34</v>
      </c>
      <c r="AG100" s="165" t="s">
        <v>34</v>
      </c>
      <c r="AH100" s="165" t="s">
        <v>34</v>
      </c>
      <c r="AI100" s="170" t="s">
        <v>403</v>
      </c>
      <c r="AJ100" s="41"/>
      <c r="AK100" s="1" t="s">
        <v>404</v>
      </c>
      <c r="AL100" s="90">
        <v>1</v>
      </c>
      <c r="AM100" s="91"/>
      <c r="AN100" s="22"/>
      <c r="AO100" s="87"/>
      <c r="AP100" s="22"/>
      <c r="AQ100" s="22"/>
      <c r="AR100" s="22"/>
      <c r="AS100" s="54"/>
      <c r="AT100" s="54"/>
      <c r="AU100" s="29">
        <v>73</v>
      </c>
      <c r="AV100" s="29" t="s">
        <v>449</v>
      </c>
      <c r="AW100" s="29" t="str">
        <f t="shared" si="22"/>
        <v>73.</v>
      </c>
      <c r="AX100" s="104"/>
    </row>
    <row r="101" spans="1:50" ht="22.5" customHeight="1" x14ac:dyDescent="0.3">
      <c r="A101" s="159" t="str">
        <f t="shared" si="20"/>
        <v>74.</v>
      </c>
      <c r="B101" s="159">
        <v>829</v>
      </c>
      <c r="C101" s="166" t="s">
        <v>106</v>
      </c>
      <c r="D101" s="172">
        <v>1970</v>
      </c>
      <c r="E101" s="181" t="s">
        <v>34</v>
      </c>
      <c r="F101" s="167" t="s">
        <v>35</v>
      </c>
      <c r="G101" s="182">
        <v>5</v>
      </c>
      <c r="H101" s="182">
        <v>2</v>
      </c>
      <c r="I101" s="180">
        <v>1741.1</v>
      </c>
      <c r="J101" s="180">
        <v>1163.3</v>
      </c>
      <c r="K101" s="180">
        <v>1163.3</v>
      </c>
      <c r="L101" s="183">
        <v>63</v>
      </c>
      <c r="M101" s="180">
        <f>X101</f>
        <v>1714048.61</v>
      </c>
      <c r="N101" s="184" t="s">
        <v>34</v>
      </c>
      <c r="O101" s="184" t="s">
        <v>34</v>
      </c>
      <c r="P101" s="184" t="s">
        <v>34</v>
      </c>
      <c r="Q101" s="165">
        <f t="shared" si="17"/>
        <v>1714048.61</v>
      </c>
      <c r="R101" s="154">
        <f t="shared" si="21"/>
        <v>984.46304635000877</v>
      </c>
      <c r="S101" s="154">
        <v>5221.4052538370725</v>
      </c>
      <c r="T101" s="165" t="s">
        <v>34</v>
      </c>
      <c r="U101" s="169" t="s">
        <v>34</v>
      </c>
      <c r="V101" s="165" t="s">
        <v>34</v>
      </c>
      <c r="W101" s="165">
        <v>698</v>
      </c>
      <c r="X101" s="165">
        <v>1714048.61</v>
      </c>
      <c r="Y101" s="165" t="s">
        <v>34</v>
      </c>
      <c r="Z101" s="165" t="s">
        <v>34</v>
      </c>
      <c r="AA101" s="165" t="s">
        <v>34</v>
      </c>
      <c r="AB101" s="165" t="s">
        <v>34</v>
      </c>
      <c r="AC101" s="165" t="s">
        <v>34</v>
      </c>
      <c r="AD101" s="165" t="s">
        <v>34</v>
      </c>
      <c r="AE101" s="165" t="s">
        <v>34</v>
      </c>
      <c r="AF101" s="165" t="s">
        <v>34</v>
      </c>
      <c r="AG101" s="165" t="s">
        <v>34</v>
      </c>
      <c r="AH101" s="165" t="s">
        <v>34</v>
      </c>
      <c r="AI101" s="170" t="s">
        <v>403</v>
      </c>
      <c r="AJ101" s="41"/>
      <c r="AK101" s="1" t="s">
        <v>404</v>
      </c>
      <c r="AL101" s="90">
        <v>1</v>
      </c>
      <c r="AM101" s="91"/>
      <c r="AN101" s="22"/>
      <c r="AO101" s="87"/>
      <c r="AP101" s="22"/>
      <c r="AQ101" s="22"/>
      <c r="AR101" s="22"/>
      <c r="AS101" s="54"/>
      <c r="AT101" s="54"/>
      <c r="AU101" s="29">
        <v>74</v>
      </c>
      <c r="AV101" s="29" t="s">
        <v>449</v>
      </c>
      <c r="AW101" s="29" t="str">
        <f t="shared" si="22"/>
        <v>74.</v>
      </c>
      <c r="AX101" s="104"/>
    </row>
    <row r="102" spans="1:50" ht="22.5" customHeight="1" x14ac:dyDescent="0.3">
      <c r="A102" s="159" t="str">
        <f t="shared" si="20"/>
        <v>75.</v>
      </c>
      <c r="B102" s="159">
        <v>834</v>
      </c>
      <c r="C102" s="166" t="s">
        <v>107</v>
      </c>
      <c r="D102" s="172">
        <v>1959</v>
      </c>
      <c r="E102" s="181" t="s">
        <v>34</v>
      </c>
      <c r="F102" s="167" t="s">
        <v>35</v>
      </c>
      <c r="G102" s="182">
        <v>2</v>
      </c>
      <c r="H102" s="182">
        <v>1</v>
      </c>
      <c r="I102" s="180">
        <v>496.54</v>
      </c>
      <c r="J102" s="180">
        <v>276.54000000000002</v>
      </c>
      <c r="K102" s="180">
        <v>276.54000000000002</v>
      </c>
      <c r="L102" s="183">
        <v>14</v>
      </c>
      <c r="M102" s="180">
        <f>X102</f>
        <v>695520</v>
      </c>
      <c r="N102" s="184" t="s">
        <v>34</v>
      </c>
      <c r="O102" s="184" t="s">
        <v>34</v>
      </c>
      <c r="P102" s="184" t="s">
        <v>34</v>
      </c>
      <c r="Q102" s="165">
        <f t="shared" si="17"/>
        <v>695520</v>
      </c>
      <c r="R102" s="154">
        <f t="shared" si="21"/>
        <v>1400.7330728642203</v>
      </c>
      <c r="S102" s="154">
        <v>5221.4052538370725</v>
      </c>
      <c r="T102" s="165" t="s">
        <v>34</v>
      </c>
      <c r="U102" s="169" t="s">
        <v>34</v>
      </c>
      <c r="V102" s="165" t="s">
        <v>34</v>
      </c>
      <c r="W102" s="165">
        <v>506</v>
      </c>
      <c r="X102" s="165">
        <v>695520</v>
      </c>
      <c r="Y102" s="165" t="s">
        <v>34</v>
      </c>
      <c r="Z102" s="165" t="s">
        <v>34</v>
      </c>
      <c r="AA102" s="165" t="s">
        <v>34</v>
      </c>
      <c r="AB102" s="165" t="s">
        <v>34</v>
      </c>
      <c r="AC102" s="165" t="s">
        <v>34</v>
      </c>
      <c r="AD102" s="165" t="s">
        <v>34</v>
      </c>
      <c r="AE102" s="165" t="s">
        <v>34</v>
      </c>
      <c r="AF102" s="165" t="s">
        <v>34</v>
      </c>
      <c r="AG102" s="165" t="s">
        <v>34</v>
      </c>
      <c r="AH102" s="165" t="s">
        <v>34</v>
      </c>
      <c r="AI102" s="170" t="s">
        <v>403</v>
      </c>
      <c r="AJ102" s="41"/>
      <c r="AK102" s="1" t="s">
        <v>404</v>
      </c>
      <c r="AL102" s="90">
        <v>1</v>
      </c>
      <c r="AM102" s="91"/>
      <c r="AN102" s="22"/>
      <c r="AO102" s="87"/>
      <c r="AP102" s="22"/>
      <c r="AQ102" s="22"/>
      <c r="AR102" s="22"/>
      <c r="AS102" s="54"/>
      <c r="AT102" s="54"/>
      <c r="AU102" s="29">
        <v>75</v>
      </c>
      <c r="AV102" s="29" t="s">
        <v>449</v>
      </c>
      <c r="AW102" s="29" t="str">
        <f t="shared" si="22"/>
        <v>75.</v>
      </c>
      <c r="AX102" s="104"/>
    </row>
    <row r="103" spans="1:50" ht="22.5" customHeight="1" x14ac:dyDescent="0.3">
      <c r="A103" s="159" t="str">
        <f t="shared" si="20"/>
        <v>76.</v>
      </c>
      <c r="B103" s="159">
        <v>835</v>
      </c>
      <c r="C103" s="166" t="s">
        <v>108</v>
      </c>
      <c r="D103" s="172">
        <v>1958</v>
      </c>
      <c r="E103" s="181" t="s">
        <v>34</v>
      </c>
      <c r="F103" s="167" t="s">
        <v>35</v>
      </c>
      <c r="G103" s="182">
        <v>2</v>
      </c>
      <c r="H103" s="182">
        <v>1</v>
      </c>
      <c r="I103" s="180">
        <v>493.3</v>
      </c>
      <c r="J103" s="180">
        <v>270.3</v>
      </c>
      <c r="K103" s="180">
        <v>270.10000000000002</v>
      </c>
      <c r="L103" s="183">
        <v>11</v>
      </c>
      <c r="M103" s="180">
        <f>X103</f>
        <v>636736.66</v>
      </c>
      <c r="N103" s="184" t="s">
        <v>34</v>
      </c>
      <c r="O103" s="184" t="s">
        <v>34</v>
      </c>
      <c r="P103" s="184" t="s">
        <v>34</v>
      </c>
      <c r="Q103" s="165">
        <f t="shared" si="17"/>
        <v>636736.66</v>
      </c>
      <c r="R103" s="154">
        <f t="shared" si="21"/>
        <v>1290.7696330833164</v>
      </c>
      <c r="S103" s="154">
        <v>5221.4052538370725</v>
      </c>
      <c r="T103" s="165" t="s">
        <v>34</v>
      </c>
      <c r="U103" s="169" t="s">
        <v>34</v>
      </c>
      <c r="V103" s="165" t="s">
        <v>34</v>
      </c>
      <c r="W103" s="165">
        <v>281</v>
      </c>
      <c r="X103" s="165">
        <v>636736.66</v>
      </c>
      <c r="Y103" s="165" t="s">
        <v>34</v>
      </c>
      <c r="Z103" s="165" t="s">
        <v>34</v>
      </c>
      <c r="AA103" s="165" t="s">
        <v>34</v>
      </c>
      <c r="AB103" s="165" t="s">
        <v>34</v>
      </c>
      <c r="AC103" s="165" t="s">
        <v>34</v>
      </c>
      <c r="AD103" s="165" t="s">
        <v>34</v>
      </c>
      <c r="AE103" s="165" t="s">
        <v>34</v>
      </c>
      <c r="AF103" s="165" t="s">
        <v>34</v>
      </c>
      <c r="AG103" s="165" t="s">
        <v>34</v>
      </c>
      <c r="AH103" s="165" t="s">
        <v>34</v>
      </c>
      <c r="AI103" s="170" t="s">
        <v>403</v>
      </c>
      <c r="AJ103" s="41"/>
      <c r="AK103" s="1" t="s">
        <v>404</v>
      </c>
      <c r="AL103" s="90">
        <v>1</v>
      </c>
      <c r="AM103" s="91"/>
      <c r="AN103" s="22"/>
      <c r="AO103" s="87"/>
      <c r="AP103" s="22"/>
      <c r="AQ103" s="22"/>
      <c r="AR103" s="22"/>
      <c r="AS103" s="54"/>
      <c r="AT103" s="54"/>
      <c r="AU103" s="29">
        <v>76</v>
      </c>
      <c r="AV103" s="29" t="s">
        <v>449</v>
      </c>
      <c r="AW103" s="29" t="str">
        <f t="shared" si="22"/>
        <v>76.</v>
      </c>
      <c r="AX103" s="104"/>
    </row>
    <row r="104" spans="1:50" ht="22.5" customHeight="1" x14ac:dyDescent="0.3">
      <c r="A104" s="159" t="str">
        <f t="shared" si="20"/>
        <v>77.</v>
      </c>
      <c r="B104" s="159">
        <v>836</v>
      </c>
      <c r="C104" s="166" t="s">
        <v>109</v>
      </c>
      <c r="D104" s="172">
        <v>1958</v>
      </c>
      <c r="E104" s="181" t="s">
        <v>34</v>
      </c>
      <c r="F104" s="167" t="s">
        <v>35</v>
      </c>
      <c r="G104" s="182">
        <v>2</v>
      </c>
      <c r="H104" s="182">
        <v>1</v>
      </c>
      <c r="I104" s="180">
        <v>490.7</v>
      </c>
      <c r="J104" s="180">
        <v>272.7</v>
      </c>
      <c r="K104" s="180">
        <v>272.7</v>
      </c>
      <c r="L104" s="183">
        <v>10</v>
      </c>
      <c r="M104" s="180">
        <f>X104</f>
        <v>575181.56000000006</v>
      </c>
      <c r="N104" s="184" t="s">
        <v>34</v>
      </c>
      <c r="O104" s="184" t="s">
        <v>34</v>
      </c>
      <c r="P104" s="184" t="s">
        <v>34</v>
      </c>
      <c r="Q104" s="165">
        <f t="shared" ref="Q104:Q116" si="23">M104</f>
        <v>575181.56000000006</v>
      </c>
      <c r="R104" s="154">
        <f t="shared" si="21"/>
        <v>1172.1653963725291</v>
      </c>
      <c r="S104" s="154">
        <v>5221.4052538370725</v>
      </c>
      <c r="T104" s="165" t="s">
        <v>34</v>
      </c>
      <c r="U104" s="169" t="s">
        <v>34</v>
      </c>
      <c r="V104" s="165" t="s">
        <v>34</v>
      </c>
      <c r="W104" s="165">
        <v>282</v>
      </c>
      <c r="X104" s="165">
        <v>575181.56000000006</v>
      </c>
      <c r="Y104" s="165" t="s">
        <v>34</v>
      </c>
      <c r="Z104" s="165" t="s">
        <v>34</v>
      </c>
      <c r="AA104" s="165" t="s">
        <v>34</v>
      </c>
      <c r="AB104" s="165" t="s">
        <v>34</v>
      </c>
      <c r="AC104" s="165" t="s">
        <v>34</v>
      </c>
      <c r="AD104" s="165" t="s">
        <v>34</v>
      </c>
      <c r="AE104" s="165" t="s">
        <v>34</v>
      </c>
      <c r="AF104" s="165" t="s">
        <v>34</v>
      </c>
      <c r="AG104" s="165" t="s">
        <v>34</v>
      </c>
      <c r="AH104" s="165" t="s">
        <v>34</v>
      </c>
      <c r="AI104" s="170" t="s">
        <v>403</v>
      </c>
      <c r="AJ104" s="41"/>
      <c r="AK104" s="1" t="s">
        <v>404</v>
      </c>
      <c r="AL104" s="90">
        <v>1</v>
      </c>
      <c r="AM104" s="91"/>
      <c r="AN104" s="22"/>
      <c r="AO104" s="87"/>
      <c r="AP104" s="22"/>
      <c r="AQ104" s="22"/>
      <c r="AR104" s="22"/>
      <c r="AS104" s="54"/>
      <c r="AT104" s="54"/>
      <c r="AU104" s="29">
        <v>77</v>
      </c>
      <c r="AV104" s="29" t="s">
        <v>449</v>
      </c>
      <c r="AW104" s="29" t="str">
        <f t="shared" si="22"/>
        <v>77.</v>
      </c>
      <c r="AX104" s="104"/>
    </row>
    <row r="105" spans="1:50" ht="22.5" customHeight="1" x14ac:dyDescent="0.3">
      <c r="A105" s="159" t="str">
        <f t="shared" si="20"/>
        <v>78.</v>
      </c>
      <c r="B105" s="159">
        <v>837</v>
      </c>
      <c r="C105" s="166" t="s">
        <v>110</v>
      </c>
      <c r="D105" s="172">
        <v>1962</v>
      </c>
      <c r="E105" s="181" t="s">
        <v>34</v>
      </c>
      <c r="F105" s="167" t="s">
        <v>35</v>
      </c>
      <c r="G105" s="182">
        <v>2</v>
      </c>
      <c r="H105" s="182">
        <v>2</v>
      </c>
      <c r="I105" s="180">
        <v>1362.8</v>
      </c>
      <c r="J105" s="180">
        <v>1254.3</v>
      </c>
      <c r="K105" s="180">
        <v>1254.3</v>
      </c>
      <c r="L105" s="183">
        <v>33</v>
      </c>
      <c r="M105" s="180">
        <f>T105+AG105</f>
        <v>364017.91</v>
      </c>
      <c r="N105" s="184" t="s">
        <v>34</v>
      </c>
      <c r="O105" s="184" t="s">
        <v>34</v>
      </c>
      <c r="P105" s="184" t="s">
        <v>34</v>
      </c>
      <c r="Q105" s="165">
        <f t="shared" si="23"/>
        <v>364017.91</v>
      </c>
      <c r="R105" s="154">
        <f t="shared" si="21"/>
        <v>267.11029498092159</v>
      </c>
      <c r="S105" s="154">
        <v>5221.4052538370725</v>
      </c>
      <c r="T105" s="165">
        <v>361260.5</v>
      </c>
      <c r="U105" s="169" t="s">
        <v>34</v>
      </c>
      <c r="V105" s="165" t="s">
        <v>34</v>
      </c>
      <c r="W105" s="165" t="s">
        <v>34</v>
      </c>
      <c r="X105" s="165" t="s">
        <v>34</v>
      </c>
      <c r="Y105" s="165" t="s">
        <v>34</v>
      </c>
      <c r="Z105" s="165" t="s">
        <v>34</v>
      </c>
      <c r="AA105" s="165" t="s">
        <v>34</v>
      </c>
      <c r="AB105" s="165" t="s">
        <v>34</v>
      </c>
      <c r="AC105" s="165" t="s">
        <v>34</v>
      </c>
      <c r="AD105" s="165" t="s">
        <v>34</v>
      </c>
      <c r="AE105" s="165" t="s">
        <v>34</v>
      </c>
      <c r="AF105" s="165" t="s">
        <v>34</v>
      </c>
      <c r="AG105" s="165">
        <v>2757.41</v>
      </c>
      <c r="AH105" s="165" t="s">
        <v>34</v>
      </c>
      <c r="AI105" s="170" t="s">
        <v>403</v>
      </c>
      <c r="AJ105" s="41"/>
      <c r="AK105" s="1" t="s">
        <v>404</v>
      </c>
      <c r="AL105" s="90">
        <v>1</v>
      </c>
      <c r="AM105" s="91"/>
      <c r="AN105" s="22" t="s">
        <v>502</v>
      </c>
      <c r="AO105" s="21"/>
      <c r="AP105" s="22"/>
      <c r="AQ105" s="22"/>
      <c r="AR105" s="22"/>
      <c r="AS105" s="54"/>
      <c r="AT105" s="54"/>
      <c r="AU105" s="29">
        <v>78</v>
      </c>
      <c r="AV105" s="29" t="s">
        <v>449</v>
      </c>
      <c r="AW105" s="29" t="str">
        <f t="shared" si="22"/>
        <v>78.</v>
      </c>
      <c r="AX105" s="104"/>
    </row>
    <row r="106" spans="1:50" ht="22.5" customHeight="1" x14ac:dyDescent="0.3">
      <c r="A106" s="159" t="str">
        <f t="shared" si="20"/>
        <v>79.</v>
      </c>
      <c r="B106" s="159">
        <v>838</v>
      </c>
      <c r="C106" s="166" t="s">
        <v>111</v>
      </c>
      <c r="D106" s="172">
        <v>1958</v>
      </c>
      <c r="E106" s="181" t="s">
        <v>34</v>
      </c>
      <c r="F106" s="167" t="s">
        <v>35</v>
      </c>
      <c r="G106" s="182">
        <v>2</v>
      </c>
      <c r="H106" s="182">
        <v>1</v>
      </c>
      <c r="I106" s="180">
        <v>270.5</v>
      </c>
      <c r="J106" s="180">
        <v>194.4</v>
      </c>
      <c r="K106" s="180">
        <v>194.4</v>
      </c>
      <c r="L106" s="183">
        <v>6</v>
      </c>
      <c r="M106" s="180">
        <f>T106+AG106</f>
        <v>84382.39</v>
      </c>
      <c r="N106" s="184" t="s">
        <v>34</v>
      </c>
      <c r="O106" s="184" t="s">
        <v>34</v>
      </c>
      <c r="P106" s="184" t="s">
        <v>34</v>
      </c>
      <c r="Q106" s="165">
        <f t="shared" si="23"/>
        <v>84382.39</v>
      </c>
      <c r="R106" s="154">
        <f t="shared" si="21"/>
        <v>311.94968576709795</v>
      </c>
      <c r="S106" s="154">
        <v>5221.4052538370725</v>
      </c>
      <c r="T106" s="165">
        <v>59670</v>
      </c>
      <c r="U106" s="169" t="s">
        <v>34</v>
      </c>
      <c r="V106" s="165" t="s">
        <v>34</v>
      </c>
      <c r="W106" s="165" t="s">
        <v>34</v>
      </c>
      <c r="X106" s="165" t="s">
        <v>34</v>
      </c>
      <c r="Y106" s="165" t="s">
        <v>34</v>
      </c>
      <c r="Z106" s="165" t="s">
        <v>34</v>
      </c>
      <c r="AA106" s="165" t="s">
        <v>34</v>
      </c>
      <c r="AB106" s="165" t="s">
        <v>34</v>
      </c>
      <c r="AC106" s="165" t="s">
        <v>34</v>
      </c>
      <c r="AD106" s="165" t="s">
        <v>34</v>
      </c>
      <c r="AE106" s="165" t="s">
        <v>34</v>
      </c>
      <c r="AF106" s="165" t="s">
        <v>34</v>
      </c>
      <c r="AG106" s="165">
        <v>24712.39</v>
      </c>
      <c r="AH106" s="165" t="s">
        <v>34</v>
      </c>
      <c r="AI106" s="170" t="s">
        <v>403</v>
      </c>
      <c r="AJ106" s="41"/>
      <c r="AK106" s="1" t="s">
        <v>404</v>
      </c>
      <c r="AL106" s="90">
        <v>1</v>
      </c>
      <c r="AM106" s="91"/>
      <c r="AN106" s="22" t="s">
        <v>409</v>
      </c>
      <c r="AO106" s="21"/>
      <c r="AP106" s="22"/>
      <c r="AQ106" s="22"/>
      <c r="AR106" s="22"/>
      <c r="AS106" s="54"/>
      <c r="AT106" s="54"/>
      <c r="AU106" s="29">
        <v>79</v>
      </c>
      <c r="AV106" s="29" t="s">
        <v>449</v>
      </c>
      <c r="AW106" s="29" t="str">
        <f t="shared" si="22"/>
        <v>79.</v>
      </c>
      <c r="AX106" s="104"/>
    </row>
    <row r="107" spans="1:50" ht="22.5" customHeight="1" x14ac:dyDescent="0.3">
      <c r="A107" s="159" t="str">
        <f t="shared" si="20"/>
        <v>80.</v>
      </c>
      <c r="B107" s="159">
        <v>860</v>
      </c>
      <c r="C107" s="166" t="s">
        <v>112</v>
      </c>
      <c r="D107" s="172">
        <v>1965</v>
      </c>
      <c r="E107" s="181" t="s">
        <v>34</v>
      </c>
      <c r="F107" s="167" t="s">
        <v>35</v>
      </c>
      <c r="G107" s="182">
        <v>2</v>
      </c>
      <c r="H107" s="182">
        <v>2</v>
      </c>
      <c r="I107" s="180">
        <v>458.5</v>
      </c>
      <c r="J107" s="180">
        <v>293</v>
      </c>
      <c r="K107" s="180">
        <v>293</v>
      </c>
      <c r="L107" s="183">
        <v>13</v>
      </c>
      <c r="M107" s="180">
        <f t="shared" ref="M107:M114" si="24">X107</f>
        <v>957426.04</v>
      </c>
      <c r="N107" s="184" t="s">
        <v>34</v>
      </c>
      <c r="O107" s="184" t="s">
        <v>34</v>
      </c>
      <c r="P107" s="184" t="s">
        <v>34</v>
      </c>
      <c r="Q107" s="165">
        <f t="shared" si="23"/>
        <v>957426.04</v>
      </c>
      <c r="R107" s="154">
        <f t="shared" si="21"/>
        <v>2088.1702071973828</v>
      </c>
      <c r="S107" s="154">
        <v>5221.4052538370725</v>
      </c>
      <c r="T107" s="165" t="s">
        <v>34</v>
      </c>
      <c r="U107" s="169" t="s">
        <v>34</v>
      </c>
      <c r="V107" s="165" t="s">
        <v>34</v>
      </c>
      <c r="W107" s="165">
        <v>434</v>
      </c>
      <c r="X107" s="165">
        <v>957426.04</v>
      </c>
      <c r="Y107" s="165" t="s">
        <v>34</v>
      </c>
      <c r="Z107" s="165" t="s">
        <v>34</v>
      </c>
      <c r="AA107" s="165" t="s">
        <v>34</v>
      </c>
      <c r="AB107" s="165" t="s">
        <v>34</v>
      </c>
      <c r="AC107" s="165" t="s">
        <v>34</v>
      </c>
      <c r="AD107" s="165" t="s">
        <v>34</v>
      </c>
      <c r="AE107" s="165" t="s">
        <v>34</v>
      </c>
      <c r="AF107" s="165" t="s">
        <v>34</v>
      </c>
      <c r="AG107" s="165" t="s">
        <v>34</v>
      </c>
      <c r="AH107" s="165" t="s">
        <v>34</v>
      </c>
      <c r="AI107" s="170" t="s">
        <v>403</v>
      </c>
      <c r="AJ107" s="41"/>
      <c r="AK107" s="1" t="s">
        <v>404</v>
      </c>
      <c r="AL107" s="90">
        <v>1</v>
      </c>
      <c r="AM107" s="91"/>
      <c r="AN107" s="22"/>
      <c r="AO107" s="87"/>
      <c r="AP107" s="22"/>
      <c r="AQ107" s="22"/>
      <c r="AR107" s="22"/>
      <c r="AS107" s="54"/>
      <c r="AT107" s="54"/>
      <c r="AU107" s="29">
        <v>80</v>
      </c>
      <c r="AV107" s="29" t="s">
        <v>449</v>
      </c>
      <c r="AW107" s="29" t="str">
        <f t="shared" si="22"/>
        <v>80.</v>
      </c>
      <c r="AX107" s="104"/>
    </row>
    <row r="108" spans="1:50" ht="22.5" customHeight="1" x14ac:dyDescent="0.3">
      <c r="A108" s="159" t="str">
        <f t="shared" si="20"/>
        <v>81.</v>
      </c>
      <c r="B108" s="159">
        <v>370</v>
      </c>
      <c r="C108" s="166" t="s">
        <v>425</v>
      </c>
      <c r="D108" s="172">
        <v>1974</v>
      </c>
      <c r="E108" s="181" t="s">
        <v>34</v>
      </c>
      <c r="F108" s="167" t="s">
        <v>35</v>
      </c>
      <c r="G108" s="182">
        <v>2</v>
      </c>
      <c r="H108" s="182">
        <v>2</v>
      </c>
      <c r="I108" s="180">
        <v>1862.4</v>
      </c>
      <c r="J108" s="180">
        <v>774.68</v>
      </c>
      <c r="K108" s="180">
        <v>774.68</v>
      </c>
      <c r="L108" s="183">
        <v>26</v>
      </c>
      <c r="M108" s="180">
        <f t="shared" si="24"/>
        <v>1523360.36</v>
      </c>
      <c r="N108" s="184" t="s">
        <v>34</v>
      </c>
      <c r="O108" s="184" t="s">
        <v>34</v>
      </c>
      <c r="P108" s="184" t="s">
        <v>34</v>
      </c>
      <c r="Q108" s="165">
        <f t="shared" si="23"/>
        <v>1523360.36</v>
      </c>
      <c r="R108" s="154">
        <f t="shared" si="21"/>
        <v>817.95551975945023</v>
      </c>
      <c r="S108" s="154">
        <v>5221.4052538370725</v>
      </c>
      <c r="T108" s="165" t="s">
        <v>34</v>
      </c>
      <c r="U108" s="169" t="s">
        <v>34</v>
      </c>
      <c r="V108" s="165" t="s">
        <v>34</v>
      </c>
      <c r="W108" s="165">
        <v>645</v>
      </c>
      <c r="X108" s="165">
        <v>1523360.36</v>
      </c>
      <c r="Y108" s="165" t="s">
        <v>34</v>
      </c>
      <c r="Z108" s="165" t="s">
        <v>34</v>
      </c>
      <c r="AA108" s="165" t="s">
        <v>34</v>
      </c>
      <c r="AB108" s="165" t="s">
        <v>34</v>
      </c>
      <c r="AC108" s="165" t="s">
        <v>34</v>
      </c>
      <c r="AD108" s="165" t="s">
        <v>34</v>
      </c>
      <c r="AE108" s="165" t="s">
        <v>34</v>
      </c>
      <c r="AF108" s="165" t="s">
        <v>34</v>
      </c>
      <c r="AG108" s="165" t="s">
        <v>34</v>
      </c>
      <c r="AH108" s="165" t="s">
        <v>34</v>
      </c>
      <c r="AI108" s="170" t="s">
        <v>403</v>
      </c>
      <c r="AJ108" s="41"/>
      <c r="AK108" s="1" t="s">
        <v>404</v>
      </c>
      <c r="AL108" s="90">
        <v>1</v>
      </c>
      <c r="AM108" s="91"/>
      <c r="AN108" s="22"/>
      <c r="AO108" s="87"/>
      <c r="AP108" s="22"/>
      <c r="AQ108" s="22"/>
      <c r="AR108" s="22"/>
      <c r="AS108" s="54"/>
      <c r="AT108" s="54"/>
      <c r="AU108" s="29">
        <v>81</v>
      </c>
      <c r="AV108" s="29" t="s">
        <v>449</v>
      </c>
      <c r="AW108" s="29" t="str">
        <f t="shared" si="22"/>
        <v>81.</v>
      </c>
      <c r="AX108" s="104"/>
    </row>
    <row r="109" spans="1:50" ht="22.5" customHeight="1" x14ac:dyDescent="0.3">
      <c r="A109" s="159" t="str">
        <f t="shared" si="20"/>
        <v>82.</v>
      </c>
      <c r="B109" s="159">
        <v>371</v>
      </c>
      <c r="C109" s="166" t="s">
        <v>418</v>
      </c>
      <c r="D109" s="172">
        <v>1975</v>
      </c>
      <c r="E109" s="181" t="s">
        <v>34</v>
      </c>
      <c r="F109" s="167" t="s">
        <v>35</v>
      </c>
      <c r="G109" s="182">
        <v>2</v>
      </c>
      <c r="H109" s="182">
        <v>2</v>
      </c>
      <c r="I109" s="180">
        <v>1977.2</v>
      </c>
      <c r="J109" s="180">
        <v>782.23</v>
      </c>
      <c r="K109" s="180">
        <v>779.2</v>
      </c>
      <c r="L109" s="183">
        <v>33</v>
      </c>
      <c r="M109" s="180">
        <f t="shared" si="24"/>
        <v>1469280.71</v>
      </c>
      <c r="N109" s="184" t="s">
        <v>34</v>
      </c>
      <c r="O109" s="184" t="s">
        <v>34</v>
      </c>
      <c r="P109" s="184" t="s">
        <v>34</v>
      </c>
      <c r="Q109" s="165">
        <f t="shared" si="23"/>
        <v>1469280.71</v>
      </c>
      <c r="R109" s="154">
        <f t="shared" si="21"/>
        <v>743.11182986040865</v>
      </c>
      <c r="S109" s="154">
        <v>5221.4052538370725</v>
      </c>
      <c r="T109" s="165" t="s">
        <v>34</v>
      </c>
      <c r="U109" s="169" t="s">
        <v>34</v>
      </c>
      <c r="V109" s="165" t="s">
        <v>34</v>
      </c>
      <c r="W109" s="165">
        <v>635</v>
      </c>
      <c r="X109" s="165">
        <v>1469280.71</v>
      </c>
      <c r="Y109" s="165" t="s">
        <v>34</v>
      </c>
      <c r="Z109" s="165" t="s">
        <v>34</v>
      </c>
      <c r="AA109" s="165" t="s">
        <v>34</v>
      </c>
      <c r="AB109" s="165" t="s">
        <v>34</v>
      </c>
      <c r="AC109" s="165" t="s">
        <v>34</v>
      </c>
      <c r="AD109" s="165" t="s">
        <v>34</v>
      </c>
      <c r="AE109" s="165" t="s">
        <v>34</v>
      </c>
      <c r="AF109" s="165" t="s">
        <v>34</v>
      </c>
      <c r="AG109" s="165" t="s">
        <v>34</v>
      </c>
      <c r="AH109" s="165" t="s">
        <v>34</v>
      </c>
      <c r="AI109" s="170" t="s">
        <v>403</v>
      </c>
      <c r="AJ109" s="41"/>
      <c r="AK109" s="1" t="s">
        <v>404</v>
      </c>
      <c r="AL109" s="90">
        <v>1</v>
      </c>
      <c r="AM109" s="91"/>
      <c r="AN109" s="22"/>
      <c r="AO109" s="87"/>
      <c r="AP109" s="22"/>
      <c r="AQ109" s="22"/>
      <c r="AR109" s="22"/>
      <c r="AS109" s="54"/>
      <c r="AT109" s="54"/>
      <c r="AU109" s="29">
        <v>82</v>
      </c>
      <c r="AV109" s="29" t="s">
        <v>449</v>
      </c>
      <c r="AW109" s="29" t="str">
        <f t="shared" si="22"/>
        <v>82.</v>
      </c>
      <c r="AX109" s="104"/>
    </row>
    <row r="110" spans="1:50" ht="22.5" customHeight="1" x14ac:dyDescent="0.3">
      <c r="A110" s="159" t="str">
        <f t="shared" si="20"/>
        <v>83.</v>
      </c>
      <c r="B110" s="159">
        <v>361</v>
      </c>
      <c r="C110" s="166" t="s">
        <v>419</v>
      </c>
      <c r="D110" s="172">
        <v>1977</v>
      </c>
      <c r="E110" s="181" t="s">
        <v>34</v>
      </c>
      <c r="F110" s="167" t="s">
        <v>35</v>
      </c>
      <c r="G110" s="182">
        <v>2</v>
      </c>
      <c r="H110" s="182">
        <v>3</v>
      </c>
      <c r="I110" s="180">
        <v>861.7</v>
      </c>
      <c r="J110" s="180">
        <v>474.5</v>
      </c>
      <c r="K110" s="180">
        <v>474.5</v>
      </c>
      <c r="L110" s="183">
        <v>38</v>
      </c>
      <c r="M110" s="180">
        <f t="shared" si="24"/>
        <v>1338314.55</v>
      </c>
      <c r="N110" s="184" t="s">
        <v>34</v>
      </c>
      <c r="O110" s="184" t="s">
        <v>34</v>
      </c>
      <c r="P110" s="184" t="s">
        <v>34</v>
      </c>
      <c r="Q110" s="165">
        <f t="shared" si="23"/>
        <v>1338314.55</v>
      </c>
      <c r="R110" s="154">
        <f t="shared" si="21"/>
        <v>1553.1096089126145</v>
      </c>
      <c r="S110" s="154">
        <v>5221.4052538370725</v>
      </c>
      <c r="T110" s="165" t="s">
        <v>34</v>
      </c>
      <c r="U110" s="169" t="s">
        <v>34</v>
      </c>
      <c r="V110" s="165" t="s">
        <v>34</v>
      </c>
      <c r="W110" s="165">
        <v>869.5</v>
      </c>
      <c r="X110" s="165">
        <v>1338314.55</v>
      </c>
      <c r="Y110" s="165" t="s">
        <v>34</v>
      </c>
      <c r="Z110" s="165" t="s">
        <v>34</v>
      </c>
      <c r="AA110" s="165" t="s">
        <v>34</v>
      </c>
      <c r="AB110" s="165" t="s">
        <v>34</v>
      </c>
      <c r="AC110" s="165" t="s">
        <v>34</v>
      </c>
      <c r="AD110" s="165" t="s">
        <v>34</v>
      </c>
      <c r="AE110" s="165" t="s">
        <v>34</v>
      </c>
      <c r="AF110" s="165" t="s">
        <v>34</v>
      </c>
      <c r="AG110" s="165" t="s">
        <v>34</v>
      </c>
      <c r="AH110" s="165" t="s">
        <v>34</v>
      </c>
      <c r="AI110" s="170" t="s">
        <v>403</v>
      </c>
      <c r="AJ110" s="41"/>
      <c r="AK110" s="1" t="s">
        <v>404</v>
      </c>
      <c r="AL110" s="90">
        <v>1</v>
      </c>
      <c r="AM110" s="91"/>
      <c r="AN110" s="22"/>
      <c r="AO110" s="87"/>
      <c r="AP110" s="22"/>
      <c r="AQ110" s="22"/>
      <c r="AR110" s="22"/>
      <c r="AS110" s="54"/>
      <c r="AT110" s="54"/>
      <c r="AU110" s="29">
        <v>83</v>
      </c>
      <c r="AV110" s="29" t="s">
        <v>449</v>
      </c>
      <c r="AW110" s="29" t="str">
        <f t="shared" si="22"/>
        <v>83.</v>
      </c>
      <c r="AX110" s="104"/>
    </row>
    <row r="111" spans="1:50" ht="22.5" customHeight="1" x14ac:dyDescent="0.3">
      <c r="A111" s="159" t="str">
        <f t="shared" si="20"/>
        <v>84.</v>
      </c>
      <c r="B111" s="159">
        <v>362</v>
      </c>
      <c r="C111" s="166" t="s">
        <v>420</v>
      </c>
      <c r="D111" s="172">
        <v>1986</v>
      </c>
      <c r="E111" s="181" t="s">
        <v>34</v>
      </c>
      <c r="F111" s="167" t="s">
        <v>35</v>
      </c>
      <c r="G111" s="182">
        <v>3</v>
      </c>
      <c r="H111" s="182">
        <v>3</v>
      </c>
      <c r="I111" s="180">
        <v>1263.2</v>
      </c>
      <c r="J111" s="180">
        <v>725.6</v>
      </c>
      <c r="K111" s="180">
        <v>725.6</v>
      </c>
      <c r="L111" s="183">
        <v>48</v>
      </c>
      <c r="M111" s="180">
        <f t="shared" si="24"/>
        <v>1064074.44</v>
      </c>
      <c r="N111" s="184" t="s">
        <v>34</v>
      </c>
      <c r="O111" s="184" t="s">
        <v>34</v>
      </c>
      <c r="P111" s="184" t="s">
        <v>34</v>
      </c>
      <c r="Q111" s="165">
        <f t="shared" si="23"/>
        <v>1064074.44</v>
      </c>
      <c r="R111" s="154">
        <f t="shared" si="21"/>
        <v>842.36418619379344</v>
      </c>
      <c r="S111" s="154">
        <v>5221.4052538370725</v>
      </c>
      <c r="T111" s="165" t="s">
        <v>34</v>
      </c>
      <c r="U111" s="169" t="s">
        <v>34</v>
      </c>
      <c r="V111" s="165" t="s">
        <v>34</v>
      </c>
      <c r="W111" s="165">
        <v>688.3</v>
      </c>
      <c r="X111" s="165">
        <v>1064074.44</v>
      </c>
      <c r="Y111" s="165" t="s">
        <v>34</v>
      </c>
      <c r="Z111" s="165" t="s">
        <v>34</v>
      </c>
      <c r="AA111" s="165" t="s">
        <v>34</v>
      </c>
      <c r="AB111" s="165" t="s">
        <v>34</v>
      </c>
      <c r="AC111" s="165" t="s">
        <v>34</v>
      </c>
      <c r="AD111" s="165" t="s">
        <v>34</v>
      </c>
      <c r="AE111" s="165" t="s">
        <v>34</v>
      </c>
      <c r="AF111" s="165" t="s">
        <v>34</v>
      </c>
      <c r="AG111" s="165" t="s">
        <v>34</v>
      </c>
      <c r="AH111" s="165" t="s">
        <v>34</v>
      </c>
      <c r="AI111" s="170" t="s">
        <v>403</v>
      </c>
      <c r="AJ111" s="41"/>
      <c r="AK111" s="1" t="s">
        <v>404</v>
      </c>
      <c r="AL111" s="90">
        <v>1</v>
      </c>
      <c r="AM111" s="91"/>
      <c r="AN111" s="22"/>
      <c r="AO111" s="87"/>
      <c r="AP111" s="22"/>
      <c r="AQ111" s="22"/>
      <c r="AR111" s="22"/>
      <c r="AS111" s="54"/>
      <c r="AT111" s="54"/>
      <c r="AU111" s="29">
        <v>84</v>
      </c>
      <c r="AV111" s="29" t="s">
        <v>449</v>
      </c>
      <c r="AW111" s="29" t="str">
        <f t="shared" si="22"/>
        <v>84.</v>
      </c>
      <c r="AX111" s="104"/>
    </row>
    <row r="112" spans="1:50" ht="22.5" customHeight="1" x14ac:dyDescent="0.3">
      <c r="A112" s="159" t="str">
        <f t="shared" si="20"/>
        <v>85.</v>
      </c>
      <c r="B112" s="159">
        <v>365</v>
      </c>
      <c r="C112" s="166" t="s">
        <v>421</v>
      </c>
      <c r="D112" s="172">
        <v>1991</v>
      </c>
      <c r="E112" s="181" t="s">
        <v>34</v>
      </c>
      <c r="F112" s="167" t="s">
        <v>35</v>
      </c>
      <c r="G112" s="182">
        <v>3</v>
      </c>
      <c r="H112" s="182">
        <v>1</v>
      </c>
      <c r="I112" s="180">
        <v>1809.3</v>
      </c>
      <c r="J112" s="180">
        <v>930.1</v>
      </c>
      <c r="K112" s="180">
        <v>930.1</v>
      </c>
      <c r="L112" s="183">
        <v>25</v>
      </c>
      <c r="M112" s="180">
        <f t="shared" si="24"/>
        <v>1448836.43</v>
      </c>
      <c r="N112" s="184" t="s">
        <v>34</v>
      </c>
      <c r="O112" s="184" t="s">
        <v>34</v>
      </c>
      <c r="P112" s="184" t="s">
        <v>34</v>
      </c>
      <c r="Q112" s="165">
        <f t="shared" si="23"/>
        <v>1448836.43</v>
      </c>
      <c r="R112" s="154">
        <f t="shared" si="21"/>
        <v>800.77180677610124</v>
      </c>
      <c r="S112" s="154">
        <v>5221.4052538370725</v>
      </c>
      <c r="T112" s="165" t="s">
        <v>34</v>
      </c>
      <c r="U112" s="169" t="s">
        <v>34</v>
      </c>
      <c r="V112" s="165" t="s">
        <v>34</v>
      </c>
      <c r="W112" s="165">
        <v>592.4</v>
      </c>
      <c r="X112" s="165">
        <v>1448836.43</v>
      </c>
      <c r="Y112" s="165" t="s">
        <v>34</v>
      </c>
      <c r="Z112" s="165" t="s">
        <v>34</v>
      </c>
      <c r="AA112" s="165" t="s">
        <v>34</v>
      </c>
      <c r="AB112" s="165" t="s">
        <v>34</v>
      </c>
      <c r="AC112" s="165" t="s">
        <v>34</v>
      </c>
      <c r="AD112" s="165" t="s">
        <v>34</v>
      </c>
      <c r="AE112" s="165" t="s">
        <v>34</v>
      </c>
      <c r="AF112" s="165" t="s">
        <v>34</v>
      </c>
      <c r="AG112" s="165" t="s">
        <v>34</v>
      </c>
      <c r="AH112" s="165" t="s">
        <v>34</v>
      </c>
      <c r="AI112" s="170" t="s">
        <v>403</v>
      </c>
      <c r="AJ112" s="41"/>
      <c r="AK112" s="1" t="s">
        <v>404</v>
      </c>
      <c r="AL112" s="90">
        <v>1</v>
      </c>
      <c r="AM112" s="91"/>
      <c r="AN112" s="22"/>
      <c r="AO112" s="87"/>
      <c r="AP112" s="22"/>
      <c r="AQ112" s="22"/>
      <c r="AR112" s="22"/>
      <c r="AS112" s="54"/>
      <c r="AT112" s="54"/>
      <c r="AU112" s="29">
        <v>85</v>
      </c>
      <c r="AV112" s="29" t="s">
        <v>449</v>
      </c>
      <c r="AW112" s="29" t="str">
        <f t="shared" si="22"/>
        <v>85.</v>
      </c>
      <c r="AX112" s="104"/>
    </row>
    <row r="113" spans="1:50" ht="22.5" customHeight="1" x14ac:dyDescent="0.3">
      <c r="A113" s="159" t="str">
        <f t="shared" si="20"/>
        <v>86.</v>
      </c>
      <c r="B113" s="159">
        <v>5470</v>
      </c>
      <c r="C113" s="166" t="s">
        <v>422</v>
      </c>
      <c r="D113" s="172">
        <v>1967</v>
      </c>
      <c r="E113" s="181" t="s">
        <v>34</v>
      </c>
      <c r="F113" s="167" t="s">
        <v>35</v>
      </c>
      <c r="G113" s="182">
        <v>2</v>
      </c>
      <c r="H113" s="182">
        <v>2</v>
      </c>
      <c r="I113" s="180">
        <v>786.2</v>
      </c>
      <c r="J113" s="180">
        <v>548.6</v>
      </c>
      <c r="K113" s="180">
        <v>548.6</v>
      </c>
      <c r="L113" s="183">
        <v>32</v>
      </c>
      <c r="M113" s="180">
        <f t="shared" si="24"/>
        <v>1548206.78</v>
      </c>
      <c r="N113" s="184" t="s">
        <v>34</v>
      </c>
      <c r="O113" s="184" t="s">
        <v>34</v>
      </c>
      <c r="P113" s="184" t="s">
        <v>34</v>
      </c>
      <c r="Q113" s="165">
        <f t="shared" si="23"/>
        <v>1548206.78</v>
      </c>
      <c r="R113" s="154">
        <f t="shared" si="21"/>
        <v>1969.2276519969473</v>
      </c>
      <c r="S113" s="154">
        <v>5221.4052538370725</v>
      </c>
      <c r="T113" s="165" t="s">
        <v>34</v>
      </c>
      <c r="U113" s="169" t="s">
        <v>34</v>
      </c>
      <c r="V113" s="165" t="s">
        <v>34</v>
      </c>
      <c r="W113" s="165">
        <v>621</v>
      </c>
      <c r="X113" s="165">
        <v>1548206.78</v>
      </c>
      <c r="Y113" s="165" t="s">
        <v>34</v>
      </c>
      <c r="Z113" s="165" t="s">
        <v>34</v>
      </c>
      <c r="AA113" s="165" t="s">
        <v>34</v>
      </c>
      <c r="AB113" s="165" t="s">
        <v>34</v>
      </c>
      <c r="AC113" s="165" t="s">
        <v>34</v>
      </c>
      <c r="AD113" s="165" t="s">
        <v>34</v>
      </c>
      <c r="AE113" s="165" t="s">
        <v>34</v>
      </c>
      <c r="AF113" s="165" t="s">
        <v>34</v>
      </c>
      <c r="AG113" s="165" t="s">
        <v>34</v>
      </c>
      <c r="AH113" s="165" t="s">
        <v>34</v>
      </c>
      <c r="AI113" s="170" t="s">
        <v>403</v>
      </c>
      <c r="AJ113" s="41"/>
      <c r="AK113" s="1" t="s">
        <v>404</v>
      </c>
      <c r="AL113" s="90">
        <v>1</v>
      </c>
      <c r="AM113" s="91"/>
      <c r="AN113" s="22"/>
      <c r="AO113" s="87"/>
      <c r="AP113" s="22"/>
      <c r="AQ113" s="22"/>
      <c r="AR113" s="22"/>
      <c r="AS113" s="54"/>
      <c r="AT113" s="54"/>
      <c r="AU113" s="29">
        <v>86</v>
      </c>
      <c r="AV113" s="29" t="s">
        <v>449</v>
      </c>
      <c r="AW113" s="29" t="str">
        <f t="shared" si="22"/>
        <v>86.</v>
      </c>
      <c r="AX113" s="104"/>
    </row>
    <row r="114" spans="1:50" ht="22.5" customHeight="1" x14ac:dyDescent="0.3">
      <c r="A114" s="159" t="str">
        <f t="shared" si="20"/>
        <v>87.</v>
      </c>
      <c r="B114" s="159">
        <v>434</v>
      </c>
      <c r="C114" s="166" t="s">
        <v>423</v>
      </c>
      <c r="D114" s="172">
        <v>1988</v>
      </c>
      <c r="E114" s="181" t="s">
        <v>34</v>
      </c>
      <c r="F114" s="167" t="s">
        <v>35</v>
      </c>
      <c r="G114" s="182">
        <v>5</v>
      </c>
      <c r="H114" s="182">
        <v>4</v>
      </c>
      <c r="I114" s="180">
        <v>2667.82</v>
      </c>
      <c r="J114" s="180">
        <v>1532.82</v>
      </c>
      <c r="K114" s="180">
        <v>1135</v>
      </c>
      <c r="L114" s="183">
        <v>75</v>
      </c>
      <c r="M114" s="180">
        <f t="shared" si="24"/>
        <v>1141509.58</v>
      </c>
      <c r="N114" s="184" t="s">
        <v>34</v>
      </c>
      <c r="O114" s="184" t="s">
        <v>34</v>
      </c>
      <c r="P114" s="184" t="s">
        <v>34</v>
      </c>
      <c r="Q114" s="165">
        <f t="shared" si="23"/>
        <v>1141509.58</v>
      </c>
      <c r="R114" s="154">
        <f t="shared" si="21"/>
        <v>427.88103395281541</v>
      </c>
      <c r="S114" s="154">
        <v>5221.4052538370725</v>
      </c>
      <c r="T114" s="165" t="s">
        <v>34</v>
      </c>
      <c r="U114" s="169" t="s">
        <v>34</v>
      </c>
      <c r="V114" s="165" t="s">
        <v>34</v>
      </c>
      <c r="W114" s="165">
        <v>700</v>
      </c>
      <c r="X114" s="165">
        <v>1141509.58</v>
      </c>
      <c r="Y114" s="165" t="s">
        <v>34</v>
      </c>
      <c r="Z114" s="165" t="s">
        <v>34</v>
      </c>
      <c r="AA114" s="165" t="s">
        <v>34</v>
      </c>
      <c r="AB114" s="165" t="s">
        <v>34</v>
      </c>
      <c r="AC114" s="165" t="s">
        <v>34</v>
      </c>
      <c r="AD114" s="165" t="s">
        <v>34</v>
      </c>
      <c r="AE114" s="165" t="s">
        <v>34</v>
      </c>
      <c r="AF114" s="165" t="s">
        <v>34</v>
      </c>
      <c r="AG114" s="165" t="s">
        <v>34</v>
      </c>
      <c r="AH114" s="165" t="s">
        <v>34</v>
      </c>
      <c r="AI114" s="170" t="s">
        <v>403</v>
      </c>
      <c r="AJ114" s="41"/>
      <c r="AK114" s="1" t="s">
        <v>404</v>
      </c>
      <c r="AL114" s="90">
        <v>1</v>
      </c>
      <c r="AM114" s="91"/>
      <c r="AN114" s="22"/>
      <c r="AO114" s="87"/>
      <c r="AP114" s="22"/>
      <c r="AQ114" s="22"/>
      <c r="AR114" s="22"/>
      <c r="AS114" s="54"/>
      <c r="AT114" s="54"/>
      <c r="AU114" s="29">
        <v>87</v>
      </c>
      <c r="AV114" s="29" t="s">
        <v>449</v>
      </c>
      <c r="AW114" s="29" t="str">
        <f t="shared" si="22"/>
        <v>87.</v>
      </c>
      <c r="AX114" s="104"/>
    </row>
    <row r="115" spans="1:50" ht="22.5" customHeight="1" x14ac:dyDescent="0.3">
      <c r="A115" s="159" t="str">
        <f t="shared" si="20"/>
        <v>88.</v>
      </c>
      <c r="B115" s="159">
        <v>141</v>
      </c>
      <c r="C115" s="166" t="s">
        <v>424</v>
      </c>
      <c r="D115" s="172">
        <v>1989</v>
      </c>
      <c r="E115" s="181" t="s">
        <v>34</v>
      </c>
      <c r="F115" s="167" t="s">
        <v>35</v>
      </c>
      <c r="G115" s="182">
        <v>5</v>
      </c>
      <c r="H115" s="182">
        <v>6</v>
      </c>
      <c r="I115" s="180">
        <v>5797.25</v>
      </c>
      <c r="J115" s="180">
        <v>4488</v>
      </c>
      <c r="K115" s="180">
        <v>4000.19</v>
      </c>
      <c r="L115" s="183">
        <v>175</v>
      </c>
      <c r="M115" s="180">
        <f>T115</f>
        <v>806058.64</v>
      </c>
      <c r="N115" s="184" t="s">
        <v>34</v>
      </c>
      <c r="O115" s="184" t="s">
        <v>34</v>
      </c>
      <c r="P115" s="184" t="s">
        <v>34</v>
      </c>
      <c r="Q115" s="165">
        <f t="shared" si="23"/>
        <v>806058.64</v>
      </c>
      <c r="R115" s="154">
        <f t="shared" si="21"/>
        <v>139.04155246021821</v>
      </c>
      <c r="S115" s="154">
        <v>5221.4052538370725</v>
      </c>
      <c r="T115" s="165">
        <v>806058.64</v>
      </c>
      <c r="U115" s="169" t="s">
        <v>34</v>
      </c>
      <c r="V115" s="165" t="s">
        <v>34</v>
      </c>
      <c r="W115" s="165" t="s">
        <v>34</v>
      </c>
      <c r="X115" s="165" t="s">
        <v>34</v>
      </c>
      <c r="Y115" s="165" t="s">
        <v>34</v>
      </c>
      <c r="Z115" s="165" t="s">
        <v>34</v>
      </c>
      <c r="AA115" s="165" t="s">
        <v>34</v>
      </c>
      <c r="AB115" s="165" t="s">
        <v>34</v>
      </c>
      <c r="AC115" s="165" t="s">
        <v>34</v>
      </c>
      <c r="AD115" s="165" t="s">
        <v>34</v>
      </c>
      <c r="AE115" s="165" t="s">
        <v>34</v>
      </c>
      <c r="AF115" s="165" t="s">
        <v>34</v>
      </c>
      <c r="AG115" s="165" t="s">
        <v>34</v>
      </c>
      <c r="AH115" s="165" t="s">
        <v>34</v>
      </c>
      <c r="AI115" s="170" t="s">
        <v>403</v>
      </c>
      <c r="AJ115" s="41"/>
      <c r="AK115" s="1" t="s">
        <v>404</v>
      </c>
      <c r="AL115" s="90">
        <v>1</v>
      </c>
      <c r="AM115" s="91"/>
      <c r="AN115" s="22" t="s">
        <v>501</v>
      </c>
      <c r="AO115" s="21"/>
      <c r="AP115" s="22"/>
      <c r="AQ115" s="22"/>
      <c r="AR115" s="22"/>
      <c r="AS115" s="54"/>
      <c r="AT115" s="54"/>
      <c r="AU115" s="29">
        <v>88</v>
      </c>
      <c r="AV115" s="29" t="s">
        <v>449</v>
      </c>
      <c r="AW115" s="29" t="str">
        <f t="shared" si="22"/>
        <v>88.</v>
      </c>
      <c r="AX115" s="104"/>
    </row>
    <row r="116" spans="1:50" ht="22.5" customHeight="1" x14ac:dyDescent="0.3">
      <c r="A116" s="159" t="str">
        <f t="shared" si="20"/>
        <v>89.</v>
      </c>
      <c r="B116" s="159">
        <v>554</v>
      </c>
      <c r="C116" s="166" t="s">
        <v>1823</v>
      </c>
      <c r="D116" s="172">
        <v>1956</v>
      </c>
      <c r="E116" s="181" t="s">
        <v>34</v>
      </c>
      <c r="F116" s="167" t="s">
        <v>113</v>
      </c>
      <c r="G116" s="182">
        <v>2</v>
      </c>
      <c r="H116" s="182">
        <v>1</v>
      </c>
      <c r="I116" s="180">
        <v>699.7</v>
      </c>
      <c r="J116" s="180">
        <v>375.1</v>
      </c>
      <c r="K116" s="180">
        <v>375.1</v>
      </c>
      <c r="L116" s="183">
        <v>14</v>
      </c>
      <c r="M116" s="180">
        <f>AB116</f>
        <v>768152.34</v>
      </c>
      <c r="N116" s="184" t="s">
        <v>34</v>
      </c>
      <c r="O116" s="184" t="s">
        <v>34</v>
      </c>
      <c r="P116" s="184" t="s">
        <v>34</v>
      </c>
      <c r="Q116" s="165">
        <f t="shared" si="23"/>
        <v>768152.34</v>
      </c>
      <c r="R116" s="154">
        <f t="shared" si="21"/>
        <v>1097.8309847077317</v>
      </c>
      <c r="S116" s="154">
        <v>5221.4052538370725</v>
      </c>
      <c r="T116" s="165" t="s">
        <v>34</v>
      </c>
      <c r="U116" s="169" t="s">
        <v>34</v>
      </c>
      <c r="V116" s="165" t="s">
        <v>34</v>
      </c>
      <c r="W116" s="165" t="s">
        <v>34</v>
      </c>
      <c r="X116" s="165" t="s">
        <v>34</v>
      </c>
      <c r="Y116" s="165" t="s">
        <v>34</v>
      </c>
      <c r="Z116" s="165" t="s">
        <v>34</v>
      </c>
      <c r="AA116" s="165">
        <v>657.3</v>
      </c>
      <c r="AB116" s="165">
        <v>768152.34</v>
      </c>
      <c r="AC116" s="165" t="s">
        <v>34</v>
      </c>
      <c r="AD116" s="165" t="s">
        <v>34</v>
      </c>
      <c r="AE116" s="165" t="s">
        <v>34</v>
      </c>
      <c r="AF116" s="165" t="s">
        <v>34</v>
      </c>
      <c r="AG116" s="165" t="s">
        <v>34</v>
      </c>
      <c r="AH116" s="165" t="s">
        <v>34</v>
      </c>
      <c r="AI116" s="170" t="s">
        <v>403</v>
      </c>
      <c r="AJ116" s="41"/>
      <c r="AK116" s="1" t="s">
        <v>404</v>
      </c>
      <c r="AL116" s="90">
        <v>1</v>
      </c>
      <c r="AM116" s="91"/>
      <c r="AN116" s="22"/>
      <c r="AO116" s="87"/>
      <c r="AP116" s="22"/>
      <c r="AQ116" s="22"/>
      <c r="AR116" s="22"/>
      <c r="AS116" s="54"/>
      <c r="AT116" s="54"/>
      <c r="AU116" s="29">
        <v>89</v>
      </c>
      <c r="AV116" s="29" t="s">
        <v>449</v>
      </c>
      <c r="AW116" s="29" t="str">
        <f t="shared" si="22"/>
        <v>89.</v>
      </c>
      <c r="AX116" s="104"/>
    </row>
    <row r="117" spans="1:50" ht="22.5" customHeight="1" x14ac:dyDescent="0.3">
      <c r="A117" s="159" t="str">
        <f t="shared" si="20"/>
        <v>90.</v>
      </c>
      <c r="B117" s="159">
        <v>100</v>
      </c>
      <c r="C117" s="166" t="s">
        <v>114</v>
      </c>
      <c r="D117" s="172">
        <v>1986</v>
      </c>
      <c r="E117" s="181" t="s">
        <v>34</v>
      </c>
      <c r="F117" s="167" t="s">
        <v>115</v>
      </c>
      <c r="G117" s="182">
        <v>2</v>
      </c>
      <c r="H117" s="182">
        <v>2</v>
      </c>
      <c r="I117" s="180">
        <v>753</v>
      </c>
      <c r="J117" s="180">
        <v>506</v>
      </c>
      <c r="K117" s="180">
        <v>506</v>
      </c>
      <c r="L117" s="183">
        <v>32</v>
      </c>
      <c r="M117" s="180">
        <f>AG117</f>
        <v>182253.77</v>
      </c>
      <c r="N117" s="184" t="s">
        <v>34</v>
      </c>
      <c r="O117" s="180">
        <v>164028.39000000001</v>
      </c>
      <c r="P117" s="180">
        <v>9112.69</v>
      </c>
      <c r="Q117" s="165">
        <v>9112.69</v>
      </c>
      <c r="R117" s="154">
        <f t="shared" si="21"/>
        <v>242.0368791500664</v>
      </c>
      <c r="S117" s="154">
        <v>5221.4052538370725</v>
      </c>
      <c r="T117" s="165" t="s">
        <v>34</v>
      </c>
      <c r="U117" s="169" t="s">
        <v>34</v>
      </c>
      <c r="V117" s="165" t="s">
        <v>34</v>
      </c>
      <c r="W117" s="165" t="s">
        <v>34</v>
      </c>
      <c r="X117" s="165" t="s">
        <v>34</v>
      </c>
      <c r="Y117" s="165" t="s">
        <v>34</v>
      </c>
      <c r="Z117" s="165" t="s">
        <v>34</v>
      </c>
      <c r="AA117" s="165" t="s">
        <v>34</v>
      </c>
      <c r="AB117" s="165" t="s">
        <v>34</v>
      </c>
      <c r="AC117" s="165" t="s">
        <v>34</v>
      </c>
      <c r="AD117" s="165" t="s">
        <v>34</v>
      </c>
      <c r="AE117" s="165" t="s">
        <v>34</v>
      </c>
      <c r="AF117" s="165" t="s">
        <v>34</v>
      </c>
      <c r="AG117" s="165">
        <v>182253.77</v>
      </c>
      <c r="AH117" s="165" t="s">
        <v>34</v>
      </c>
      <c r="AI117" s="170" t="s">
        <v>403</v>
      </c>
      <c r="AJ117" s="41"/>
      <c r="AK117" s="1" t="s">
        <v>404</v>
      </c>
      <c r="AL117" s="90">
        <v>1</v>
      </c>
      <c r="AM117" s="91"/>
      <c r="AN117" s="22" t="s">
        <v>508</v>
      </c>
      <c r="AO117" s="21"/>
      <c r="AP117" s="22"/>
      <c r="AQ117" s="22"/>
      <c r="AR117" s="22"/>
      <c r="AS117" s="54"/>
      <c r="AT117" s="54"/>
      <c r="AU117" s="29">
        <v>90</v>
      </c>
      <c r="AV117" s="29" t="s">
        <v>449</v>
      </c>
      <c r="AW117" s="29" t="str">
        <f t="shared" si="22"/>
        <v>90.</v>
      </c>
      <c r="AX117" s="104"/>
    </row>
    <row r="118" spans="1:50" ht="22.5" customHeight="1" x14ac:dyDescent="0.3">
      <c r="A118" s="159"/>
      <c r="B118" s="159"/>
      <c r="C118" s="158" t="s">
        <v>40</v>
      </c>
      <c r="D118" s="159"/>
      <c r="E118" s="167"/>
      <c r="F118" s="159"/>
      <c r="G118" s="168"/>
      <c r="H118" s="168"/>
      <c r="I118" s="160">
        <f>SUM(I119:I185)</f>
        <v>59952.509999999995</v>
      </c>
      <c r="J118" s="160">
        <f>SUM(J119:J185)</f>
        <v>39051.14</v>
      </c>
      <c r="K118" s="160">
        <f>SUM(K119:K185)</f>
        <v>35432.86</v>
      </c>
      <c r="L118" s="161">
        <f>SUM(L119:L185)</f>
        <v>1616</v>
      </c>
      <c r="M118" s="160">
        <f>SUM(M119:M185)</f>
        <v>63076674.409999982</v>
      </c>
      <c r="N118" s="160"/>
      <c r="O118" s="160"/>
      <c r="P118" s="160"/>
      <c r="Q118" s="160">
        <f>SUM(Q119:Q185)</f>
        <v>63076674.409999982</v>
      </c>
      <c r="R118" s="160">
        <f>SUM(R119:R185)</f>
        <v>135437.81358970402</v>
      </c>
      <c r="S118" s="160">
        <f>SUM(S119:S185)</f>
        <v>507029.85719836474</v>
      </c>
      <c r="T118" s="160">
        <f>SUM(T119:T185)</f>
        <v>3299369.5599999996</v>
      </c>
      <c r="U118" s="161"/>
      <c r="V118" s="160"/>
      <c r="W118" s="160">
        <f>SUM(W119:W185)</f>
        <v>20057.069999999996</v>
      </c>
      <c r="X118" s="160">
        <f>SUM(X119:X185)</f>
        <v>47610763.409999989</v>
      </c>
      <c r="Y118" s="160"/>
      <c r="Z118" s="160"/>
      <c r="AA118" s="160">
        <f>SUM(AA119:AA185)</f>
        <v>11900.6</v>
      </c>
      <c r="AB118" s="160">
        <f>SUM(AB119:AB185)</f>
        <v>8399555.7699999996</v>
      </c>
      <c r="AC118" s="160">
        <f>SUM(AC119:AC185)</f>
        <v>395</v>
      </c>
      <c r="AD118" s="160">
        <f>SUM(AD119:AD185)</f>
        <v>1059947.6499999999</v>
      </c>
      <c r="AE118" s="160"/>
      <c r="AF118" s="160"/>
      <c r="AG118" s="160">
        <f>SUM(AG119:AG185)</f>
        <v>231724.07</v>
      </c>
      <c r="AH118" s="160">
        <f>SUM(AH119:AH185)</f>
        <v>2475313.9499999997</v>
      </c>
      <c r="AI118" s="170"/>
      <c r="AJ118" s="1">
        <v>66</v>
      </c>
      <c r="AK118" s="32"/>
      <c r="AL118" s="90">
        <f>SUM(AL119:AL185)</f>
        <v>67</v>
      </c>
      <c r="AM118" s="89">
        <f>SUM(AM119:AM185)</f>
        <v>0</v>
      </c>
      <c r="AN118" s="21">
        <f>M118-T118-V118-X118-Z118-AB118-AD118-AG118-AH118</f>
        <v>-8.8475644588470459E-9</v>
      </c>
      <c r="AO118" s="87"/>
      <c r="AP118" s="21"/>
      <c r="AQ118" s="21"/>
      <c r="AR118" s="21"/>
      <c r="AS118" s="46"/>
      <c r="AT118" s="46"/>
      <c r="AX118" s="104"/>
    </row>
    <row r="119" spans="1:50" ht="22.5" customHeight="1" x14ac:dyDescent="0.3">
      <c r="A119" s="159" t="str">
        <f t="shared" si="20"/>
        <v>91.</v>
      </c>
      <c r="B119" s="159">
        <v>131</v>
      </c>
      <c r="C119" s="186" t="s">
        <v>646</v>
      </c>
      <c r="D119" s="159">
        <v>1917</v>
      </c>
      <c r="E119" s="159" t="s">
        <v>34</v>
      </c>
      <c r="F119" s="159" t="s">
        <v>35</v>
      </c>
      <c r="G119" s="159">
        <v>2</v>
      </c>
      <c r="H119" s="159">
        <v>1</v>
      </c>
      <c r="I119" s="152">
        <v>512.4</v>
      </c>
      <c r="J119" s="152">
        <v>509</v>
      </c>
      <c r="K119" s="152">
        <v>394.1</v>
      </c>
      <c r="L119" s="153">
        <v>14</v>
      </c>
      <c r="M119" s="173">
        <f>X119+AH119</f>
        <v>1814907.21</v>
      </c>
      <c r="N119" s="178" t="s">
        <v>34</v>
      </c>
      <c r="O119" s="178" t="s">
        <v>34</v>
      </c>
      <c r="P119" s="178" t="s">
        <v>34</v>
      </c>
      <c r="Q119" s="173">
        <f t="shared" ref="Q119:Q184" si="25">M119</f>
        <v>1814907.21</v>
      </c>
      <c r="R119" s="154">
        <f t="shared" ref="R119:R146" si="26">M119/I119</f>
        <v>3541.9734777517565</v>
      </c>
      <c r="S119" s="173">
        <v>7593.347341513293</v>
      </c>
      <c r="T119" s="152" t="s">
        <v>34</v>
      </c>
      <c r="U119" s="153" t="s">
        <v>34</v>
      </c>
      <c r="V119" s="152" t="s">
        <v>34</v>
      </c>
      <c r="W119" s="152">
        <v>515.80999999999995</v>
      </c>
      <c r="X119" s="152">
        <v>1668789.21</v>
      </c>
      <c r="Y119" s="164" t="s">
        <v>34</v>
      </c>
      <c r="Z119" s="164" t="s">
        <v>34</v>
      </c>
      <c r="AA119" s="164" t="s">
        <v>34</v>
      </c>
      <c r="AB119" s="164" t="s">
        <v>34</v>
      </c>
      <c r="AC119" s="164" t="s">
        <v>34</v>
      </c>
      <c r="AD119" s="164" t="s">
        <v>34</v>
      </c>
      <c r="AE119" s="164" t="s">
        <v>34</v>
      </c>
      <c r="AF119" s="164" t="s">
        <v>34</v>
      </c>
      <c r="AG119" s="164" t="s">
        <v>34</v>
      </c>
      <c r="AH119" s="152">
        <v>146118</v>
      </c>
      <c r="AI119" s="170" t="s">
        <v>405</v>
      </c>
      <c r="AJ119" s="41"/>
      <c r="AK119" s="32" t="s">
        <v>404</v>
      </c>
      <c r="AL119" s="90">
        <v>1</v>
      </c>
      <c r="AM119" s="89"/>
      <c r="AN119" s="21"/>
      <c r="AO119" s="87"/>
      <c r="AP119" s="21"/>
      <c r="AQ119" s="21"/>
      <c r="AR119" s="21"/>
      <c r="AS119" s="44" t="s">
        <v>611</v>
      </c>
      <c r="AT119" s="55">
        <v>43424</v>
      </c>
      <c r="AU119" s="29">
        <v>91</v>
      </c>
      <c r="AV119" s="29" t="s">
        <v>449</v>
      </c>
      <c r="AW119" s="29" t="str">
        <f>CONCATENATE(AU119,AV119)</f>
        <v>91.</v>
      </c>
      <c r="AX119" s="104"/>
    </row>
    <row r="120" spans="1:50" ht="22.5" customHeight="1" x14ac:dyDescent="0.3">
      <c r="A120" s="159" t="str">
        <f t="shared" si="20"/>
        <v>92.</v>
      </c>
      <c r="B120" s="159">
        <v>134</v>
      </c>
      <c r="C120" s="186" t="s">
        <v>647</v>
      </c>
      <c r="D120" s="159">
        <v>1954</v>
      </c>
      <c r="E120" s="159" t="s">
        <v>34</v>
      </c>
      <c r="F120" s="159" t="s">
        <v>35</v>
      </c>
      <c r="G120" s="159">
        <v>2</v>
      </c>
      <c r="H120" s="159">
        <v>1</v>
      </c>
      <c r="I120" s="152">
        <v>670</v>
      </c>
      <c r="J120" s="152">
        <v>371</v>
      </c>
      <c r="K120" s="152">
        <v>371</v>
      </c>
      <c r="L120" s="153">
        <v>11</v>
      </c>
      <c r="M120" s="173">
        <f>X120</f>
        <v>845720.58</v>
      </c>
      <c r="N120" s="178" t="s">
        <v>34</v>
      </c>
      <c r="O120" s="178" t="s">
        <v>34</v>
      </c>
      <c r="P120" s="178" t="s">
        <v>34</v>
      </c>
      <c r="Q120" s="173">
        <f t="shared" si="25"/>
        <v>845720.58</v>
      </c>
      <c r="R120" s="154">
        <f t="shared" si="26"/>
        <v>1262.2695223880596</v>
      </c>
      <c r="S120" s="173">
        <v>7593.347341513293</v>
      </c>
      <c r="T120" s="152" t="s">
        <v>34</v>
      </c>
      <c r="U120" s="153" t="s">
        <v>34</v>
      </c>
      <c r="V120" s="152" t="s">
        <v>34</v>
      </c>
      <c r="W120" s="152">
        <v>370</v>
      </c>
      <c r="X120" s="152">
        <v>845720.58</v>
      </c>
      <c r="Y120" s="164" t="s">
        <v>34</v>
      </c>
      <c r="Z120" s="164" t="s">
        <v>34</v>
      </c>
      <c r="AA120" s="164" t="s">
        <v>34</v>
      </c>
      <c r="AB120" s="164" t="s">
        <v>34</v>
      </c>
      <c r="AC120" s="164" t="s">
        <v>34</v>
      </c>
      <c r="AD120" s="164" t="s">
        <v>34</v>
      </c>
      <c r="AE120" s="164" t="s">
        <v>34</v>
      </c>
      <c r="AF120" s="164" t="s">
        <v>34</v>
      </c>
      <c r="AG120" s="164" t="s">
        <v>34</v>
      </c>
      <c r="AH120" s="164" t="s">
        <v>34</v>
      </c>
      <c r="AI120" s="170" t="s">
        <v>38</v>
      </c>
      <c r="AJ120" s="41"/>
      <c r="AK120" s="32" t="s">
        <v>404</v>
      </c>
      <c r="AL120" s="90">
        <v>1</v>
      </c>
      <c r="AM120" s="89"/>
      <c r="AN120" s="21"/>
      <c r="AO120" s="87"/>
      <c r="AP120" s="21"/>
      <c r="AQ120" s="21"/>
      <c r="AR120" s="21"/>
      <c r="AS120" s="21" t="s">
        <v>532</v>
      </c>
      <c r="AT120" s="34"/>
      <c r="AU120" s="29">
        <v>92</v>
      </c>
      <c r="AV120" s="29" t="s">
        <v>449</v>
      </c>
      <c r="AW120" s="29" t="str">
        <f t="shared" ref="AW120:AW183" si="27">CONCATENATE(AU120,AV120)</f>
        <v>92.</v>
      </c>
      <c r="AX120" s="104"/>
    </row>
    <row r="121" spans="1:50" ht="22.5" customHeight="1" x14ac:dyDescent="0.3">
      <c r="A121" s="159" t="str">
        <f t="shared" si="20"/>
        <v>93.</v>
      </c>
      <c r="B121" s="159">
        <v>166</v>
      </c>
      <c r="C121" s="185" t="s">
        <v>853</v>
      </c>
      <c r="D121" s="159">
        <v>1917</v>
      </c>
      <c r="E121" s="159" t="s">
        <v>34</v>
      </c>
      <c r="F121" s="159" t="s">
        <v>35</v>
      </c>
      <c r="G121" s="159">
        <v>2</v>
      </c>
      <c r="H121" s="159">
        <v>1</v>
      </c>
      <c r="I121" s="152">
        <v>335.5</v>
      </c>
      <c r="J121" s="152">
        <v>265</v>
      </c>
      <c r="K121" s="152">
        <v>41.7</v>
      </c>
      <c r="L121" s="153">
        <v>17</v>
      </c>
      <c r="M121" s="173">
        <f t="shared" ref="M121:M122" si="28">X121+AH121</f>
        <v>1290644.8899999999</v>
      </c>
      <c r="N121" s="178" t="s">
        <v>34</v>
      </c>
      <c r="O121" s="178" t="s">
        <v>34</v>
      </c>
      <c r="P121" s="178" t="s">
        <v>34</v>
      </c>
      <c r="Q121" s="173">
        <f t="shared" si="25"/>
        <v>1290644.8899999999</v>
      </c>
      <c r="R121" s="154">
        <f t="shared" si="26"/>
        <v>3846.9296274217581</v>
      </c>
      <c r="S121" s="173">
        <v>7593.347341513293</v>
      </c>
      <c r="T121" s="152" t="s">
        <v>34</v>
      </c>
      <c r="U121" s="153" t="s">
        <v>34</v>
      </c>
      <c r="V121" s="152" t="s">
        <v>34</v>
      </c>
      <c r="W121" s="152">
        <v>386.9</v>
      </c>
      <c r="X121" s="152">
        <v>1153029.8899999999</v>
      </c>
      <c r="Y121" s="164" t="s">
        <v>34</v>
      </c>
      <c r="Z121" s="164" t="s">
        <v>34</v>
      </c>
      <c r="AA121" s="164" t="s">
        <v>34</v>
      </c>
      <c r="AB121" s="164" t="s">
        <v>34</v>
      </c>
      <c r="AC121" s="164" t="s">
        <v>34</v>
      </c>
      <c r="AD121" s="164" t="s">
        <v>34</v>
      </c>
      <c r="AE121" s="164" t="s">
        <v>34</v>
      </c>
      <c r="AF121" s="164" t="s">
        <v>34</v>
      </c>
      <c r="AG121" s="164" t="s">
        <v>34</v>
      </c>
      <c r="AH121" s="152">
        <v>137615</v>
      </c>
      <c r="AI121" s="170" t="s">
        <v>405</v>
      </c>
      <c r="AJ121" s="41"/>
      <c r="AK121" s="32" t="s">
        <v>404</v>
      </c>
      <c r="AL121" s="90">
        <v>1</v>
      </c>
      <c r="AM121" s="89"/>
      <c r="AN121" s="21"/>
      <c r="AO121" s="87"/>
      <c r="AP121" s="21"/>
      <c r="AQ121" s="21"/>
      <c r="AR121" s="21"/>
      <c r="AS121" s="44" t="s">
        <v>611</v>
      </c>
      <c r="AT121" s="55">
        <v>43424</v>
      </c>
      <c r="AU121" s="29">
        <v>93</v>
      </c>
      <c r="AV121" s="29" t="s">
        <v>449</v>
      </c>
      <c r="AW121" s="29" t="str">
        <f t="shared" si="27"/>
        <v>93.</v>
      </c>
      <c r="AX121" s="104"/>
    </row>
    <row r="122" spans="1:50" ht="22.5" customHeight="1" x14ac:dyDescent="0.3">
      <c r="A122" s="159" t="str">
        <f t="shared" si="20"/>
        <v>94.</v>
      </c>
      <c r="B122" s="159">
        <v>5462</v>
      </c>
      <c r="C122" s="187" t="s">
        <v>1599</v>
      </c>
      <c r="D122" s="172">
        <v>1917</v>
      </c>
      <c r="E122" s="172" t="s">
        <v>34</v>
      </c>
      <c r="F122" s="159" t="s">
        <v>35</v>
      </c>
      <c r="G122" s="172">
        <v>2</v>
      </c>
      <c r="H122" s="172">
        <v>1</v>
      </c>
      <c r="I122" s="152">
        <v>449.09</v>
      </c>
      <c r="J122" s="152">
        <v>313.44</v>
      </c>
      <c r="K122" s="152">
        <v>313.44</v>
      </c>
      <c r="L122" s="153">
        <v>11</v>
      </c>
      <c r="M122" s="173">
        <f t="shared" si="28"/>
        <v>2066884.47</v>
      </c>
      <c r="N122" s="173" t="s">
        <v>34</v>
      </c>
      <c r="O122" s="173" t="s">
        <v>34</v>
      </c>
      <c r="P122" s="173" t="s">
        <v>34</v>
      </c>
      <c r="Q122" s="173">
        <f t="shared" si="25"/>
        <v>2066884.47</v>
      </c>
      <c r="R122" s="154">
        <f t="shared" si="26"/>
        <v>4602.3836424770088</v>
      </c>
      <c r="S122" s="173">
        <v>7593.347341513293</v>
      </c>
      <c r="T122" s="152" t="s">
        <v>34</v>
      </c>
      <c r="U122" s="153" t="s">
        <v>34</v>
      </c>
      <c r="V122" s="152" t="s">
        <v>34</v>
      </c>
      <c r="W122" s="152">
        <v>771.87</v>
      </c>
      <c r="X122" s="152">
        <v>1925937.47</v>
      </c>
      <c r="Y122" s="164" t="s">
        <v>34</v>
      </c>
      <c r="Z122" s="164" t="s">
        <v>34</v>
      </c>
      <c r="AA122" s="164" t="s">
        <v>34</v>
      </c>
      <c r="AB122" s="164" t="s">
        <v>34</v>
      </c>
      <c r="AC122" s="164" t="s">
        <v>34</v>
      </c>
      <c r="AD122" s="164" t="s">
        <v>34</v>
      </c>
      <c r="AE122" s="164" t="s">
        <v>34</v>
      </c>
      <c r="AF122" s="164" t="s">
        <v>34</v>
      </c>
      <c r="AG122" s="164" t="s">
        <v>34</v>
      </c>
      <c r="AH122" s="152">
        <v>140947</v>
      </c>
      <c r="AI122" s="170" t="s">
        <v>405</v>
      </c>
      <c r="AJ122" s="41"/>
      <c r="AK122" s="32" t="s">
        <v>404</v>
      </c>
      <c r="AL122" s="90">
        <v>1</v>
      </c>
      <c r="AM122" s="89"/>
      <c r="AN122" s="21"/>
      <c r="AO122" s="87"/>
      <c r="AP122" s="21"/>
      <c r="AQ122" s="21"/>
      <c r="AR122" s="21"/>
      <c r="AS122" s="44" t="s">
        <v>611</v>
      </c>
      <c r="AT122" s="55">
        <v>43424</v>
      </c>
      <c r="AU122" s="29">
        <v>94</v>
      </c>
      <c r="AV122" s="29" t="s">
        <v>449</v>
      </c>
      <c r="AW122" s="29" t="str">
        <f t="shared" si="27"/>
        <v>94.</v>
      </c>
      <c r="AX122" s="104"/>
    </row>
    <row r="123" spans="1:50" ht="22.5" customHeight="1" x14ac:dyDescent="0.3">
      <c r="A123" s="159" t="str">
        <f t="shared" si="20"/>
        <v>95.</v>
      </c>
      <c r="B123" s="159">
        <v>168</v>
      </c>
      <c r="C123" s="185" t="s">
        <v>522</v>
      </c>
      <c r="D123" s="159">
        <v>1961</v>
      </c>
      <c r="E123" s="159" t="s">
        <v>34</v>
      </c>
      <c r="F123" s="159" t="s">
        <v>35</v>
      </c>
      <c r="G123" s="159">
        <v>2</v>
      </c>
      <c r="H123" s="159">
        <v>1</v>
      </c>
      <c r="I123" s="152">
        <v>280.5</v>
      </c>
      <c r="J123" s="152">
        <v>203.2</v>
      </c>
      <c r="K123" s="152">
        <v>203.2</v>
      </c>
      <c r="L123" s="153">
        <v>20</v>
      </c>
      <c r="M123" s="173">
        <f>X123</f>
        <v>586330.73</v>
      </c>
      <c r="N123" s="178" t="s">
        <v>34</v>
      </c>
      <c r="O123" s="178" t="s">
        <v>34</v>
      </c>
      <c r="P123" s="178" t="s">
        <v>34</v>
      </c>
      <c r="Q123" s="173">
        <f t="shared" si="25"/>
        <v>586330.73</v>
      </c>
      <c r="R123" s="154">
        <f t="shared" si="26"/>
        <v>2090.3056327985737</v>
      </c>
      <c r="S123" s="173">
        <v>7593.347341513293</v>
      </c>
      <c r="T123" s="152" t="s">
        <v>34</v>
      </c>
      <c r="U123" s="153" t="s">
        <v>34</v>
      </c>
      <c r="V123" s="152" t="s">
        <v>34</v>
      </c>
      <c r="W123" s="152">
        <v>275</v>
      </c>
      <c r="X123" s="152">
        <v>586330.73</v>
      </c>
      <c r="Y123" s="164" t="s">
        <v>34</v>
      </c>
      <c r="Z123" s="164" t="s">
        <v>34</v>
      </c>
      <c r="AA123" s="164" t="s">
        <v>34</v>
      </c>
      <c r="AB123" s="164" t="s">
        <v>34</v>
      </c>
      <c r="AC123" s="164" t="s">
        <v>34</v>
      </c>
      <c r="AD123" s="164" t="s">
        <v>34</v>
      </c>
      <c r="AE123" s="164" t="s">
        <v>34</v>
      </c>
      <c r="AF123" s="164" t="s">
        <v>34</v>
      </c>
      <c r="AG123" s="164" t="s">
        <v>34</v>
      </c>
      <c r="AH123" s="164" t="s">
        <v>34</v>
      </c>
      <c r="AI123" s="170" t="s">
        <v>38</v>
      </c>
      <c r="AJ123" s="41"/>
      <c r="AK123" s="32" t="s">
        <v>404</v>
      </c>
      <c r="AL123" s="90">
        <v>1</v>
      </c>
      <c r="AM123" s="89"/>
      <c r="AN123" s="21"/>
      <c r="AO123" s="87"/>
      <c r="AP123" s="21"/>
      <c r="AQ123" s="21"/>
      <c r="AR123" s="21"/>
      <c r="AS123" s="21" t="s">
        <v>532</v>
      </c>
      <c r="AT123" s="34"/>
      <c r="AU123" s="29">
        <v>95</v>
      </c>
      <c r="AV123" s="29" t="s">
        <v>449</v>
      </c>
      <c r="AW123" s="29" t="str">
        <f t="shared" si="27"/>
        <v>95.</v>
      </c>
      <c r="AX123" s="104"/>
    </row>
    <row r="124" spans="1:50" ht="22.5" customHeight="1" x14ac:dyDescent="0.3">
      <c r="A124" s="159" t="str">
        <f t="shared" si="20"/>
        <v>96.</v>
      </c>
      <c r="B124" s="159">
        <v>169</v>
      </c>
      <c r="C124" s="185" t="s">
        <v>59</v>
      </c>
      <c r="D124" s="159">
        <v>1961</v>
      </c>
      <c r="E124" s="159" t="s">
        <v>34</v>
      </c>
      <c r="F124" s="159" t="s">
        <v>35</v>
      </c>
      <c r="G124" s="159">
        <v>2</v>
      </c>
      <c r="H124" s="159">
        <v>1</v>
      </c>
      <c r="I124" s="152">
        <v>271.39999999999998</v>
      </c>
      <c r="J124" s="152">
        <v>197.9</v>
      </c>
      <c r="K124" s="152">
        <v>197.9</v>
      </c>
      <c r="L124" s="153">
        <v>17</v>
      </c>
      <c r="M124" s="173">
        <f>T124+AG124</f>
        <v>99169.47</v>
      </c>
      <c r="N124" s="178" t="s">
        <v>34</v>
      </c>
      <c r="O124" s="178" t="s">
        <v>34</v>
      </c>
      <c r="P124" s="178" t="s">
        <v>34</v>
      </c>
      <c r="Q124" s="173">
        <f t="shared" si="25"/>
        <v>99169.47</v>
      </c>
      <c r="R124" s="154">
        <f t="shared" si="26"/>
        <v>365.39966838614595</v>
      </c>
      <c r="S124" s="173">
        <v>7593.347341513293</v>
      </c>
      <c r="T124" s="152">
        <v>81004.42</v>
      </c>
      <c r="U124" s="153" t="s">
        <v>34</v>
      </c>
      <c r="V124" s="152" t="s">
        <v>34</v>
      </c>
      <c r="W124" s="152" t="s">
        <v>34</v>
      </c>
      <c r="X124" s="152" t="s">
        <v>34</v>
      </c>
      <c r="Y124" s="164" t="s">
        <v>34</v>
      </c>
      <c r="Z124" s="164" t="s">
        <v>34</v>
      </c>
      <c r="AA124" s="164" t="s">
        <v>34</v>
      </c>
      <c r="AB124" s="164" t="s">
        <v>34</v>
      </c>
      <c r="AC124" s="164" t="s">
        <v>34</v>
      </c>
      <c r="AD124" s="164" t="s">
        <v>34</v>
      </c>
      <c r="AE124" s="164" t="s">
        <v>34</v>
      </c>
      <c r="AF124" s="164" t="s">
        <v>34</v>
      </c>
      <c r="AG124" s="152">
        <v>18165.05</v>
      </c>
      <c r="AH124" s="164" t="s">
        <v>34</v>
      </c>
      <c r="AI124" s="170" t="s">
        <v>38</v>
      </c>
      <c r="AJ124" s="41"/>
      <c r="AK124" s="32" t="s">
        <v>404</v>
      </c>
      <c r="AL124" s="90">
        <v>1</v>
      </c>
      <c r="AM124" s="89"/>
      <c r="AN124" s="21" t="s">
        <v>409</v>
      </c>
      <c r="AO124" s="21"/>
      <c r="AP124" s="21"/>
      <c r="AQ124" s="21"/>
      <c r="AR124" s="21"/>
      <c r="AS124" s="21" t="s">
        <v>532</v>
      </c>
      <c r="AT124" s="55">
        <v>43382</v>
      </c>
      <c r="AU124" s="29">
        <v>96</v>
      </c>
      <c r="AV124" s="29" t="s">
        <v>449</v>
      </c>
      <c r="AW124" s="29" t="str">
        <f t="shared" si="27"/>
        <v>96.</v>
      </c>
      <c r="AX124" s="104"/>
    </row>
    <row r="125" spans="1:50" ht="22.5" customHeight="1" x14ac:dyDescent="0.3">
      <c r="A125" s="159" t="str">
        <f t="shared" si="20"/>
        <v>97.</v>
      </c>
      <c r="B125" s="159">
        <v>170</v>
      </c>
      <c r="C125" s="185" t="s">
        <v>523</v>
      </c>
      <c r="D125" s="159">
        <v>1957</v>
      </c>
      <c r="E125" s="159" t="s">
        <v>34</v>
      </c>
      <c r="F125" s="159" t="s">
        <v>36</v>
      </c>
      <c r="G125" s="159">
        <v>2</v>
      </c>
      <c r="H125" s="159">
        <v>2</v>
      </c>
      <c r="I125" s="152">
        <v>531.29999999999995</v>
      </c>
      <c r="J125" s="152">
        <v>333</v>
      </c>
      <c r="K125" s="152">
        <v>172.5</v>
      </c>
      <c r="L125" s="153">
        <v>25</v>
      </c>
      <c r="M125" s="173">
        <f>X125</f>
        <v>1317710.58</v>
      </c>
      <c r="N125" s="178" t="s">
        <v>34</v>
      </c>
      <c r="O125" s="178" t="s">
        <v>34</v>
      </c>
      <c r="P125" s="178" t="s">
        <v>34</v>
      </c>
      <c r="Q125" s="173">
        <f t="shared" si="25"/>
        <v>1317710.58</v>
      </c>
      <c r="R125" s="154">
        <f t="shared" si="26"/>
        <v>2480.1629587803504</v>
      </c>
      <c r="S125" s="173">
        <v>7593.347341513293</v>
      </c>
      <c r="T125" s="152" t="s">
        <v>34</v>
      </c>
      <c r="U125" s="153" t="s">
        <v>34</v>
      </c>
      <c r="V125" s="152" t="s">
        <v>34</v>
      </c>
      <c r="W125" s="152">
        <v>577</v>
      </c>
      <c r="X125" s="152">
        <v>1317710.58</v>
      </c>
      <c r="Y125" s="164" t="s">
        <v>34</v>
      </c>
      <c r="Z125" s="164" t="s">
        <v>34</v>
      </c>
      <c r="AA125" s="164" t="s">
        <v>34</v>
      </c>
      <c r="AB125" s="164" t="s">
        <v>34</v>
      </c>
      <c r="AC125" s="164" t="s">
        <v>34</v>
      </c>
      <c r="AD125" s="164" t="s">
        <v>34</v>
      </c>
      <c r="AE125" s="164" t="s">
        <v>34</v>
      </c>
      <c r="AF125" s="164" t="s">
        <v>34</v>
      </c>
      <c r="AG125" s="164" t="s">
        <v>34</v>
      </c>
      <c r="AH125" s="164" t="s">
        <v>34</v>
      </c>
      <c r="AI125" s="170" t="s">
        <v>38</v>
      </c>
      <c r="AJ125" s="41"/>
      <c r="AK125" s="32" t="s">
        <v>404</v>
      </c>
      <c r="AL125" s="90">
        <v>1</v>
      </c>
      <c r="AM125" s="89"/>
      <c r="AN125" s="21"/>
      <c r="AO125" s="87"/>
      <c r="AP125" s="21"/>
      <c r="AQ125" s="21"/>
      <c r="AR125" s="21"/>
      <c r="AS125" s="21" t="s">
        <v>532</v>
      </c>
      <c r="AT125" s="34"/>
      <c r="AU125" s="29">
        <v>97</v>
      </c>
      <c r="AV125" s="29" t="s">
        <v>449</v>
      </c>
      <c r="AW125" s="29" t="str">
        <f t="shared" si="27"/>
        <v>97.</v>
      </c>
      <c r="AX125" s="104"/>
    </row>
    <row r="126" spans="1:50" ht="22.5" customHeight="1" x14ac:dyDescent="0.3">
      <c r="A126" s="159" t="str">
        <f t="shared" si="20"/>
        <v>98.</v>
      </c>
      <c r="B126" s="159">
        <v>171</v>
      </c>
      <c r="C126" s="185" t="s">
        <v>524</v>
      </c>
      <c r="D126" s="159">
        <v>1961</v>
      </c>
      <c r="E126" s="159" t="s">
        <v>34</v>
      </c>
      <c r="F126" s="159" t="s">
        <v>35</v>
      </c>
      <c r="G126" s="159">
        <v>2</v>
      </c>
      <c r="H126" s="159">
        <v>1</v>
      </c>
      <c r="I126" s="152">
        <v>273.8</v>
      </c>
      <c r="J126" s="152">
        <v>195.1</v>
      </c>
      <c r="K126" s="152">
        <v>195.1</v>
      </c>
      <c r="L126" s="153">
        <v>16</v>
      </c>
      <c r="M126" s="173">
        <f>X126</f>
        <v>623691.29</v>
      </c>
      <c r="N126" s="178" t="s">
        <v>34</v>
      </c>
      <c r="O126" s="178" t="s">
        <v>34</v>
      </c>
      <c r="P126" s="178" t="s">
        <v>34</v>
      </c>
      <c r="Q126" s="173">
        <f t="shared" si="25"/>
        <v>623691.29</v>
      </c>
      <c r="R126" s="154">
        <f t="shared" si="26"/>
        <v>2277.9082907231555</v>
      </c>
      <c r="S126" s="173">
        <v>7593.347341513293</v>
      </c>
      <c r="T126" s="152" t="s">
        <v>34</v>
      </c>
      <c r="U126" s="153" t="s">
        <v>34</v>
      </c>
      <c r="V126" s="152" t="s">
        <v>34</v>
      </c>
      <c r="W126" s="152">
        <v>300.10000000000002</v>
      </c>
      <c r="X126" s="152">
        <v>623691.29</v>
      </c>
      <c r="Y126" s="164" t="s">
        <v>34</v>
      </c>
      <c r="Z126" s="164" t="s">
        <v>34</v>
      </c>
      <c r="AA126" s="164" t="s">
        <v>34</v>
      </c>
      <c r="AB126" s="164" t="s">
        <v>34</v>
      </c>
      <c r="AC126" s="164" t="s">
        <v>34</v>
      </c>
      <c r="AD126" s="164" t="s">
        <v>34</v>
      </c>
      <c r="AE126" s="164" t="s">
        <v>34</v>
      </c>
      <c r="AF126" s="164" t="s">
        <v>34</v>
      </c>
      <c r="AG126" s="164" t="s">
        <v>34</v>
      </c>
      <c r="AH126" s="164" t="s">
        <v>34</v>
      </c>
      <c r="AI126" s="170" t="s">
        <v>38</v>
      </c>
      <c r="AJ126" s="41"/>
      <c r="AK126" s="32" t="s">
        <v>404</v>
      </c>
      <c r="AL126" s="90">
        <v>1</v>
      </c>
      <c r="AM126" s="89"/>
      <c r="AN126" s="21"/>
      <c r="AO126" s="87"/>
      <c r="AP126" s="21"/>
      <c r="AQ126" s="21"/>
      <c r="AR126" s="21"/>
      <c r="AS126" s="21" t="s">
        <v>532</v>
      </c>
      <c r="AT126" s="34"/>
      <c r="AU126" s="29">
        <v>98</v>
      </c>
      <c r="AV126" s="29" t="s">
        <v>449</v>
      </c>
      <c r="AW126" s="29" t="str">
        <f t="shared" si="27"/>
        <v>98.</v>
      </c>
      <c r="AX126" s="104"/>
    </row>
    <row r="127" spans="1:50" ht="25.5" customHeight="1" x14ac:dyDescent="0.3">
      <c r="A127" s="159" t="str">
        <f t="shared" si="20"/>
        <v>99.</v>
      </c>
      <c r="B127" s="159">
        <v>172</v>
      </c>
      <c r="C127" s="185" t="s">
        <v>525</v>
      </c>
      <c r="D127" s="159">
        <v>1961</v>
      </c>
      <c r="E127" s="159" t="s">
        <v>34</v>
      </c>
      <c r="F127" s="159" t="s">
        <v>35</v>
      </c>
      <c r="G127" s="159">
        <v>2</v>
      </c>
      <c r="H127" s="159">
        <v>1</v>
      </c>
      <c r="I127" s="152">
        <v>277</v>
      </c>
      <c r="J127" s="152">
        <v>195.1</v>
      </c>
      <c r="K127" s="152">
        <v>195.1</v>
      </c>
      <c r="L127" s="153">
        <v>15</v>
      </c>
      <c r="M127" s="173">
        <f>X127</f>
        <v>624255.98</v>
      </c>
      <c r="N127" s="178" t="s">
        <v>34</v>
      </c>
      <c r="O127" s="178" t="s">
        <v>34</v>
      </c>
      <c r="P127" s="178" t="s">
        <v>34</v>
      </c>
      <c r="Q127" s="173">
        <f t="shared" si="25"/>
        <v>624255.98</v>
      </c>
      <c r="R127" s="154">
        <f t="shared" si="26"/>
        <v>2253.6316967509024</v>
      </c>
      <c r="S127" s="173">
        <v>7593.347341513293</v>
      </c>
      <c r="T127" s="152" t="s">
        <v>34</v>
      </c>
      <c r="U127" s="153" t="s">
        <v>34</v>
      </c>
      <c r="V127" s="152" t="s">
        <v>34</v>
      </c>
      <c r="W127" s="152">
        <v>269</v>
      </c>
      <c r="X127" s="152">
        <v>624255.98</v>
      </c>
      <c r="Y127" s="164" t="s">
        <v>34</v>
      </c>
      <c r="Z127" s="164" t="s">
        <v>34</v>
      </c>
      <c r="AA127" s="164" t="s">
        <v>34</v>
      </c>
      <c r="AB127" s="164" t="s">
        <v>34</v>
      </c>
      <c r="AC127" s="164" t="s">
        <v>34</v>
      </c>
      <c r="AD127" s="164" t="s">
        <v>34</v>
      </c>
      <c r="AE127" s="164" t="s">
        <v>34</v>
      </c>
      <c r="AF127" s="164" t="s">
        <v>34</v>
      </c>
      <c r="AG127" s="164" t="s">
        <v>34</v>
      </c>
      <c r="AH127" s="164" t="s">
        <v>34</v>
      </c>
      <c r="AI127" s="170" t="s">
        <v>38</v>
      </c>
      <c r="AJ127" s="41"/>
      <c r="AK127" s="32" t="s">
        <v>404</v>
      </c>
      <c r="AL127" s="90">
        <v>1</v>
      </c>
      <c r="AM127" s="89"/>
      <c r="AN127" s="21"/>
      <c r="AO127" s="87"/>
      <c r="AP127" s="21"/>
      <c r="AQ127" s="21"/>
      <c r="AR127" s="21"/>
      <c r="AS127" s="21" t="s">
        <v>532</v>
      </c>
      <c r="AT127" s="34"/>
      <c r="AU127" s="29">
        <v>99</v>
      </c>
      <c r="AV127" s="29" t="s">
        <v>449</v>
      </c>
      <c r="AW127" s="29" t="str">
        <f t="shared" si="27"/>
        <v>99.</v>
      </c>
      <c r="AX127" s="104"/>
    </row>
    <row r="128" spans="1:50" ht="22.5" customHeight="1" x14ac:dyDescent="0.3">
      <c r="A128" s="159" t="str">
        <f t="shared" si="20"/>
        <v>100.</v>
      </c>
      <c r="B128" s="159">
        <v>199</v>
      </c>
      <c r="C128" s="171" t="s">
        <v>648</v>
      </c>
      <c r="D128" s="159">
        <v>1917</v>
      </c>
      <c r="E128" s="159" t="s">
        <v>34</v>
      </c>
      <c r="F128" s="159" t="s">
        <v>35</v>
      </c>
      <c r="G128" s="159">
        <v>2</v>
      </c>
      <c r="H128" s="159">
        <v>2</v>
      </c>
      <c r="I128" s="152">
        <v>369.77</v>
      </c>
      <c r="J128" s="152">
        <v>251</v>
      </c>
      <c r="K128" s="152">
        <v>145.47999999999999</v>
      </c>
      <c r="L128" s="153">
        <v>11</v>
      </c>
      <c r="M128" s="173">
        <f>X128+AH128</f>
        <v>1352064.06</v>
      </c>
      <c r="N128" s="178" t="s">
        <v>34</v>
      </c>
      <c r="O128" s="178" t="s">
        <v>34</v>
      </c>
      <c r="P128" s="178" t="s">
        <v>34</v>
      </c>
      <c r="Q128" s="173">
        <f t="shared" si="25"/>
        <v>1352064.06</v>
      </c>
      <c r="R128" s="154">
        <f t="shared" si="26"/>
        <v>3656.5001487411096</v>
      </c>
      <c r="S128" s="173">
        <v>7593.347341513293</v>
      </c>
      <c r="T128" s="152" t="s">
        <v>34</v>
      </c>
      <c r="U128" s="153" t="s">
        <v>34</v>
      </c>
      <c r="V128" s="152" t="s">
        <v>34</v>
      </c>
      <c r="W128" s="152">
        <v>389.6</v>
      </c>
      <c r="X128" s="152">
        <v>1227340.06</v>
      </c>
      <c r="Y128" s="164" t="s">
        <v>34</v>
      </c>
      <c r="Z128" s="164" t="s">
        <v>34</v>
      </c>
      <c r="AA128" s="164" t="s">
        <v>34</v>
      </c>
      <c r="AB128" s="164" t="s">
        <v>34</v>
      </c>
      <c r="AC128" s="164" t="s">
        <v>34</v>
      </c>
      <c r="AD128" s="164" t="s">
        <v>34</v>
      </c>
      <c r="AE128" s="164" t="s">
        <v>34</v>
      </c>
      <c r="AF128" s="164" t="s">
        <v>34</v>
      </c>
      <c r="AG128" s="164" t="s">
        <v>34</v>
      </c>
      <c r="AH128" s="152">
        <v>124724</v>
      </c>
      <c r="AI128" s="170" t="s">
        <v>405</v>
      </c>
      <c r="AJ128" s="41"/>
      <c r="AK128" s="32" t="s">
        <v>404</v>
      </c>
      <c r="AL128" s="90">
        <v>1</v>
      </c>
      <c r="AM128" s="89"/>
      <c r="AN128" s="21"/>
      <c r="AO128" s="87"/>
      <c r="AP128" s="21"/>
      <c r="AQ128" s="21"/>
      <c r="AR128" s="21"/>
      <c r="AS128" s="44" t="s">
        <v>611</v>
      </c>
      <c r="AT128" s="55">
        <v>43424</v>
      </c>
      <c r="AU128" s="29">
        <v>100</v>
      </c>
      <c r="AV128" s="29" t="s">
        <v>449</v>
      </c>
      <c r="AW128" s="29" t="str">
        <f t="shared" si="27"/>
        <v>100.</v>
      </c>
      <c r="AX128" s="104"/>
    </row>
    <row r="129" spans="1:50" ht="22.5" customHeight="1" x14ac:dyDescent="0.3">
      <c r="A129" s="159" t="str">
        <f t="shared" si="20"/>
        <v>101.</v>
      </c>
      <c r="B129" s="159">
        <v>214</v>
      </c>
      <c r="C129" s="185" t="s">
        <v>63</v>
      </c>
      <c r="D129" s="159">
        <v>1962</v>
      </c>
      <c r="E129" s="159" t="s">
        <v>34</v>
      </c>
      <c r="F129" s="159" t="s">
        <v>35</v>
      </c>
      <c r="G129" s="159">
        <v>4</v>
      </c>
      <c r="H129" s="159">
        <v>2</v>
      </c>
      <c r="I129" s="152">
        <v>1374.01</v>
      </c>
      <c r="J129" s="152">
        <v>1278.01</v>
      </c>
      <c r="K129" s="152">
        <v>1148.7</v>
      </c>
      <c r="L129" s="153">
        <v>56</v>
      </c>
      <c r="M129" s="173">
        <f>T129+AH129</f>
        <v>371102.79</v>
      </c>
      <c r="N129" s="178" t="s">
        <v>34</v>
      </c>
      <c r="O129" s="178" t="s">
        <v>34</v>
      </c>
      <c r="P129" s="178" t="s">
        <v>34</v>
      </c>
      <c r="Q129" s="173">
        <f t="shared" si="25"/>
        <v>371102.79</v>
      </c>
      <c r="R129" s="154">
        <f t="shared" si="26"/>
        <v>270.0874011106178</v>
      </c>
      <c r="S129" s="173">
        <v>7593.347341513293</v>
      </c>
      <c r="T129" s="152">
        <v>267993.78999999998</v>
      </c>
      <c r="U129" s="153" t="s">
        <v>34</v>
      </c>
      <c r="V129" s="152" t="s">
        <v>34</v>
      </c>
      <c r="W129" s="152" t="s">
        <v>34</v>
      </c>
      <c r="X129" s="152" t="s">
        <v>34</v>
      </c>
      <c r="Y129" s="152" t="s">
        <v>34</v>
      </c>
      <c r="Z129" s="152" t="s">
        <v>34</v>
      </c>
      <c r="AA129" s="152" t="s">
        <v>34</v>
      </c>
      <c r="AB129" s="152" t="s">
        <v>34</v>
      </c>
      <c r="AC129" s="152" t="s">
        <v>34</v>
      </c>
      <c r="AD129" s="152" t="s">
        <v>34</v>
      </c>
      <c r="AE129" s="152" t="s">
        <v>34</v>
      </c>
      <c r="AF129" s="152" t="s">
        <v>34</v>
      </c>
      <c r="AG129" s="152" t="s">
        <v>34</v>
      </c>
      <c r="AH129" s="152">
        <v>103109</v>
      </c>
      <c r="AI129" s="170" t="s">
        <v>405</v>
      </c>
      <c r="AJ129" s="41"/>
      <c r="AK129" s="32" t="s">
        <v>404</v>
      </c>
      <c r="AL129" s="90">
        <v>1</v>
      </c>
      <c r="AM129" s="89"/>
      <c r="AN129" s="21" t="s">
        <v>409</v>
      </c>
      <c r="AO129" s="21"/>
      <c r="AP129" s="21"/>
      <c r="AQ129" s="21"/>
      <c r="AR129" s="21"/>
      <c r="AS129" s="44" t="s">
        <v>1841</v>
      </c>
      <c r="AT129" s="34"/>
      <c r="AU129" s="29">
        <v>101</v>
      </c>
      <c r="AV129" s="29" t="s">
        <v>449</v>
      </c>
      <c r="AW129" s="29" t="str">
        <f t="shared" si="27"/>
        <v>101.</v>
      </c>
      <c r="AX129" s="104"/>
    </row>
    <row r="130" spans="1:50" ht="22.5" customHeight="1" x14ac:dyDescent="0.3">
      <c r="A130" s="159" t="str">
        <f t="shared" si="20"/>
        <v>102.</v>
      </c>
      <c r="B130" s="159">
        <v>216</v>
      </c>
      <c r="C130" s="185" t="s">
        <v>649</v>
      </c>
      <c r="D130" s="159">
        <v>1962</v>
      </c>
      <c r="E130" s="159" t="s">
        <v>34</v>
      </c>
      <c r="F130" s="159" t="s">
        <v>35</v>
      </c>
      <c r="G130" s="159">
        <v>4</v>
      </c>
      <c r="H130" s="159">
        <v>2</v>
      </c>
      <c r="I130" s="152">
        <v>1381.41</v>
      </c>
      <c r="J130" s="152">
        <v>1284.6500000000001</v>
      </c>
      <c r="K130" s="152">
        <v>1284.6500000000001</v>
      </c>
      <c r="L130" s="153">
        <v>60</v>
      </c>
      <c r="M130" s="173">
        <f>X130</f>
        <v>629532.99</v>
      </c>
      <c r="N130" s="178" t="s">
        <v>34</v>
      </c>
      <c r="O130" s="178" t="s">
        <v>34</v>
      </c>
      <c r="P130" s="178" t="s">
        <v>34</v>
      </c>
      <c r="Q130" s="173">
        <f t="shared" si="25"/>
        <v>629532.99</v>
      </c>
      <c r="R130" s="154">
        <f t="shared" si="26"/>
        <v>455.71770147892369</v>
      </c>
      <c r="S130" s="173">
        <v>7593.347341513293</v>
      </c>
      <c r="T130" s="152" t="s">
        <v>34</v>
      </c>
      <c r="U130" s="153" t="s">
        <v>34</v>
      </c>
      <c r="V130" s="152" t="s">
        <v>34</v>
      </c>
      <c r="W130" s="152">
        <v>500</v>
      </c>
      <c r="X130" s="152">
        <v>629532.99</v>
      </c>
      <c r="Y130" s="164" t="s">
        <v>34</v>
      </c>
      <c r="Z130" s="164" t="s">
        <v>34</v>
      </c>
      <c r="AA130" s="164" t="s">
        <v>34</v>
      </c>
      <c r="AB130" s="164" t="s">
        <v>34</v>
      </c>
      <c r="AC130" s="164" t="s">
        <v>34</v>
      </c>
      <c r="AD130" s="164" t="s">
        <v>34</v>
      </c>
      <c r="AE130" s="164" t="s">
        <v>34</v>
      </c>
      <c r="AF130" s="164" t="s">
        <v>34</v>
      </c>
      <c r="AG130" s="164" t="s">
        <v>34</v>
      </c>
      <c r="AH130" s="164" t="s">
        <v>34</v>
      </c>
      <c r="AI130" s="170" t="s">
        <v>38</v>
      </c>
      <c r="AJ130" s="41"/>
      <c r="AK130" s="32" t="s">
        <v>404</v>
      </c>
      <c r="AL130" s="90">
        <v>1</v>
      </c>
      <c r="AM130" s="89"/>
      <c r="AN130" s="21"/>
      <c r="AO130" s="87"/>
      <c r="AP130" s="21"/>
      <c r="AQ130" s="21"/>
      <c r="AR130" s="21"/>
      <c r="AS130" s="34"/>
      <c r="AT130" s="55">
        <v>43398</v>
      </c>
      <c r="AU130" s="29">
        <v>102</v>
      </c>
      <c r="AV130" s="29" t="s">
        <v>449</v>
      </c>
      <c r="AW130" s="29" t="str">
        <f t="shared" si="27"/>
        <v>102.</v>
      </c>
      <c r="AX130" s="104"/>
    </row>
    <row r="131" spans="1:50" ht="22.5" customHeight="1" x14ac:dyDescent="0.3">
      <c r="A131" s="159" t="str">
        <f t="shared" si="20"/>
        <v>103.</v>
      </c>
      <c r="B131" s="159">
        <v>291</v>
      </c>
      <c r="C131" s="185" t="s">
        <v>650</v>
      </c>
      <c r="D131" s="159">
        <v>1946</v>
      </c>
      <c r="E131" s="159" t="s">
        <v>34</v>
      </c>
      <c r="F131" s="159" t="s">
        <v>48</v>
      </c>
      <c r="G131" s="159">
        <v>2</v>
      </c>
      <c r="H131" s="159">
        <v>1</v>
      </c>
      <c r="I131" s="152">
        <v>411.1</v>
      </c>
      <c r="J131" s="152">
        <v>252.5</v>
      </c>
      <c r="K131" s="152">
        <v>252.5</v>
      </c>
      <c r="L131" s="153">
        <v>4</v>
      </c>
      <c r="M131" s="173">
        <f>T131+AG131</f>
        <v>98470.150000000009</v>
      </c>
      <c r="N131" s="178" t="s">
        <v>34</v>
      </c>
      <c r="O131" s="178" t="s">
        <v>34</v>
      </c>
      <c r="P131" s="178" t="s">
        <v>34</v>
      </c>
      <c r="Q131" s="173">
        <f t="shared" si="25"/>
        <v>98470.150000000009</v>
      </c>
      <c r="R131" s="154">
        <f t="shared" si="26"/>
        <v>239.52846022865484</v>
      </c>
      <c r="S131" s="173">
        <v>7593.347341513293</v>
      </c>
      <c r="T131" s="152">
        <v>75643.600000000006</v>
      </c>
      <c r="U131" s="153" t="s">
        <v>34</v>
      </c>
      <c r="V131" s="152" t="s">
        <v>34</v>
      </c>
      <c r="W131" s="152" t="s">
        <v>34</v>
      </c>
      <c r="X131" s="152" t="s">
        <v>34</v>
      </c>
      <c r="Y131" s="164" t="s">
        <v>34</v>
      </c>
      <c r="Z131" s="164" t="s">
        <v>34</v>
      </c>
      <c r="AA131" s="164" t="s">
        <v>34</v>
      </c>
      <c r="AB131" s="164" t="s">
        <v>34</v>
      </c>
      <c r="AC131" s="164" t="s">
        <v>34</v>
      </c>
      <c r="AD131" s="164" t="s">
        <v>34</v>
      </c>
      <c r="AE131" s="164" t="s">
        <v>34</v>
      </c>
      <c r="AF131" s="164" t="s">
        <v>34</v>
      </c>
      <c r="AG131" s="152">
        <v>22826.55</v>
      </c>
      <c r="AH131" s="164" t="s">
        <v>34</v>
      </c>
      <c r="AI131" s="170" t="s">
        <v>38</v>
      </c>
      <c r="AJ131" s="41"/>
      <c r="AK131" s="32" t="s">
        <v>404</v>
      </c>
      <c r="AL131" s="90">
        <v>1</v>
      </c>
      <c r="AM131" s="89"/>
      <c r="AN131" s="21" t="s">
        <v>409</v>
      </c>
      <c r="AO131" s="21"/>
      <c r="AP131" s="21"/>
      <c r="AQ131" s="21"/>
      <c r="AR131" s="21"/>
      <c r="AS131" s="34"/>
      <c r="AT131" s="55">
        <v>43374</v>
      </c>
      <c r="AU131" s="29">
        <v>103</v>
      </c>
      <c r="AV131" s="29" t="s">
        <v>449</v>
      </c>
      <c r="AW131" s="29" t="str">
        <f t="shared" si="27"/>
        <v>103.</v>
      </c>
      <c r="AX131" s="104"/>
    </row>
    <row r="132" spans="1:50" ht="22.5" customHeight="1" x14ac:dyDescent="0.3">
      <c r="A132" s="159" t="str">
        <f t="shared" si="20"/>
        <v>104.</v>
      </c>
      <c r="B132" s="159">
        <v>295</v>
      </c>
      <c r="C132" s="185" t="s">
        <v>651</v>
      </c>
      <c r="D132" s="159">
        <v>1962</v>
      </c>
      <c r="E132" s="159" t="s">
        <v>34</v>
      </c>
      <c r="F132" s="159" t="s">
        <v>35</v>
      </c>
      <c r="G132" s="159">
        <v>4</v>
      </c>
      <c r="H132" s="159">
        <v>3</v>
      </c>
      <c r="I132" s="152">
        <v>2127.1</v>
      </c>
      <c r="J132" s="152">
        <v>1734</v>
      </c>
      <c r="K132" s="152">
        <v>1199.5</v>
      </c>
      <c r="L132" s="153">
        <v>71</v>
      </c>
      <c r="M132" s="173">
        <f>X132</f>
        <v>2207705.91</v>
      </c>
      <c r="N132" s="178" t="s">
        <v>34</v>
      </c>
      <c r="O132" s="178" t="s">
        <v>34</v>
      </c>
      <c r="P132" s="178" t="s">
        <v>34</v>
      </c>
      <c r="Q132" s="173">
        <f t="shared" si="25"/>
        <v>2207705.91</v>
      </c>
      <c r="R132" s="154">
        <f t="shared" si="26"/>
        <v>1037.8947440176767</v>
      </c>
      <c r="S132" s="173">
        <v>7593.347341513293</v>
      </c>
      <c r="T132" s="152" t="s">
        <v>34</v>
      </c>
      <c r="U132" s="153" t="s">
        <v>34</v>
      </c>
      <c r="V132" s="152" t="s">
        <v>34</v>
      </c>
      <c r="W132" s="152">
        <v>974</v>
      </c>
      <c r="X132" s="152">
        <v>2207705.91</v>
      </c>
      <c r="Y132" s="164" t="s">
        <v>34</v>
      </c>
      <c r="Z132" s="164" t="s">
        <v>34</v>
      </c>
      <c r="AA132" s="164" t="s">
        <v>34</v>
      </c>
      <c r="AB132" s="164" t="s">
        <v>34</v>
      </c>
      <c r="AC132" s="164" t="s">
        <v>34</v>
      </c>
      <c r="AD132" s="164" t="s">
        <v>34</v>
      </c>
      <c r="AE132" s="164" t="s">
        <v>34</v>
      </c>
      <c r="AF132" s="164" t="s">
        <v>34</v>
      </c>
      <c r="AG132" s="164" t="s">
        <v>34</v>
      </c>
      <c r="AH132" s="164" t="s">
        <v>34</v>
      </c>
      <c r="AI132" s="170" t="s">
        <v>38</v>
      </c>
      <c r="AJ132" s="41"/>
      <c r="AK132" s="32" t="s">
        <v>404</v>
      </c>
      <c r="AL132" s="90">
        <v>1</v>
      </c>
      <c r="AM132" s="89"/>
      <c r="AN132" s="21"/>
      <c r="AO132" s="87"/>
      <c r="AP132" s="21"/>
      <c r="AQ132" s="21"/>
      <c r="AR132" s="21"/>
      <c r="AS132" s="34"/>
      <c r="AT132" s="34"/>
      <c r="AU132" s="29">
        <v>104</v>
      </c>
      <c r="AV132" s="29" t="s">
        <v>449</v>
      </c>
      <c r="AW132" s="29" t="str">
        <f t="shared" si="27"/>
        <v>104.</v>
      </c>
      <c r="AX132" s="104"/>
    </row>
    <row r="133" spans="1:50" ht="22.5" customHeight="1" x14ac:dyDescent="0.3">
      <c r="A133" s="159" t="str">
        <f t="shared" si="20"/>
        <v>105.</v>
      </c>
      <c r="B133" s="159">
        <v>304</v>
      </c>
      <c r="C133" s="185" t="s">
        <v>1802</v>
      </c>
      <c r="D133" s="159">
        <v>1963</v>
      </c>
      <c r="E133" s="159" t="s">
        <v>34</v>
      </c>
      <c r="F133" s="159" t="s">
        <v>35</v>
      </c>
      <c r="G133" s="159">
        <v>2</v>
      </c>
      <c r="H133" s="159">
        <v>1</v>
      </c>
      <c r="I133" s="152">
        <v>824.6</v>
      </c>
      <c r="J133" s="152">
        <v>469</v>
      </c>
      <c r="K133" s="152">
        <v>302</v>
      </c>
      <c r="L133" s="153">
        <v>23</v>
      </c>
      <c r="M133" s="173">
        <f>T133+AG133</f>
        <v>101428.23</v>
      </c>
      <c r="N133" s="178" t="s">
        <v>34</v>
      </c>
      <c r="O133" s="178" t="s">
        <v>34</v>
      </c>
      <c r="P133" s="178" t="s">
        <v>34</v>
      </c>
      <c r="Q133" s="173">
        <f t="shared" si="25"/>
        <v>101428.23</v>
      </c>
      <c r="R133" s="154">
        <f t="shared" si="26"/>
        <v>123.00294688333737</v>
      </c>
      <c r="S133" s="173">
        <v>7593.347341513293</v>
      </c>
      <c r="T133" s="152">
        <v>79922.31</v>
      </c>
      <c r="U133" s="153" t="s">
        <v>34</v>
      </c>
      <c r="V133" s="152" t="s">
        <v>34</v>
      </c>
      <c r="W133" s="152" t="s">
        <v>34</v>
      </c>
      <c r="X133" s="152" t="s">
        <v>34</v>
      </c>
      <c r="Y133" s="164" t="s">
        <v>34</v>
      </c>
      <c r="Z133" s="164" t="s">
        <v>34</v>
      </c>
      <c r="AA133" s="164" t="s">
        <v>34</v>
      </c>
      <c r="AB133" s="164" t="s">
        <v>34</v>
      </c>
      <c r="AC133" s="164" t="s">
        <v>34</v>
      </c>
      <c r="AD133" s="164" t="s">
        <v>34</v>
      </c>
      <c r="AE133" s="164" t="s">
        <v>34</v>
      </c>
      <c r="AF133" s="164" t="s">
        <v>34</v>
      </c>
      <c r="AG133" s="152">
        <v>21505.919999999998</v>
      </c>
      <c r="AH133" s="164" t="s">
        <v>34</v>
      </c>
      <c r="AI133" s="170" t="s">
        <v>38</v>
      </c>
      <c r="AJ133" s="41"/>
      <c r="AK133" s="32" t="s">
        <v>404</v>
      </c>
      <c r="AL133" s="90">
        <v>1</v>
      </c>
      <c r="AM133" s="89"/>
      <c r="AN133" s="21" t="s">
        <v>409</v>
      </c>
      <c r="AO133" s="21"/>
      <c r="AP133" s="21"/>
      <c r="AQ133" s="21"/>
      <c r="AR133" s="21"/>
      <c r="AS133" s="34"/>
      <c r="AT133" s="55">
        <v>43382</v>
      </c>
      <c r="AU133" s="29">
        <v>105</v>
      </c>
      <c r="AV133" s="29" t="s">
        <v>449</v>
      </c>
      <c r="AW133" s="29" t="str">
        <f t="shared" si="27"/>
        <v>105.</v>
      </c>
      <c r="AX133" s="104"/>
    </row>
    <row r="134" spans="1:50" ht="22.5" customHeight="1" x14ac:dyDescent="0.3">
      <c r="A134" s="159" t="str">
        <f t="shared" si="20"/>
        <v>106.</v>
      </c>
      <c r="B134" s="159">
        <v>309</v>
      </c>
      <c r="C134" s="185" t="s">
        <v>652</v>
      </c>
      <c r="D134" s="159">
        <v>1927</v>
      </c>
      <c r="E134" s="159" t="s">
        <v>34</v>
      </c>
      <c r="F134" s="159" t="s">
        <v>36</v>
      </c>
      <c r="G134" s="159">
        <v>2</v>
      </c>
      <c r="H134" s="159">
        <v>2</v>
      </c>
      <c r="I134" s="152">
        <v>575.38</v>
      </c>
      <c r="J134" s="152">
        <v>313.39999999999998</v>
      </c>
      <c r="K134" s="152">
        <v>313.39999999999998</v>
      </c>
      <c r="L134" s="153">
        <v>29</v>
      </c>
      <c r="M134" s="173">
        <f>X134</f>
        <v>1012358.4</v>
      </c>
      <c r="N134" s="178" t="s">
        <v>34</v>
      </c>
      <c r="O134" s="178" t="s">
        <v>34</v>
      </c>
      <c r="P134" s="178" t="s">
        <v>34</v>
      </c>
      <c r="Q134" s="173">
        <f t="shared" si="25"/>
        <v>1012358.4</v>
      </c>
      <c r="R134" s="154">
        <f t="shared" si="26"/>
        <v>1759.4605304320623</v>
      </c>
      <c r="S134" s="173">
        <v>7593.347341513293</v>
      </c>
      <c r="T134" s="152" t="s">
        <v>34</v>
      </c>
      <c r="U134" s="153" t="s">
        <v>34</v>
      </c>
      <c r="V134" s="152" t="s">
        <v>34</v>
      </c>
      <c r="W134" s="152">
        <v>461.3</v>
      </c>
      <c r="X134" s="152">
        <v>1012358.4</v>
      </c>
      <c r="Y134" s="164" t="s">
        <v>34</v>
      </c>
      <c r="Z134" s="164" t="s">
        <v>34</v>
      </c>
      <c r="AA134" s="164" t="s">
        <v>34</v>
      </c>
      <c r="AB134" s="164" t="s">
        <v>34</v>
      </c>
      <c r="AC134" s="164" t="s">
        <v>34</v>
      </c>
      <c r="AD134" s="164" t="s">
        <v>34</v>
      </c>
      <c r="AE134" s="164" t="s">
        <v>34</v>
      </c>
      <c r="AF134" s="164" t="s">
        <v>34</v>
      </c>
      <c r="AG134" s="164" t="s">
        <v>34</v>
      </c>
      <c r="AH134" s="164" t="s">
        <v>34</v>
      </c>
      <c r="AI134" s="170" t="s">
        <v>38</v>
      </c>
      <c r="AJ134" s="41"/>
      <c r="AK134" s="32" t="s">
        <v>404</v>
      </c>
      <c r="AL134" s="90">
        <v>1</v>
      </c>
      <c r="AM134" s="89"/>
      <c r="AN134" s="21"/>
      <c r="AO134" s="87"/>
      <c r="AP134" s="21"/>
      <c r="AQ134" s="21"/>
      <c r="AR134" s="21"/>
      <c r="AS134" s="34"/>
      <c r="AT134" s="34"/>
      <c r="AU134" s="29">
        <v>106</v>
      </c>
      <c r="AV134" s="29" t="s">
        <v>449</v>
      </c>
      <c r="AW134" s="29" t="str">
        <f t="shared" si="27"/>
        <v>106.</v>
      </c>
      <c r="AX134" s="104"/>
    </row>
    <row r="135" spans="1:50" ht="22.5" customHeight="1" x14ac:dyDescent="0.3">
      <c r="A135" s="159" t="str">
        <f t="shared" si="20"/>
        <v>107.</v>
      </c>
      <c r="B135" s="159">
        <v>331</v>
      </c>
      <c r="C135" s="185" t="s">
        <v>653</v>
      </c>
      <c r="D135" s="172">
        <v>1917</v>
      </c>
      <c r="E135" s="172" t="s">
        <v>34</v>
      </c>
      <c r="F135" s="159" t="s">
        <v>36</v>
      </c>
      <c r="G135" s="172">
        <v>2</v>
      </c>
      <c r="H135" s="172">
        <v>4</v>
      </c>
      <c r="I135" s="152">
        <v>129.6</v>
      </c>
      <c r="J135" s="152">
        <v>85</v>
      </c>
      <c r="K135" s="152">
        <v>64.5</v>
      </c>
      <c r="L135" s="153">
        <v>10</v>
      </c>
      <c r="M135" s="173">
        <f t="shared" ref="M135:M137" si="29">X135</f>
        <v>454367.76</v>
      </c>
      <c r="N135" s="173" t="s">
        <v>34</v>
      </c>
      <c r="O135" s="173" t="s">
        <v>34</v>
      </c>
      <c r="P135" s="173" t="s">
        <v>34</v>
      </c>
      <c r="Q135" s="173">
        <f t="shared" si="25"/>
        <v>454367.76</v>
      </c>
      <c r="R135" s="154">
        <f t="shared" si="26"/>
        <v>3505.9240740740743</v>
      </c>
      <c r="S135" s="173">
        <v>7593.347341513293</v>
      </c>
      <c r="T135" s="152" t="s">
        <v>34</v>
      </c>
      <c r="U135" s="153" t="s">
        <v>34</v>
      </c>
      <c r="V135" s="152" t="s">
        <v>34</v>
      </c>
      <c r="W135" s="152">
        <v>203</v>
      </c>
      <c r="X135" s="152">
        <v>454367.76</v>
      </c>
      <c r="Y135" s="164" t="s">
        <v>34</v>
      </c>
      <c r="Z135" s="164" t="s">
        <v>34</v>
      </c>
      <c r="AA135" s="164" t="s">
        <v>34</v>
      </c>
      <c r="AB135" s="164" t="s">
        <v>34</v>
      </c>
      <c r="AC135" s="164" t="s">
        <v>34</v>
      </c>
      <c r="AD135" s="164" t="s">
        <v>34</v>
      </c>
      <c r="AE135" s="164" t="s">
        <v>34</v>
      </c>
      <c r="AF135" s="164" t="s">
        <v>34</v>
      </c>
      <c r="AG135" s="164" t="s">
        <v>34</v>
      </c>
      <c r="AH135" s="164" t="s">
        <v>34</v>
      </c>
      <c r="AI135" s="170" t="s">
        <v>38</v>
      </c>
      <c r="AJ135" s="41"/>
      <c r="AK135" s="32" t="s">
        <v>404</v>
      </c>
      <c r="AL135" s="90">
        <v>1</v>
      </c>
      <c r="AM135" s="89"/>
      <c r="AN135" s="21"/>
      <c r="AO135" s="87"/>
      <c r="AP135" s="21"/>
      <c r="AQ135" s="21"/>
      <c r="AR135" s="21"/>
      <c r="AS135" s="34"/>
      <c r="AT135" s="34"/>
      <c r="AU135" s="29">
        <v>107</v>
      </c>
      <c r="AV135" s="29" t="s">
        <v>449</v>
      </c>
      <c r="AW135" s="29" t="str">
        <f t="shared" si="27"/>
        <v>107.</v>
      </c>
      <c r="AX135" s="104"/>
    </row>
    <row r="136" spans="1:50" ht="22.5" customHeight="1" x14ac:dyDescent="0.3">
      <c r="A136" s="159" t="str">
        <f t="shared" si="20"/>
        <v>108.</v>
      </c>
      <c r="B136" s="159">
        <v>381</v>
      </c>
      <c r="C136" s="185" t="s">
        <v>654</v>
      </c>
      <c r="D136" s="172">
        <v>1937</v>
      </c>
      <c r="E136" s="172" t="s">
        <v>34</v>
      </c>
      <c r="F136" s="159" t="s">
        <v>36</v>
      </c>
      <c r="G136" s="172">
        <v>2</v>
      </c>
      <c r="H136" s="172">
        <v>2</v>
      </c>
      <c r="I136" s="152">
        <v>211.1</v>
      </c>
      <c r="J136" s="152">
        <v>157.4</v>
      </c>
      <c r="K136" s="152">
        <v>74.87</v>
      </c>
      <c r="L136" s="153">
        <v>13</v>
      </c>
      <c r="M136" s="173">
        <f t="shared" si="29"/>
        <v>447614.76</v>
      </c>
      <c r="N136" s="173" t="s">
        <v>34</v>
      </c>
      <c r="O136" s="173" t="s">
        <v>34</v>
      </c>
      <c r="P136" s="173" t="s">
        <v>34</v>
      </c>
      <c r="Q136" s="173">
        <f t="shared" si="25"/>
        <v>447614.76</v>
      </c>
      <c r="R136" s="154">
        <f t="shared" si="26"/>
        <v>2120.3920416864048</v>
      </c>
      <c r="S136" s="173">
        <v>7593.347341513293</v>
      </c>
      <c r="T136" s="152" t="s">
        <v>34</v>
      </c>
      <c r="U136" s="153" t="s">
        <v>34</v>
      </c>
      <c r="V136" s="152" t="s">
        <v>34</v>
      </c>
      <c r="W136" s="152">
        <v>198</v>
      </c>
      <c r="X136" s="152">
        <v>447614.76</v>
      </c>
      <c r="Y136" s="164" t="s">
        <v>34</v>
      </c>
      <c r="Z136" s="164" t="s">
        <v>34</v>
      </c>
      <c r="AA136" s="164" t="s">
        <v>34</v>
      </c>
      <c r="AB136" s="164" t="s">
        <v>34</v>
      </c>
      <c r="AC136" s="164" t="s">
        <v>34</v>
      </c>
      <c r="AD136" s="164" t="s">
        <v>34</v>
      </c>
      <c r="AE136" s="164" t="s">
        <v>34</v>
      </c>
      <c r="AF136" s="164" t="s">
        <v>34</v>
      </c>
      <c r="AG136" s="164" t="s">
        <v>34</v>
      </c>
      <c r="AH136" s="164" t="s">
        <v>34</v>
      </c>
      <c r="AI136" s="170" t="s">
        <v>38</v>
      </c>
      <c r="AJ136" s="41"/>
      <c r="AK136" s="32" t="s">
        <v>404</v>
      </c>
      <c r="AL136" s="90">
        <v>1</v>
      </c>
      <c r="AM136" s="89"/>
      <c r="AN136" s="21"/>
      <c r="AO136" s="87"/>
      <c r="AP136" s="21"/>
      <c r="AQ136" s="21"/>
      <c r="AR136" s="21"/>
      <c r="AS136" s="34"/>
      <c r="AT136" s="55">
        <v>43402</v>
      </c>
      <c r="AU136" s="29">
        <v>108</v>
      </c>
      <c r="AV136" s="29" t="s">
        <v>449</v>
      </c>
      <c r="AW136" s="29" t="str">
        <f t="shared" si="27"/>
        <v>108.</v>
      </c>
      <c r="AX136" s="104"/>
    </row>
    <row r="137" spans="1:50" ht="22.5" customHeight="1" x14ac:dyDescent="0.3">
      <c r="A137" s="159" t="str">
        <f t="shared" si="20"/>
        <v>109.</v>
      </c>
      <c r="B137" s="159">
        <v>384</v>
      </c>
      <c r="C137" s="185" t="s">
        <v>655</v>
      </c>
      <c r="D137" s="172">
        <v>1960</v>
      </c>
      <c r="E137" s="172" t="s">
        <v>34</v>
      </c>
      <c r="F137" s="159" t="s">
        <v>35</v>
      </c>
      <c r="G137" s="172">
        <v>2</v>
      </c>
      <c r="H137" s="172">
        <v>1</v>
      </c>
      <c r="I137" s="152">
        <v>805.2</v>
      </c>
      <c r="J137" s="152">
        <v>438.2</v>
      </c>
      <c r="K137" s="152">
        <v>438.2</v>
      </c>
      <c r="L137" s="153">
        <v>18</v>
      </c>
      <c r="M137" s="173">
        <f t="shared" si="29"/>
        <v>873963.02</v>
      </c>
      <c r="N137" s="173" t="s">
        <v>34</v>
      </c>
      <c r="O137" s="173" t="s">
        <v>34</v>
      </c>
      <c r="P137" s="173" t="s">
        <v>34</v>
      </c>
      <c r="Q137" s="173">
        <f t="shared" si="25"/>
        <v>873963.02</v>
      </c>
      <c r="R137" s="154">
        <f t="shared" si="26"/>
        <v>1085.3986835568803</v>
      </c>
      <c r="S137" s="173">
        <v>7593.347341513293</v>
      </c>
      <c r="T137" s="152" t="s">
        <v>34</v>
      </c>
      <c r="U137" s="153" t="s">
        <v>34</v>
      </c>
      <c r="V137" s="152" t="s">
        <v>34</v>
      </c>
      <c r="W137" s="152">
        <v>419</v>
      </c>
      <c r="X137" s="152">
        <v>873963.02</v>
      </c>
      <c r="Y137" s="164" t="s">
        <v>34</v>
      </c>
      <c r="Z137" s="164" t="s">
        <v>34</v>
      </c>
      <c r="AA137" s="164" t="s">
        <v>34</v>
      </c>
      <c r="AB137" s="164" t="s">
        <v>34</v>
      </c>
      <c r="AC137" s="164" t="s">
        <v>34</v>
      </c>
      <c r="AD137" s="164" t="s">
        <v>34</v>
      </c>
      <c r="AE137" s="164" t="s">
        <v>34</v>
      </c>
      <c r="AF137" s="164" t="s">
        <v>34</v>
      </c>
      <c r="AG137" s="164" t="s">
        <v>34</v>
      </c>
      <c r="AH137" s="164" t="s">
        <v>34</v>
      </c>
      <c r="AI137" s="170" t="s">
        <v>38</v>
      </c>
      <c r="AJ137" s="41"/>
      <c r="AK137" s="32" t="s">
        <v>404</v>
      </c>
      <c r="AL137" s="90">
        <v>1</v>
      </c>
      <c r="AM137" s="89"/>
      <c r="AN137" s="21"/>
      <c r="AO137" s="87"/>
      <c r="AP137" s="21"/>
      <c r="AQ137" s="21"/>
      <c r="AR137" s="21"/>
      <c r="AS137" s="34"/>
      <c r="AT137" s="34"/>
      <c r="AU137" s="29">
        <v>109</v>
      </c>
      <c r="AV137" s="29" t="s">
        <v>449</v>
      </c>
      <c r="AW137" s="29" t="str">
        <f t="shared" si="27"/>
        <v>109.</v>
      </c>
      <c r="AX137" s="104"/>
    </row>
    <row r="138" spans="1:50" ht="22.5" customHeight="1" x14ac:dyDescent="0.3">
      <c r="A138" s="159" t="str">
        <f t="shared" si="20"/>
        <v>110.</v>
      </c>
      <c r="B138" s="159">
        <v>388</v>
      </c>
      <c r="C138" s="185" t="s">
        <v>70</v>
      </c>
      <c r="D138" s="172">
        <v>1965</v>
      </c>
      <c r="E138" s="172" t="s">
        <v>34</v>
      </c>
      <c r="F138" s="159" t="s">
        <v>35</v>
      </c>
      <c r="G138" s="172">
        <v>4</v>
      </c>
      <c r="H138" s="172">
        <v>3</v>
      </c>
      <c r="I138" s="152">
        <v>1633.56</v>
      </c>
      <c r="J138" s="152">
        <v>1487.31</v>
      </c>
      <c r="K138" s="152">
        <v>1487.31</v>
      </c>
      <c r="L138" s="153">
        <v>56</v>
      </c>
      <c r="M138" s="173">
        <f>T138+AG138</f>
        <v>264691.18</v>
      </c>
      <c r="N138" s="173" t="s">
        <v>34</v>
      </c>
      <c r="O138" s="173" t="s">
        <v>34</v>
      </c>
      <c r="P138" s="173" t="s">
        <v>34</v>
      </c>
      <c r="Q138" s="173">
        <f t="shared" si="25"/>
        <v>264691.18</v>
      </c>
      <c r="R138" s="154">
        <f t="shared" si="26"/>
        <v>162.03333823061288</v>
      </c>
      <c r="S138" s="173">
        <v>7593.347341513293</v>
      </c>
      <c r="T138" s="152">
        <v>248371.96</v>
      </c>
      <c r="U138" s="153" t="s">
        <v>34</v>
      </c>
      <c r="V138" s="152" t="s">
        <v>34</v>
      </c>
      <c r="W138" s="152" t="s">
        <v>34</v>
      </c>
      <c r="X138" s="152" t="s">
        <v>34</v>
      </c>
      <c r="Y138" s="164" t="s">
        <v>34</v>
      </c>
      <c r="Z138" s="164" t="s">
        <v>34</v>
      </c>
      <c r="AA138" s="164" t="s">
        <v>34</v>
      </c>
      <c r="AB138" s="164" t="s">
        <v>34</v>
      </c>
      <c r="AC138" s="164" t="s">
        <v>34</v>
      </c>
      <c r="AD138" s="164" t="s">
        <v>34</v>
      </c>
      <c r="AE138" s="164" t="s">
        <v>34</v>
      </c>
      <c r="AF138" s="164" t="s">
        <v>34</v>
      </c>
      <c r="AG138" s="152">
        <v>16319.22</v>
      </c>
      <c r="AH138" s="164" t="s">
        <v>34</v>
      </c>
      <c r="AI138" s="170" t="s">
        <v>38</v>
      </c>
      <c r="AJ138" s="41"/>
      <c r="AK138" s="32" t="s">
        <v>404</v>
      </c>
      <c r="AL138" s="90">
        <v>1</v>
      </c>
      <c r="AM138" s="89"/>
      <c r="AN138" s="21" t="s">
        <v>409</v>
      </c>
      <c r="AO138" s="21"/>
      <c r="AP138" s="21"/>
      <c r="AQ138" s="21"/>
      <c r="AR138" s="21"/>
      <c r="AS138" s="34"/>
      <c r="AT138" s="55">
        <v>43398</v>
      </c>
      <c r="AU138" s="29">
        <v>110</v>
      </c>
      <c r="AV138" s="29" t="s">
        <v>449</v>
      </c>
      <c r="AW138" s="29" t="str">
        <f t="shared" si="27"/>
        <v>110.</v>
      </c>
      <c r="AX138" s="104"/>
    </row>
    <row r="139" spans="1:50" ht="22.5" customHeight="1" x14ac:dyDescent="0.3">
      <c r="A139" s="159" t="str">
        <f t="shared" si="20"/>
        <v>111.</v>
      </c>
      <c r="B139" s="159">
        <v>5471</v>
      </c>
      <c r="C139" s="187" t="s">
        <v>1619</v>
      </c>
      <c r="D139" s="172">
        <v>1958</v>
      </c>
      <c r="E139" s="172" t="s">
        <v>34</v>
      </c>
      <c r="F139" s="159" t="s">
        <v>35</v>
      </c>
      <c r="G139" s="172">
        <v>2</v>
      </c>
      <c r="H139" s="172">
        <v>1</v>
      </c>
      <c r="I139" s="152">
        <v>266.5</v>
      </c>
      <c r="J139" s="152">
        <v>236.5</v>
      </c>
      <c r="K139" s="152">
        <v>236.5</v>
      </c>
      <c r="L139" s="153">
        <v>10</v>
      </c>
      <c r="M139" s="173">
        <f>X139</f>
        <v>486998.37</v>
      </c>
      <c r="N139" s="173" t="s">
        <v>34</v>
      </c>
      <c r="O139" s="173" t="s">
        <v>34</v>
      </c>
      <c r="P139" s="173" t="s">
        <v>34</v>
      </c>
      <c r="Q139" s="173">
        <f t="shared" si="25"/>
        <v>486998.37</v>
      </c>
      <c r="R139" s="154">
        <f t="shared" si="26"/>
        <v>1827.3860037523452</v>
      </c>
      <c r="S139" s="173">
        <v>7593.347341513293</v>
      </c>
      <c r="T139" s="152" t="s">
        <v>34</v>
      </c>
      <c r="U139" s="153" t="s">
        <v>34</v>
      </c>
      <c r="V139" s="152" t="s">
        <v>34</v>
      </c>
      <c r="W139" s="152">
        <v>266</v>
      </c>
      <c r="X139" s="152">
        <v>486998.37</v>
      </c>
      <c r="Y139" s="164" t="s">
        <v>34</v>
      </c>
      <c r="Z139" s="164" t="s">
        <v>34</v>
      </c>
      <c r="AA139" s="164" t="s">
        <v>34</v>
      </c>
      <c r="AB139" s="164" t="s">
        <v>34</v>
      </c>
      <c r="AC139" s="164" t="s">
        <v>34</v>
      </c>
      <c r="AD139" s="164" t="s">
        <v>34</v>
      </c>
      <c r="AE139" s="164" t="s">
        <v>34</v>
      </c>
      <c r="AF139" s="164" t="s">
        <v>34</v>
      </c>
      <c r="AG139" s="164" t="s">
        <v>34</v>
      </c>
      <c r="AH139" s="164" t="s">
        <v>34</v>
      </c>
      <c r="AI139" s="170" t="s">
        <v>38</v>
      </c>
      <c r="AJ139" s="41"/>
      <c r="AK139" s="32" t="s">
        <v>404</v>
      </c>
      <c r="AL139" s="90">
        <v>1</v>
      </c>
      <c r="AM139" s="89"/>
      <c r="AN139" s="21"/>
      <c r="AO139" s="87"/>
      <c r="AP139" s="21"/>
      <c r="AQ139" s="21"/>
      <c r="AR139" s="21"/>
      <c r="AS139" s="34"/>
      <c r="AT139" s="55">
        <v>43362</v>
      </c>
      <c r="AU139" s="29">
        <v>111</v>
      </c>
      <c r="AV139" s="29" t="s">
        <v>449</v>
      </c>
      <c r="AW139" s="29" t="str">
        <f t="shared" si="27"/>
        <v>111.</v>
      </c>
      <c r="AX139" s="104"/>
    </row>
    <row r="140" spans="1:50" ht="22.5" customHeight="1" x14ac:dyDescent="0.3">
      <c r="A140" s="159" t="str">
        <f t="shared" si="20"/>
        <v>112.</v>
      </c>
      <c r="B140" s="159">
        <v>392</v>
      </c>
      <c r="C140" s="185" t="s">
        <v>656</v>
      </c>
      <c r="D140" s="172">
        <v>1965</v>
      </c>
      <c r="E140" s="172" t="s">
        <v>34</v>
      </c>
      <c r="F140" s="159" t="s">
        <v>35</v>
      </c>
      <c r="G140" s="172">
        <v>4</v>
      </c>
      <c r="H140" s="172">
        <v>3</v>
      </c>
      <c r="I140" s="152">
        <v>1635.41</v>
      </c>
      <c r="J140" s="152">
        <v>1487.29</v>
      </c>
      <c r="K140" s="152">
        <v>1446.69</v>
      </c>
      <c r="L140" s="153">
        <v>76</v>
      </c>
      <c r="M140" s="173">
        <f>X140</f>
        <v>1231106.1599999999</v>
      </c>
      <c r="N140" s="173" t="s">
        <v>34</v>
      </c>
      <c r="O140" s="173" t="s">
        <v>34</v>
      </c>
      <c r="P140" s="173" t="s">
        <v>34</v>
      </c>
      <c r="Q140" s="173">
        <f t="shared" si="25"/>
        <v>1231106.1599999999</v>
      </c>
      <c r="R140" s="154">
        <f t="shared" si="26"/>
        <v>752.78135758005624</v>
      </c>
      <c r="S140" s="173">
        <v>7593.347341513293</v>
      </c>
      <c r="T140" s="152" t="s">
        <v>34</v>
      </c>
      <c r="U140" s="153" t="s">
        <v>34</v>
      </c>
      <c r="V140" s="152" t="s">
        <v>34</v>
      </c>
      <c r="W140" s="152">
        <v>753</v>
      </c>
      <c r="X140" s="152">
        <v>1231106.1599999999</v>
      </c>
      <c r="Y140" s="164" t="s">
        <v>34</v>
      </c>
      <c r="Z140" s="164" t="s">
        <v>34</v>
      </c>
      <c r="AA140" s="164" t="s">
        <v>34</v>
      </c>
      <c r="AB140" s="164" t="s">
        <v>34</v>
      </c>
      <c r="AC140" s="164" t="s">
        <v>34</v>
      </c>
      <c r="AD140" s="164" t="s">
        <v>34</v>
      </c>
      <c r="AE140" s="164" t="s">
        <v>34</v>
      </c>
      <c r="AF140" s="164" t="s">
        <v>34</v>
      </c>
      <c r="AG140" s="164" t="s">
        <v>34</v>
      </c>
      <c r="AH140" s="164" t="s">
        <v>34</v>
      </c>
      <c r="AI140" s="170" t="s">
        <v>38</v>
      </c>
      <c r="AJ140" s="41"/>
      <c r="AK140" s="32" t="s">
        <v>404</v>
      </c>
      <c r="AL140" s="90">
        <v>1</v>
      </c>
      <c r="AM140" s="89"/>
      <c r="AN140" s="21"/>
      <c r="AO140" s="87"/>
      <c r="AP140" s="21"/>
      <c r="AQ140" s="21"/>
      <c r="AR140" s="21"/>
      <c r="AS140" s="34"/>
      <c r="AT140" s="55">
        <v>43427</v>
      </c>
      <c r="AU140" s="29">
        <v>112</v>
      </c>
      <c r="AV140" s="29" t="s">
        <v>449</v>
      </c>
      <c r="AW140" s="29" t="str">
        <f t="shared" si="27"/>
        <v>112.</v>
      </c>
      <c r="AX140" s="104"/>
    </row>
    <row r="141" spans="1:50" ht="22.5" customHeight="1" x14ac:dyDescent="0.3">
      <c r="A141" s="159" t="str">
        <f t="shared" si="20"/>
        <v>113.</v>
      </c>
      <c r="B141" s="159">
        <v>397</v>
      </c>
      <c r="C141" s="185" t="s">
        <v>657</v>
      </c>
      <c r="D141" s="172">
        <v>1968</v>
      </c>
      <c r="E141" s="172" t="s">
        <v>34</v>
      </c>
      <c r="F141" s="159" t="s">
        <v>35</v>
      </c>
      <c r="G141" s="172">
        <v>4</v>
      </c>
      <c r="H141" s="172">
        <v>3</v>
      </c>
      <c r="I141" s="152">
        <v>3296.18</v>
      </c>
      <c r="J141" s="152">
        <v>1763.18</v>
      </c>
      <c r="K141" s="152">
        <v>1717.05</v>
      </c>
      <c r="L141" s="153">
        <v>65</v>
      </c>
      <c r="M141" s="173">
        <f>T141+AG141</f>
        <v>239666.06</v>
      </c>
      <c r="N141" s="173" t="s">
        <v>34</v>
      </c>
      <c r="O141" s="173" t="s">
        <v>34</v>
      </c>
      <c r="P141" s="173" t="s">
        <v>34</v>
      </c>
      <c r="Q141" s="173">
        <f t="shared" si="25"/>
        <v>239666.06</v>
      </c>
      <c r="R141" s="154">
        <f t="shared" si="26"/>
        <v>72.710246406446259</v>
      </c>
      <c r="S141" s="173">
        <v>7593.347341513293</v>
      </c>
      <c r="T141" s="152">
        <v>215332.04</v>
      </c>
      <c r="U141" s="153" t="s">
        <v>34</v>
      </c>
      <c r="V141" s="152" t="s">
        <v>34</v>
      </c>
      <c r="W141" s="152" t="s">
        <v>34</v>
      </c>
      <c r="X141" s="152" t="s">
        <v>34</v>
      </c>
      <c r="Y141" s="164" t="s">
        <v>34</v>
      </c>
      <c r="Z141" s="164" t="s">
        <v>34</v>
      </c>
      <c r="AA141" s="164" t="s">
        <v>34</v>
      </c>
      <c r="AB141" s="164" t="s">
        <v>34</v>
      </c>
      <c r="AC141" s="164" t="s">
        <v>34</v>
      </c>
      <c r="AD141" s="164" t="s">
        <v>34</v>
      </c>
      <c r="AE141" s="164" t="s">
        <v>34</v>
      </c>
      <c r="AF141" s="164" t="s">
        <v>34</v>
      </c>
      <c r="AG141" s="152">
        <v>24334.02</v>
      </c>
      <c r="AH141" s="164" t="s">
        <v>34</v>
      </c>
      <c r="AI141" s="170" t="s">
        <v>38</v>
      </c>
      <c r="AJ141" s="41"/>
      <c r="AK141" s="32" t="s">
        <v>404</v>
      </c>
      <c r="AL141" s="90">
        <v>1</v>
      </c>
      <c r="AM141" s="89"/>
      <c r="AN141" s="21" t="s">
        <v>409</v>
      </c>
      <c r="AO141" s="21"/>
      <c r="AP141" s="21"/>
      <c r="AQ141" s="21"/>
      <c r="AR141" s="21"/>
      <c r="AS141" s="34"/>
      <c r="AT141" s="55">
        <v>43398</v>
      </c>
      <c r="AU141" s="29">
        <v>113</v>
      </c>
      <c r="AV141" s="29" t="s">
        <v>449</v>
      </c>
      <c r="AW141" s="29" t="str">
        <f t="shared" si="27"/>
        <v>113.</v>
      </c>
      <c r="AX141" s="104"/>
    </row>
    <row r="142" spans="1:50" ht="22.5" customHeight="1" x14ac:dyDescent="0.3">
      <c r="A142" s="159" t="str">
        <f t="shared" si="20"/>
        <v>114.</v>
      </c>
      <c r="B142" s="159">
        <v>404</v>
      </c>
      <c r="C142" s="185" t="s">
        <v>658</v>
      </c>
      <c r="D142" s="172">
        <v>1958</v>
      </c>
      <c r="E142" s="172" t="s">
        <v>34</v>
      </c>
      <c r="F142" s="159" t="s">
        <v>35</v>
      </c>
      <c r="G142" s="172">
        <v>3</v>
      </c>
      <c r="H142" s="172">
        <v>2</v>
      </c>
      <c r="I142" s="152">
        <v>1077.8</v>
      </c>
      <c r="J142" s="152">
        <v>954.8</v>
      </c>
      <c r="K142" s="152">
        <v>954.8</v>
      </c>
      <c r="L142" s="153">
        <v>38</v>
      </c>
      <c r="M142" s="173">
        <f>X142</f>
        <v>1351012.21</v>
      </c>
      <c r="N142" s="173" t="s">
        <v>34</v>
      </c>
      <c r="O142" s="173" t="s">
        <v>34</v>
      </c>
      <c r="P142" s="173" t="s">
        <v>34</v>
      </c>
      <c r="Q142" s="173">
        <f t="shared" si="25"/>
        <v>1351012.21</v>
      </c>
      <c r="R142" s="154">
        <f t="shared" si="26"/>
        <v>1253.4906383373539</v>
      </c>
      <c r="S142" s="173">
        <v>7593.347341513293</v>
      </c>
      <c r="T142" s="152" t="s">
        <v>34</v>
      </c>
      <c r="U142" s="153" t="s">
        <v>34</v>
      </c>
      <c r="V142" s="152" t="s">
        <v>34</v>
      </c>
      <c r="W142" s="152">
        <v>608</v>
      </c>
      <c r="X142" s="152">
        <v>1351012.21</v>
      </c>
      <c r="Y142" s="164" t="s">
        <v>34</v>
      </c>
      <c r="Z142" s="164" t="s">
        <v>34</v>
      </c>
      <c r="AA142" s="164" t="s">
        <v>34</v>
      </c>
      <c r="AB142" s="164" t="s">
        <v>34</v>
      </c>
      <c r="AC142" s="164" t="s">
        <v>34</v>
      </c>
      <c r="AD142" s="164" t="s">
        <v>34</v>
      </c>
      <c r="AE142" s="164" t="s">
        <v>34</v>
      </c>
      <c r="AF142" s="164" t="s">
        <v>34</v>
      </c>
      <c r="AG142" s="164" t="s">
        <v>34</v>
      </c>
      <c r="AH142" s="164" t="s">
        <v>34</v>
      </c>
      <c r="AI142" s="170" t="s">
        <v>38</v>
      </c>
      <c r="AJ142" s="41"/>
      <c r="AK142" s="32" t="s">
        <v>404</v>
      </c>
      <c r="AL142" s="90">
        <v>1</v>
      </c>
      <c r="AM142" s="89"/>
      <c r="AN142" s="21"/>
      <c r="AO142" s="87"/>
      <c r="AP142" s="21"/>
      <c r="AQ142" s="21"/>
      <c r="AR142" s="21"/>
      <c r="AS142" s="34"/>
      <c r="AT142" s="55">
        <v>43431</v>
      </c>
      <c r="AU142" s="29">
        <v>114</v>
      </c>
      <c r="AV142" s="29" t="s">
        <v>449</v>
      </c>
      <c r="AW142" s="29" t="str">
        <f t="shared" si="27"/>
        <v>114.</v>
      </c>
      <c r="AX142" s="104"/>
    </row>
    <row r="143" spans="1:50" ht="22.5" customHeight="1" x14ac:dyDescent="0.3">
      <c r="A143" s="159" t="str">
        <f t="shared" si="20"/>
        <v>115.</v>
      </c>
      <c r="B143" s="159">
        <v>413</v>
      </c>
      <c r="C143" s="185" t="s">
        <v>659</v>
      </c>
      <c r="D143" s="172">
        <v>1917</v>
      </c>
      <c r="E143" s="172" t="s">
        <v>34</v>
      </c>
      <c r="F143" s="159" t="s">
        <v>48</v>
      </c>
      <c r="G143" s="172">
        <v>2</v>
      </c>
      <c r="H143" s="172">
        <v>2</v>
      </c>
      <c r="I143" s="152">
        <v>390.9</v>
      </c>
      <c r="J143" s="152">
        <v>330</v>
      </c>
      <c r="K143" s="152">
        <v>269</v>
      </c>
      <c r="L143" s="153">
        <v>17</v>
      </c>
      <c r="M143" s="173">
        <f t="shared" ref="M143:M149" si="30">X143</f>
        <v>872326.13</v>
      </c>
      <c r="N143" s="173" t="s">
        <v>34</v>
      </c>
      <c r="O143" s="173" t="s">
        <v>34</v>
      </c>
      <c r="P143" s="173" t="s">
        <v>34</v>
      </c>
      <c r="Q143" s="173">
        <f t="shared" si="25"/>
        <v>872326.13</v>
      </c>
      <c r="R143" s="154">
        <f t="shared" si="26"/>
        <v>2231.5838577641343</v>
      </c>
      <c r="S143" s="173">
        <v>7593.347341513293</v>
      </c>
      <c r="T143" s="152" t="s">
        <v>34</v>
      </c>
      <c r="U143" s="153" t="s">
        <v>34</v>
      </c>
      <c r="V143" s="152" t="s">
        <v>34</v>
      </c>
      <c r="W143" s="152">
        <v>392</v>
      </c>
      <c r="X143" s="152">
        <v>872326.13</v>
      </c>
      <c r="Y143" s="164" t="s">
        <v>34</v>
      </c>
      <c r="Z143" s="164" t="s">
        <v>34</v>
      </c>
      <c r="AA143" s="164" t="s">
        <v>34</v>
      </c>
      <c r="AB143" s="164" t="s">
        <v>34</v>
      </c>
      <c r="AC143" s="164" t="s">
        <v>34</v>
      </c>
      <c r="AD143" s="164" t="s">
        <v>34</v>
      </c>
      <c r="AE143" s="164" t="s">
        <v>34</v>
      </c>
      <c r="AF143" s="164" t="s">
        <v>34</v>
      </c>
      <c r="AG143" s="164" t="s">
        <v>34</v>
      </c>
      <c r="AH143" s="164" t="s">
        <v>34</v>
      </c>
      <c r="AI143" s="170" t="s">
        <v>38</v>
      </c>
      <c r="AJ143" s="41"/>
      <c r="AK143" s="32" t="s">
        <v>404</v>
      </c>
      <c r="AL143" s="90">
        <v>1</v>
      </c>
      <c r="AM143" s="89"/>
      <c r="AN143" s="21"/>
      <c r="AO143" s="87"/>
      <c r="AP143" s="21"/>
      <c r="AQ143" s="21"/>
      <c r="AR143" s="21"/>
      <c r="AS143" s="21" t="s">
        <v>532</v>
      </c>
      <c r="AT143" s="34"/>
      <c r="AU143" s="29">
        <v>115</v>
      </c>
      <c r="AV143" s="29" t="s">
        <v>449</v>
      </c>
      <c r="AW143" s="29" t="str">
        <f t="shared" si="27"/>
        <v>115.</v>
      </c>
      <c r="AX143" s="104"/>
    </row>
    <row r="144" spans="1:50" ht="22.5" customHeight="1" x14ac:dyDescent="0.3">
      <c r="A144" s="159" t="str">
        <f t="shared" si="20"/>
        <v>116.</v>
      </c>
      <c r="B144" s="159">
        <v>431</v>
      </c>
      <c r="C144" s="185" t="s">
        <v>660</v>
      </c>
      <c r="D144" s="172">
        <v>1917</v>
      </c>
      <c r="E144" s="172" t="s">
        <v>34</v>
      </c>
      <c r="F144" s="159" t="s">
        <v>35</v>
      </c>
      <c r="G144" s="172">
        <v>2</v>
      </c>
      <c r="H144" s="172">
        <v>2</v>
      </c>
      <c r="I144" s="152">
        <v>269</v>
      </c>
      <c r="J144" s="152">
        <v>227.75</v>
      </c>
      <c r="K144" s="152">
        <v>208</v>
      </c>
      <c r="L144" s="153">
        <v>11</v>
      </c>
      <c r="M144" s="173">
        <f>X144+AH144</f>
        <v>817896.5</v>
      </c>
      <c r="N144" s="173" t="s">
        <v>34</v>
      </c>
      <c r="O144" s="173" t="s">
        <v>34</v>
      </c>
      <c r="P144" s="173" t="s">
        <v>34</v>
      </c>
      <c r="Q144" s="173">
        <f t="shared" si="25"/>
        <v>817896.5</v>
      </c>
      <c r="R144" s="154">
        <f t="shared" si="26"/>
        <v>3040.507434944238</v>
      </c>
      <c r="S144" s="173">
        <v>7593.347341513293</v>
      </c>
      <c r="T144" s="152" t="s">
        <v>34</v>
      </c>
      <c r="U144" s="153" t="s">
        <v>34</v>
      </c>
      <c r="V144" s="152" t="s">
        <v>34</v>
      </c>
      <c r="W144" s="152">
        <v>222.13</v>
      </c>
      <c r="X144" s="152">
        <v>699709.5</v>
      </c>
      <c r="Y144" s="164" t="s">
        <v>34</v>
      </c>
      <c r="Z144" s="164" t="s">
        <v>34</v>
      </c>
      <c r="AA144" s="164" t="s">
        <v>34</v>
      </c>
      <c r="AB144" s="164" t="s">
        <v>34</v>
      </c>
      <c r="AC144" s="164" t="s">
        <v>34</v>
      </c>
      <c r="AD144" s="164" t="s">
        <v>34</v>
      </c>
      <c r="AE144" s="164" t="s">
        <v>34</v>
      </c>
      <c r="AF144" s="164" t="s">
        <v>34</v>
      </c>
      <c r="AG144" s="164" t="s">
        <v>34</v>
      </c>
      <c r="AH144" s="152">
        <v>118187</v>
      </c>
      <c r="AI144" s="170" t="s">
        <v>405</v>
      </c>
      <c r="AJ144" s="41"/>
      <c r="AK144" s="32" t="s">
        <v>404</v>
      </c>
      <c r="AL144" s="90">
        <v>1</v>
      </c>
      <c r="AM144" s="89"/>
      <c r="AN144" s="21"/>
      <c r="AO144" s="87"/>
      <c r="AP144" s="21"/>
      <c r="AQ144" s="21"/>
      <c r="AR144" s="21"/>
      <c r="AS144" s="44" t="s">
        <v>611</v>
      </c>
      <c r="AT144" s="55">
        <v>43424</v>
      </c>
      <c r="AU144" s="29">
        <v>116</v>
      </c>
      <c r="AV144" s="29" t="s">
        <v>449</v>
      </c>
      <c r="AW144" s="29" t="str">
        <f t="shared" si="27"/>
        <v>116.</v>
      </c>
      <c r="AX144" s="104"/>
    </row>
    <row r="145" spans="1:50" ht="22.5" customHeight="1" x14ac:dyDescent="0.3">
      <c r="A145" s="159" t="str">
        <f t="shared" si="20"/>
        <v>117.</v>
      </c>
      <c r="B145" s="159">
        <v>437</v>
      </c>
      <c r="C145" s="171" t="s">
        <v>661</v>
      </c>
      <c r="D145" s="159">
        <v>1967</v>
      </c>
      <c r="E145" s="159" t="s">
        <v>34</v>
      </c>
      <c r="F145" s="159" t="s">
        <v>36</v>
      </c>
      <c r="G145" s="159">
        <v>2</v>
      </c>
      <c r="H145" s="159">
        <v>2</v>
      </c>
      <c r="I145" s="152">
        <v>790.6</v>
      </c>
      <c r="J145" s="152">
        <v>314.8</v>
      </c>
      <c r="K145" s="152">
        <v>255.7</v>
      </c>
      <c r="L145" s="153">
        <v>25</v>
      </c>
      <c r="M145" s="173">
        <f t="shared" si="30"/>
        <v>1249835.17</v>
      </c>
      <c r="N145" s="178" t="s">
        <v>34</v>
      </c>
      <c r="O145" s="178" t="s">
        <v>34</v>
      </c>
      <c r="P145" s="178" t="s">
        <v>34</v>
      </c>
      <c r="Q145" s="173">
        <f t="shared" si="25"/>
        <v>1249835.17</v>
      </c>
      <c r="R145" s="154">
        <f t="shared" si="26"/>
        <v>1580.869175309891</v>
      </c>
      <c r="S145" s="173">
        <v>7593.347341513293</v>
      </c>
      <c r="T145" s="152" t="s">
        <v>34</v>
      </c>
      <c r="U145" s="153" t="s">
        <v>34</v>
      </c>
      <c r="V145" s="152" t="s">
        <v>34</v>
      </c>
      <c r="W145" s="152">
        <v>584</v>
      </c>
      <c r="X145" s="152">
        <v>1249835.17</v>
      </c>
      <c r="Y145" s="164" t="s">
        <v>34</v>
      </c>
      <c r="Z145" s="164" t="s">
        <v>34</v>
      </c>
      <c r="AA145" s="164" t="s">
        <v>34</v>
      </c>
      <c r="AB145" s="164" t="s">
        <v>34</v>
      </c>
      <c r="AC145" s="164" t="s">
        <v>34</v>
      </c>
      <c r="AD145" s="164" t="s">
        <v>34</v>
      </c>
      <c r="AE145" s="164" t="s">
        <v>34</v>
      </c>
      <c r="AF145" s="164" t="s">
        <v>34</v>
      </c>
      <c r="AG145" s="164" t="s">
        <v>34</v>
      </c>
      <c r="AH145" s="164" t="s">
        <v>34</v>
      </c>
      <c r="AI145" s="170" t="s">
        <v>38</v>
      </c>
      <c r="AJ145" s="41"/>
      <c r="AK145" s="32" t="s">
        <v>404</v>
      </c>
      <c r="AL145" s="90">
        <v>1</v>
      </c>
      <c r="AM145" s="89"/>
      <c r="AN145" s="21"/>
      <c r="AO145" s="87"/>
      <c r="AP145" s="21"/>
      <c r="AQ145" s="21"/>
      <c r="AR145" s="21"/>
      <c r="AS145" s="34"/>
      <c r="AT145" s="55">
        <v>43362</v>
      </c>
      <c r="AU145" s="29">
        <v>117</v>
      </c>
      <c r="AV145" s="29" t="s">
        <v>449</v>
      </c>
      <c r="AW145" s="29" t="str">
        <f t="shared" si="27"/>
        <v>117.</v>
      </c>
      <c r="AX145" s="104"/>
    </row>
    <row r="146" spans="1:50" ht="22.5" customHeight="1" x14ac:dyDescent="0.3">
      <c r="A146" s="159" t="str">
        <f t="shared" si="20"/>
        <v>118.</v>
      </c>
      <c r="B146" s="159">
        <v>438</v>
      </c>
      <c r="C146" s="171" t="s">
        <v>662</v>
      </c>
      <c r="D146" s="159">
        <v>1958</v>
      </c>
      <c r="E146" s="159" t="s">
        <v>34</v>
      </c>
      <c r="F146" s="159" t="s">
        <v>36</v>
      </c>
      <c r="G146" s="159">
        <v>2</v>
      </c>
      <c r="H146" s="159">
        <v>2</v>
      </c>
      <c r="I146" s="152">
        <v>783.5</v>
      </c>
      <c r="J146" s="152">
        <v>303</v>
      </c>
      <c r="K146" s="152">
        <v>241.3</v>
      </c>
      <c r="L146" s="153">
        <v>19</v>
      </c>
      <c r="M146" s="173">
        <f t="shared" si="30"/>
        <v>1148114.18</v>
      </c>
      <c r="N146" s="178" t="s">
        <v>34</v>
      </c>
      <c r="O146" s="178" t="s">
        <v>34</v>
      </c>
      <c r="P146" s="178" t="s">
        <v>34</v>
      </c>
      <c r="Q146" s="173">
        <f t="shared" si="25"/>
        <v>1148114.18</v>
      </c>
      <c r="R146" s="154">
        <f t="shared" si="26"/>
        <v>1465.3658966177409</v>
      </c>
      <c r="S146" s="173">
        <v>7593.347341513293</v>
      </c>
      <c r="T146" s="152" t="s">
        <v>34</v>
      </c>
      <c r="U146" s="153" t="s">
        <v>34</v>
      </c>
      <c r="V146" s="152" t="s">
        <v>34</v>
      </c>
      <c r="W146" s="152">
        <v>510</v>
      </c>
      <c r="X146" s="152">
        <v>1148114.18</v>
      </c>
      <c r="Y146" s="164" t="s">
        <v>34</v>
      </c>
      <c r="Z146" s="164" t="s">
        <v>34</v>
      </c>
      <c r="AA146" s="164" t="s">
        <v>34</v>
      </c>
      <c r="AB146" s="164" t="s">
        <v>34</v>
      </c>
      <c r="AC146" s="164" t="s">
        <v>34</v>
      </c>
      <c r="AD146" s="164" t="s">
        <v>34</v>
      </c>
      <c r="AE146" s="164" t="s">
        <v>34</v>
      </c>
      <c r="AF146" s="164" t="s">
        <v>34</v>
      </c>
      <c r="AG146" s="164" t="s">
        <v>34</v>
      </c>
      <c r="AH146" s="164" t="s">
        <v>34</v>
      </c>
      <c r="AI146" s="170" t="s">
        <v>38</v>
      </c>
      <c r="AJ146" s="41"/>
      <c r="AK146" s="32" t="s">
        <v>404</v>
      </c>
      <c r="AL146" s="90">
        <v>1</v>
      </c>
      <c r="AM146" s="89"/>
      <c r="AN146" s="21"/>
      <c r="AO146" s="87"/>
      <c r="AP146" s="21"/>
      <c r="AQ146" s="21"/>
      <c r="AR146" s="21"/>
      <c r="AS146" s="34"/>
      <c r="AT146" s="55">
        <v>43362</v>
      </c>
      <c r="AU146" s="29">
        <v>118</v>
      </c>
      <c r="AV146" s="29" t="s">
        <v>449</v>
      </c>
      <c r="AW146" s="29" t="str">
        <f t="shared" si="27"/>
        <v>118.</v>
      </c>
      <c r="AX146" s="104"/>
    </row>
    <row r="147" spans="1:50" ht="22.5" customHeight="1" x14ac:dyDescent="0.3">
      <c r="A147" s="159" t="str">
        <f t="shared" si="20"/>
        <v>119.</v>
      </c>
      <c r="B147" s="159">
        <v>443</v>
      </c>
      <c r="C147" s="185" t="s">
        <v>663</v>
      </c>
      <c r="D147" s="159">
        <v>1957</v>
      </c>
      <c r="E147" s="159" t="s">
        <v>34</v>
      </c>
      <c r="F147" s="159" t="s">
        <v>35</v>
      </c>
      <c r="G147" s="159">
        <v>2</v>
      </c>
      <c r="H147" s="159">
        <v>2</v>
      </c>
      <c r="I147" s="152">
        <v>695.92</v>
      </c>
      <c r="J147" s="152">
        <v>252.6</v>
      </c>
      <c r="K147" s="152">
        <v>252.6</v>
      </c>
      <c r="L147" s="153">
        <v>20</v>
      </c>
      <c r="M147" s="173">
        <f t="shared" si="30"/>
        <v>910291.82</v>
      </c>
      <c r="N147" s="178" t="s">
        <v>34</v>
      </c>
      <c r="O147" s="178" t="s">
        <v>34</v>
      </c>
      <c r="P147" s="178" t="s">
        <v>34</v>
      </c>
      <c r="Q147" s="173">
        <f t="shared" si="25"/>
        <v>910291.82</v>
      </c>
      <c r="R147" s="154">
        <f t="shared" ref="R147:R171" si="31">M147/I147</f>
        <v>1308.0408955052305</v>
      </c>
      <c r="S147" s="173">
        <v>7593.347341513293</v>
      </c>
      <c r="T147" s="152" t="s">
        <v>34</v>
      </c>
      <c r="U147" s="153" t="s">
        <v>34</v>
      </c>
      <c r="V147" s="152" t="s">
        <v>34</v>
      </c>
      <c r="W147" s="152">
        <v>345</v>
      </c>
      <c r="X147" s="152">
        <v>910291.82</v>
      </c>
      <c r="Y147" s="164" t="s">
        <v>34</v>
      </c>
      <c r="Z147" s="164" t="s">
        <v>34</v>
      </c>
      <c r="AA147" s="164" t="s">
        <v>34</v>
      </c>
      <c r="AB147" s="164" t="s">
        <v>34</v>
      </c>
      <c r="AC147" s="164" t="s">
        <v>34</v>
      </c>
      <c r="AD147" s="164" t="s">
        <v>34</v>
      </c>
      <c r="AE147" s="164" t="s">
        <v>34</v>
      </c>
      <c r="AF147" s="164" t="s">
        <v>34</v>
      </c>
      <c r="AG147" s="164" t="s">
        <v>34</v>
      </c>
      <c r="AH147" s="164" t="s">
        <v>34</v>
      </c>
      <c r="AI147" s="170" t="s">
        <v>38</v>
      </c>
      <c r="AJ147" s="41"/>
      <c r="AK147" s="32" t="s">
        <v>404</v>
      </c>
      <c r="AL147" s="90">
        <v>1</v>
      </c>
      <c r="AM147" s="89"/>
      <c r="AN147" s="21"/>
      <c r="AO147" s="87"/>
      <c r="AP147" s="21"/>
      <c r="AQ147" s="21"/>
      <c r="AR147" s="21"/>
      <c r="AS147" s="34"/>
      <c r="AT147" s="34"/>
      <c r="AU147" s="29">
        <v>119</v>
      </c>
      <c r="AV147" s="29" t="s">
        <v>449</v>
      </c>
      <c r="AW147" s="29" t="str">
        <f t="shared" si="27"/>
        <v>119.</v>
      </c>
      <c r="AX147" s="104"/>
    </row>
    <row r="148" spans="1:50" ht="22.5" customHeight="1" x14ac:dyDescent="0.3">
      <c r="A148" s="159" t="str">
        <f t="shared" si="20"/>
        <v>120.</v>
      </c>
      <c r="B148" s="159">
        <v>447</v>
      </c>
      <c r="C148" s="185" t="s">
        <v>664</v>
      </c>
      <c r="D148" s="159">
        <v>1956</v>
      </c>
      <c r="E148" s="159" t="s">
        <v>34</v>
      </c>
      <c r="F148" s="159" t="s">
        <v>36</v>
      </c>
      <c r="G148" s="159">
        <v>2</v>
      </c>
      <c r="H148" s="159">
        <v>2</v>
      </c>
      <c r="I148" s="152">
        <v>766.3</v>
      </c>
      <c r="J148" s="152">
        <v>300.89999999999998</v>
      </c>
      <c r="K148" s="152">
        <v>218.8</v>
      </c>
      <c r="L148" s="153">
        <v>23</v>
      </c>
      <c r="M148" s="173">
        <f t="shared" si="30"/>
        <v>1166544.22</v>
      </c>
      <c r="N148" s="178" t="s">
        <v>34</v>
      </c>
      <c r="O148" s="178" t="s">
        <v>34</v>
      </c>
      <c r="P148" s="178" t="s">
        <v>34</v>
      </c>
      <c r="Q148" s="173">
        <f t="shared" si="25"/>
        <v>1166544.22</v>
      </c>
      <c r="R148" s="154">
        <f t="shared" si="31"/>
        <v>1522.3074774892341</v>
      </c>
      <c r="S148" s="173">
        <v>7593.347341513293</v>
      </c>
      <c r="T148" s="152" t="s">
        <v>34</v>
      </c>
      <c r="U148" s="153" t="s">
        <v>34</v>
      </c>
      <c r="V148" s="152" t="s">
        <v>34</v>
      </c>
      <c r="W148" s="152">
        <v>510</v>
      </c>
      <c r="X148" s="152">
        <v>1166544.22</v>
      </c>
      <c r="Y148" s="164" t="s">
        <v>34</v>
      </c>
      <c r="Z148" s="164" t="s">
        <v>34</v>
      </c>
      <c r="AA148" s="164" t="s">
        <v>34</v>
      </c>
      <c r="AB148" s="164" t="s">
        <v>34</v>
      </c>
      <c r="AC148" s="164" t="s">
        <v>34</v>
      </c>
      <c r="AD148" s="164" t="s">
        <v>34</v>
      </c>
      <c r="AE148" s="164" t="s">
        <v>34</v>
      </c>
      <c r="AF148" s="164" t="s">
        <v>34</v>
      </c>
      <c r="AG148" s="164" t="s">
        <v>34</v>
      </c>
      <c r="AH148" s="164" t="s">
        <v>34</v>
      </c>
      <c r="AI148" s="170" t="s">
        <v>38</v>
      </c>
      <c r="AJ148" s="41"/>
      <c r="AK148" s="32" t="s">
        <v>404</v>
      </c>
      <c r="AL148" s="90">
        <v>1</v>
      </c>
      <c r="AM148" s="89"/>
      <c r="AN148" s="21"/>
      <c r="AO148" s="87"/>
      <c r="AP148" s="21"/>
      <c r="AQ148" s="21"/>
      <c r="AR148" s="21"/>
      <c r="AS148" s="34"/>
      <c r="AT148" s="55">
        <v>43374</v>
      </c>
      <c r="AU148" s="29">
        <v>120</v>
      </c>
      <c r="AV148" s="29" t="s">
        <v>449</v>
      </c>
      <c r="AW148" s="29" t="str">
        <f t="shared" si="27"/>
        <v>120.</v>
      </c>
      <c r="AX148" s="104"/>
    </row>
    <row r="149" spans="1:50" ht="22.5" customHeight="1" x14ac:dyDescent="0.3">
      <c r="A149" s="159" t="str">
        <f t="shared" si="20"/>
        <v>121.</v>
      </c>
      <c r="B149" s="159">
        <v>451</v>
      </c>
      <c r="C149" s="185" t="s">
        <v>665</v>
      </c>
      <c r="D149" s="159">
        <v>1956</v>
      </c>
      <c r="E149" s="159" t="s">
        <v>34</v>
      </c>
      <c r="F149" s="159" t="s">
        <v>35</v>
      </c>
      <c r="G149" s="159">
        <v>1</v>
      </c>
      <c r="H149" s="159">
        <v>2</v>
      </c>
      <c r="I149" s="152">
        <v>141.91</v>
      </c>
      <c r="J149" s="152">
        <v>112</v>
      </c>
      <c r="K149" s="152">
        <v>64.739999999999995</v>
      </c>
      <c r="L149" s="153">
        <v>9</v>
      </c>
      <c r="M149" s="173">
        <f t="shared" si="30"/>
        <v>795922.63</v>
      </c>
      <c r="N149" s="178" t="s">
        <v>34</v>
      </c>
      <c r="O149" s="178" t="s">
        <v>34</v>
      </c>
      <c r="P149" s="178" t="s">
        <v>34</v>
      </c>
      <c r="Q149" s="173">
        <f t="shared" si="25"/>
        <v>795922.63</v>
      </c>
      <c r="R149" s="154">
        <f t="shared" si="31"/>
        <v>5608.6437178493416</v>
      </c>
      <c r="S149" s="173">
        <v>7593.347341513293</v>
      </c>
      <c r="T149" s="152" t="s">
        <v>34</v>
      </c>
      <c r="U149" s="153" t="s">
        <v>34</v>
      </c>
      <c r="V149" s="152" t="s">
        <v>34</v>
      </c>
      <c r="W149" s="152">
        <v>342</v>
      </c>
      <c r="X149" s="152">
        <v>795922.63</v>
      </c>
      <c r="Y149" s="164" t="s">
        <v>34</v>
      </c>
      <c r="Z149" s="164" t="s">
        <v>34</v>
      </c>
      <c r="AA149" s="164" t="s">
        <v>34</v>
      </c>
      <c r="AB149" s="164" t="s">
        <v>34</v>
      </c>
      <c r="AC149" s="164" t="s">
        <v>34</v>
      </c>
      <c r="AD149" s="164" t="s">
        <v>34</v>
      </c>
      <c r="AE149" s="164" t="s">
        <v>34</v>
      </c>
      <c r="AF149" s="164" t="s">
        <v>34</v>
      </c>
      <c r="AG149" s="164" t="s">
        <v>34</v>
      </c>
      <c r="AH149" s="164" t="s">
        <v>34</v>
      </c>
      <c r="AI149" s="170" t="s">
        <v>38</v>
      </c>
      <c r="AJ149" s="41"/>
      <c r="AK149" s="32" t="s">
        <v>404</v>
      </c>
      <c r="AL149" s="90">
        <v>1</v>
      </c>
      <c r="AM149" s="89"/>
      <c r="AN149" s="21"/>
      <c r="AO149" s="87"/>
      <c r="AP149" s="21"/>
      <c r="AQ149" s="21"/>
      <c r="AR149" s="21"/>
      <c r="AS149" s="21" t="s">
        <v>532</v>
      </c>
      <c r="AT149" s="34"/>
      <c r="AU149" s="29">
        <v>121</v>
      </c>
      <c r="AV149" s="29" t="s">
        <v>449</v>
      </c>
      <c r="AW149" s="29" t="str">
        <f t="shared" si="27"/>
        <v>121.</v>
      </c>
      <c r="AX149" s="104"/>
    </row>
    <row r="150" spans="1:50" ht="22.5" customHeight="1" x14ac:dyDescent="0.3">
      <c r="A150" s="159" t="str">
        <f t="shared" si="20"/>
        <v>122.</v>
      </c>
      <c r="B150" s="159">
        <v>456</v>
      </c>
      <c r="C150" s="185" t="s">
        <v>666</v>
      </c>
      <c r="D150" s="172">
        <v>1966</v>
      </c>
      <c r="E150" s="172" t="s">
        <v>34</v>
      </c>
      <c r="F150" s="159" t="s">
        <v>35</v>
      </c>
      <c r="G150" s="172">
        <v>2</v>
      </c>
      <c r="H150" s="172">
        <v>2</v>
      </c>
      <c r="I150" s="152">
        <v>583.64</v>
      </c>
      <c r="J150" s="152">
        <v>203.9</v>
      </c>
      <c r="K150" s="152">
        <v>154.5</v>
      </c>
      <c r="L150" s="153">
        <v>20</v>
      </c>
      <c r="M150" s="173">
        <f>T150+AG150</f>
        <v>109610.86</v>
      </c>
      <c r="N150" s="173" t="s">
        <v>34</v>
      </c>
      <c r="O150" s="173" t="s">
        <v>34</v>
      </c>
      <c r="P150" s="173" t="s">
        <v>34</v>
      </c>
      <c r="Q150" s="173">
        <f t="shared" si="25"/>
        <v>109610.86</v>
      </c>
      <c r="R150" s="154">
        <f t="shared" si="31"/>
        <v>187.80559934206019</v>
      </c>
      <c r="S150" s="173">
        <v>7593.347341513293</v>
      </c>
      <c r="T150" s="152">
        <v>89685.61</v>
      </c>
      <c r="U150" s="153" t="s">
        <v>34</v>
      </c>
      <c r="V150" s="152" t="s">
        <v>34</v>
      </c>
      <c r="W150" s="152" t="s">
        <v>34</v>
      </c>
      <c r="X150" s="152" t="s">
        <v>34</v>
      </c>
      <c r="Y150" s="164" t="s">
        <v>34</v>
      </c>
      <c r="Z150" s="164" t="s">
        <v>34</v>
      </c>
      <c r="AA150" s="164" t="s">
        <v>34</v>
      </c>
      <c r="AB150" s="164" t="s">
        <v>34</v>
      </c>
      <c r="AC150" s="164" t="s">
        <v>34</v>
      </c>
      <c r="AD150" s="164" t="s">
        <v>34</v>
      </c>
      <c r="AE150" s="164" t="s">
        <v>34</v>
      </c>
      <c r="AF150" s="164" t="s">
        <v>34</v>
      </c>
      <c r="AG150" s="152">
        <v>19925.25</v>
      </c>
      <c r="AH150" s="164" t="s">
        <v>34</v>
      </c>
      <c r="AI150" s="170" t="s">
        <v>38</v>
      </c>
      <c r="AJ150" s="41"/>
      <c r="AK150" s="32" t="s">
        <v>404</v>
      </c>
      <c r="AL150" s="90">
        <v>1</v>
      </c>
      <c r="AM150" s="89"/>
      <c r="AN150" s="21" t="s">
        <v>409</v>
      </c>
      <c r="AO150" s="21"/>
      <c r="AP150" s="21"/>
      <c r="AQ150" s="21"/>
      <c r="AR150" s="21"/>
      <c r="AS150" s="34"/>
      <c r="AT150" s="55">
        <v>43374</v>
      </c>
      <c r="AU150" s="29">
        <v>122</v>
      </c>
      <c r="AV150" s="29" t="s">
        <v>449</v>
      </c>
      <c r="AW150" s="29" t="str">
        <f t="shared" si="27"/>
        <v>122.</v>
      </c>
      <c r="AX150" s="104"/>
    </row>
    <row r="151" spans="1:50" ht="22.5" customHeight="1" x14ac:dyDescent="0.3">
      <c r="A151" s="159" t="str">
        <f t="shared" si="20"/>
        <v>123.</v>
      </c>
      <c r="B151" s="159">
        <v>464</v>
      </c>
      <c r="C151" s="185" t="s">
        <v>667</v>
      </c>
      <c r="D151" s="159">
        <v>1967</v>
      </c>
      <c r="E151" s="159" t="s">
        <v>34</v>
      </c>
      <c r="F151" s="159" t="s">
        <v>35</v>
      </c>
      <c r="G151" s="159">
        <v>2</v>
      </c>
      <c r="H151" s="159">
        <v>2</v>
      </c>
      <c r="I151" s="152">
        <v>1200.0999999999999</v>
      </c>
      <c r="J151" s="152">
        <v>298.89999999999998</v>
      </c>
      <c r="K151" s="152">
        <v>298.89999999999998</v>
      </c>
      <c r="L151" s="153">
        <v>23</v>
      </c>
      <c r="M151" s="173">
        <f>X151</f>
        <v>990579.04</v>
      </c>
      <c r="N151" s="178" t="s">
        <v>34</v>
      </c>
      <c r="O151" s="178" t="s">
        <v>34</v>
      </c>
      <c r="P151" s="178" t="s">
        <v>34</v>
      </c>
      <c r="Q151" s="173">
        <f t="shared" si="25"/>
        <v>990579.04</v>
      </c>
      <c r="R151" s="154">
        <f t="shared" si="31"/>
        <v>825.41374885426228</v>
      </c>
      <c r="S151" s="173">
        <v>7593.347341513293</v>
      </c>
      <c r="T151" s="152" t="s">
        <v>34</v>
      </c>
      <c r="U151" s="153" t="s">
        <v>34</v>
      </c>
      <c r="V151" s="152" t="s">
        <v>34</v>
      </c>
      <c r="W151" s="152">
        <v>501</v>
      </c>
      <c r="X151" s="152">
        <v>990579.04</v>
      </c>
      <c r="Y151" s="164" t="s">
        <v>34</v>
      </c>
      <c r="Z151" s="164" t="s">
        <v>34</v>
      </c>
      <c r="AA151" s="164" t="s">
        <v>34</v>
      </c>
      <c r="AB151" s="164" t="s">
        <v>34</v>
      </c>
      <c r="AC151" s="164" t="s">
        <v>34</v>
      </c>
      <c r="AD151" s="164" t="s">
        <v>34</v>
      </c>
      <c r="AE151" s="164" t="s">
        <v>34</v>
      </c>
      <c r="AF151" s="164" t="s">
        <v>34</v>
      </c>
      <c r="AG151" s="164" t="s">
        <v>34</v>
      </c>
      <c r="AH151" s="164" t="s">
        <v>34</v>
      </c>
      <c r="AI151" s="170" t="s">
        <v>38</v>
      </c>
      <c r="AJ151" s="41"/>
      <c r="AK151" s="32" t="s">
        <v>404</v>
      </c>
      <c r="AL151" s="90">
        <v>1</v>
      </c>
      <c r="AM151" s="89"/>
      <c r="AN151" s="21"/>
      <c r="AO151" s="87"/>
      <c r="AP151" s="21"/>
      <c r="AQ151" s="21"/>
      <c r="AR151" s="21"/>
      <c r="AS151" s="34"/>
      <c r="AT151" s="55">
        <v>43374</v>
      </c>
      <c r="AU151" s="29">
        <v>123</v>
      </c>
      <c r="AV151" s="29" t="s">
        <v>449</v>
      </c>
      <c r="AW151" s="29" t="str">
        <f t="shared" si="27"/>
        <v>123.</v>
      </c>
      <c r="AX151" s="104"/>
    </row>
    <row r="152" spans="1:50" ht="22.5" customHeight="1" x14ac:dyDescent="0.3">
      <c r="A152" s="159" t="str">
        <f t="shared" si="20"/>
        <v>124.</v>
      </c>
      <c r="B152" s="159">
        <v>5474</v>
      </c>
      <c r="C152" s="187" t="s">
        <v>854</v>
      </c>
      <c r="D152" s="172">
        <v>1954</v>
      </c>
      <c r="E152" s="172" t="s">
        <v>34</v>
      </c>
      <c r="F152" s="159" t="s">
        <v>35</v>
      </c>
      <c r="G152" s="172">
        <v>2</v>
      </c>
      <c r="H152" s="172">
        <v>2</v>
      </c>
      <c r="I152" s="152">
        <v>458.7</v>
      </c>
      <c r="J152" s="152">
        <v>304.7</v>
      </c>
      <c r="K152" s="152">
        <v>247.9</v>
      </c>
      <c r="L152" s="153">
        <v>23</v>
      </c>
      <c r="M152" s="173">
        <f>AD152</f>
        <v>187207.79</v>
      </c>
      <c r="N152" s="173" t="s">
        <v>34</v>
      </c>
      <c r="O152" s="173" t="s">
        <v>34</v>
      </c>
      <c r="P152" s="173" t="s">
        <v>34</v>
      </c>
      <c r="Q152" s="173">
        <f t="shared" si="25"/>
        <v>187207.79</v>
      </c>
      <c r="R152" s="154">
        <f t="shared" si="31"/>
        <v>408.12685851318946</v>
      </c>
      <c r="S152" s="173">
        <v>7593.347341513293</v>
      </c>
      <c r="T152" s="152" t="s">
        <v>34</v>
      </c>
      <c r="U152" s="153" t="s">
        <v>34</v>
      </c>
      <c r="V152" s="152" t="s">
        <v>34</v>
      </c>
      <c r="W152" s="152" t="s">
        <v>34</v>
      </c>
      <c r="X152" s="152" t="s">
        <v>34</v>
      </c>
      <c r="Y152" s="164" t="s">
        <v>34</v>
      </c>
      <c r="Z152" s="164" t="s">
        <v>34</v>
      </c>
      <c r="AA152" s="164" t="s">
        <v>34</v>
      </c>
      <c r="AB152" s="164" t="s">
        <v>34</v>
      </c>
      <c r="AC152" s="152">
        <v>85</v>
      </c>
      <c r="AD152" s="152">
        <v>187207.79</v>
      </c>
      <c r="AE152" s="164" t="s">
        <v>34</v>
      </c>
      <c r="AF152" s="164" t="s">
        <v>34</v>
      </c>
      <c r="AG152" s="164" t="s">
        <v>34</v>
      </c>
      <c r="AH152" s="164" t="s">
        <v>34</v>
      </c>
      <c r="AI152" s="170" t="s">
        <v>38</v>
      </c>
      <c r="AJ152" s="41"/>
      <c r="AK152" s="32" t="s">
        <v>404</v>
      </c>
      <c r="AL152" s="90">
        <v>1</v>
      </c>
      <c r="AM152" s="89"/>
      <c r="AN152" s="21"/>
      <c r="AO152" s="87"/>
      <c r="AP152" s="21"/>
      <c r="AQ152" s="21"/>
      <c r="AR152" s="21"/>
      <c r="AS152" s="34"/>
      <c r="AT152" s="34"/>
      <c r="AU152" s="29">
        <v>124</v>
      </c>
      <c r="AV152" s="29" t="s">
        <v>449</v>
      </c>
      <c r="AW152" s="29" t="str">
        <f t="shared" si="27"/>
        <v>124.</v>
      </c>
      <c r="AX152" s="104"/>
    </row>
    <row r="153" spans="1:50" ht="22.5" customHeight="1" x14ac:dyDescent="0.3">
      <c r="A153" s="159" t="str">
        <f t="shared" si="20"/>
        <v>125.</v>
      </c>
      <c r="B153" s="159">
        <v>493</v>
      </c>
      <c r="C153" s="185" t="s">
        <v>668</v>
      </c>
      <c r="D153" s="159">
        <v>1917</v>
      </c>
      <c r="E153" s="159" t="s">
        <v>34</v>
      </c>
      <c r="F153" s="159" t="s">
        <v>35</v>
      </c>
      <c r="G153" s="159">
        <v>2</v>
      </c>
      <c r="H153" s="159">
        <v>2</v>
      </c>
      <c r="I153" s="152">
        <v>1296</v>
      </c>
      <c r="J153" s="152">
        <v>349.4</v>
      </c>
      <c r="K153" s="152">
        <v>349.4</v>
      </c>
      <c r="L153" s="153">
        <v>11</v>
      </c>
      <c r="M153" s="173">
        <f>X153+AH153</f>
        <v>1537022.5</v>
      </c>
      <c r="N153" s="178" t="s">
        <v>34</v>
      </c>
      <c r="O153" s="178" t="s">
        <v>34</v>
      </c>
      <c r="P153" s="178" t="s">
        <v>34</v>
      </c>
      <c r="Q153" s="173">
        <f t="shared" si="25"/>
        <v>1537022.5</v>
      </c>
      <c r="R153" s="154">
        <f t="shared" si="31"/>
        <v>1185.9741512345679</v>
      </c>
      <c r="S153" s="173">
        <v>7593.347341513293</v>
      </c>
      <c r="T153" s="152" t="s">
        <v>34</v>
      </c>
      <c r="U153" s="153" t="s">
        <v>34</v>
      </c>
      <c r="V153" s="152" t="s">
        <v>34</v>
      </c>
      <c r="W153" s="152">
        <v>435.13</v>
      </c>
      <c r="X153" s="152">
        <v>1370659.5</v>
      </c>
      <c r="Y153" s="164" t="s">
        <v>34</v>
      </c>
      <c r="Z153" s="164" t="s">
        <v>34</v>
      </c>
      <c r="AA153" s="164" t="s">
        <v>34</v>
      </c>
      <c r="AB153" s="164" t="s">
        <v>34</v>
      </c>
      <c r="AC153" s="164" t="s">
        <v>34</v>
      </c>
      <c r="AD153" s="164" t="s">
        <v>34</v>
      </c>
      <c r="AE153" s="164" t="s">
        <v>34</v>
      </c>
      <c r="AF153" s="164" t="s">
        <v>34</v>
      </c>
      <c r="AG153" s="164" t="s">
        <v>34</v>
      </c>
      <c r="AH153" s="152">
        <v>166363</v>
      </c>
      <c r="AI153" s="170" t="s">
        <v>405</v>
      </c>
      <c r="AJ153" s="41"/>
      <c r="AK153" s="32" t="s">
        <v>404</v>
      </c>
      <c r="AL153" s="90">
        <v>1</v>
      </c>
      <c r="AM153" s="89"/>
      <c r="AN153" s="21"/>
      <c r="AO153" s="87"/>
      <c r="AP153" s="21"/>
      <c r="AQ153" s="21"/>
      <c r="AR153" s="21"/>
      <c r="AS153" s="44" t="s">
        <v>611</v>
      </c>
      <c r="AT153" s="55">
        <v>43441</v>
      </c>
      <c r="AU153" s="29">
        <v>125</v>
      </c>
      <c r="AV153" s="29" t="s">
        <v>449</v>
      </c>
      <c r="AW153" s="29" t="str">
        <f t="shared" si="27"/>
        <v>125.</v>
      </c>
      <c r="AX153" s="104"/>
    </row>
    <row r="154" spans="1:50" ht="22.5" customHeight="1" x14ac:dyDescent="0.3">
      <c r="A154" s="159" t="str">
        <f t="shared" si="20"/>
        <v>126.</v>
      </c>
      <c r="B154" s="159">
        <v>501</v>
      </c>
      <c r="C154" s="185" t="s">
        <v>1682</v>
      </c>
      <c r="D154" s="159">
        <v>1917</v>
      </c>
      <c r="E154" s="159" t="s">
        <v>34</v>
      </c>
      <c r="F154" s="159" t="s">
        <v>35</v>
      </c>
      <c r="G154" s="159">
        <v>2</v>
      </c>
      <c r="H154" s="159">
        <v>2</v>
      </c>
      <c r="I154" s="152">
        <v>160.30000000000001</v>
      </c>
      <c r="J154" s="152">
        <v>107.7</v>
      </c>
      <c r="K154" s="152">
        <v>73.400000000000006</v>
      </c>
      <c r="L154" s="153">
        <v>6</v>
      </c>
      <c r="M154" s="173">
        <f>X154+AH154</f>
        <v>899309.5</v>
      </c>
      <c r="N154" s="178" t="s">
        <v>34</v>
      </c>
      <c r="O154" s="178" t="s">
        <v>34</v>
      </c>
      <c r="P154" s="178" t="s">
        <v>34</v>
      </c>
      <c r="Q154" s="173">
        <f t="shared" si="25"/>
        <v>899309.5</v>
      </c>
      <c r="R154" s="154">
        <f t="shared" si="31"/>
        <v>5610.16531503431</v>
      </c>
      <c r="S154" s="173">
        <v>7593.347341513293</v>
      </c>
      <c r="T154" s="152" t="s">
        <v>34</v>
      </c>
      <c r="U154" s="153" t="s">
        <v>34</v>
      </c>
      <c r="V154" s="152" t="s">
        <v>34</v>
      </c>
      <c r="W154" s="152">
        <v>249.33</v>
      </c>
      <c r="X154" s="152">
        <v>785389.5</v>
      </c>
      <c r="Y154" s="152" t="s">
        <v>34</v>
      </c>
      <c r="Z154" s="152" t="s">
        <v>34</v>
      </c>
      <c r="AA154" s="152" t="s">
        <v>34</v>
      </c>
      <c r="AB154" s="152" t="s">
        <v>34</v>
      </c>
      <c r="AC154" s="152" t="s">
        <v>34</v>
      </c>
      <c r="AD154" s="152" t="s">
        <v>34</v>
      </c>
      <c r="AE154" s="152" t="s">
        <v>34</v>
      </c>
      <c r="AF154" s="152" t="s">
        <v>34</v>
      </c>
      <c r="AG154" s="152" t="s">
        <v>34</v>
      </c>
      <c r="AH154" s="152">
        <v>113920</v>
      </c>
      <c r="AI154" s="170" t="s">
        <v>405</v>
      </c>
      <c r="AJ154" s="41"/>
      <c r="AK154" s="32" t="s">
        <v>404</v>
      </c>
      <c r="AL154" s="90">
        <v>1</v>
      </c>
      <c r="AM154" s="89"/>
      <c r="AN154" s="21"/>
      <c r="AO154" s="87"/>
      <c r="AP154" s="21"/>
      <c r="AQ154" s="21"/>
      <c r="AR154" s="21"/>
      <c r="AS154" s="44" t="s">
        <v>1681</v>
      </c>
      <c r="AT154" s="55"/>
      <c r="AU154" s="29">
        <v>126</v>
      </c>
      <c r="AV154" s="29" t="s">
        <v>449</v>
      </c>
      <c r="AW154" s="29" t="str">
        <f t="shared" si="27"/>
        <v>126.</v>
      </c>
      <c r="AX154" s="104"/>
    </row>
    <row r="155" spans="1:50" ht="22.5" customHeight="1" x14ac:dyDescent="0.3">
      <c r="A155" s="159" t="str">
        <f t="shared" si="20"/>
        <v>127.</v>
      </c>
      <c r="B155" s="159">
        <v>502</v>
      </c>
      <c r="C155" s="185" t="s">
        <v>1683</v>
      </c>
      <c r="D155" s="159">
        <v>1917</v>
      </c>
      <c r="E155" s="159" t="s">
        <v>34</v>
      </c>
      <c r="F155" s="159" t="s">
        <v>35</v>
      </c>
      <c r="G155" s="159">
        <v>2</v>
      </c>
      <c r="H155" s="159">
        <v>1</v>
      </c>
      <c r="I155" s="152">
        <v>130.1</v>
      </c>
      <c r="J155" s="152">
        <v>87.6</v>
      </c>
      <c r="K155" s="152">
        <v>87.6</v>
      </c>
      <c r="L155" s="153">
        <v>4</v>
      </c>
      <c r="M155" s="173">
        <f t="shared" ref="M155:M158" si="32">X155+AH155</f>
        <v>870187.64</v>
      </c>
      <c r="N155" s="178" t="s">
        <v>34</v>
      </c>
      <c r="O155" s="178" t="s">
        <v>34</v>
      </c>
      <c r="P155" s="178" t="s">
        <v>34</v>
      </c>
      <c r="Q155" s="173">
        <f t="shared" si="25"/>
        <v>870187.64</v>
      </c>
      <c r="R155" s="154">
        <f t="shared" si="31"/>
        <v>6688.6059953881631</v>
      </c>
      <c r="S155" s="173">
        <v>7593.347341513293</v>
      </c>
      <c r="T155" s="152" t="s">
        <v>34</v>
      </c>
      <c r="U155" s="153" t="s">
        <v>34</v>
      </c>
      <c r="V155" s="152" t="s">
        <v>34</v>
      </c>
      <c r="W155" s="152">
        <v>236.1</v>
      </c>
      <c r="X155" s="152">
        <v>743486.64</v>
      </c>
      <c r="Y155" s="152" t="s">
        <v>34</v>
      </c>
      <c r="Z155" s="152" t="s">
        <v>34</v>
      </c>
      <c r="AA155" s="152" t="s">
        <v>34</v>
      </c>
      <c r="AB155" s="152" t="s">
        <v>34</v>
      </c>
      <c r="AC155" s="152" t="s">
        <v>34</v>
      </c>
      <c r="AD155" s="152" t="s">
        <v>34</v>
      </c>
      <c r="AE155" s="152" t="s">
        <v>34</v>
      </c>
      <c r="AF155" s="152" t="s">
        <v>34</v>
      </c>
      <c r="AG155" s="152" t="s">
        <v>34</v>
      </c>
      <c r="AH155" s="152">
        <v>126701</v>
      </c>
      <c r="AI155" s="170" t="s">
        <v>405</v>
      </c>
      <c r="AJ155" s="41"/>
      <c r="AK155" s="32" t="s">
        <v>404</v>
      </c>
      <c r="AL155" s="90">
        <v>1</v>
      </c>
      <c r="AM155" s="89"/>
      <c r="AN155" s="21"/>
      <c r="AO155" s="87"/>
      <c r="AP155" s="21"/>
      <c r="AQ155" s="21"/>
      <c r="AR155" s="21"/>
      <c r="AS155" s="44" t="s">
        <v>1681</v>
      </c>
      <c r="AT155" s="55"/>
      <c r="AU155" s="29">
        <v>127</v>
      </c>
      <c r="AV155" s="29" t="s">
        <v>449</v>
      </c>
      <c r="AW155" s="29" t="str">
        <f t="shared" si="27"/>
        <v>127.</v>
      </c>
      <c r="AX155" s="104"/>
    </row>
    <row r="156" spans="1:50" ht="22.5" customHeight="1" x14ac:dyDescent="0.3">
      <c r="A156" s="159" t="str">
        <f t="shared" si="20"/>
        <v>128.</v>
      </c>
      <c r="B156" s="159">
        <v>5476</v>
      </c>
      <c r="C156" s="187" t="s">
        <v>1684</v>
      </c>
      <c r="D156" s="172">
        <v>1917</v>
      </c>
      <c r="E156" s="172" t="s">
        <v>34</v>
      </c>
      <c r="F156" s="159" t="s">
        <v>35</v>
      </c>
      <c r="G156" s="172">
        <v>2</v>
      </c>
      <c r="H156" s="172">
        <v>1</v>
      </c>
      <c r="I156" s="152">
        <v>330.9</v>
      </c>
      <c r="J156" s="152">
        <v>300.89999999999998</v>
      </c>
      <c r="K156" s="152">
        <v>300.89999999999998</v>
      </c>
      <c r="L156" s="153">
        <v>4</v>
      </c>
      <c r="M156" s="173">
        <f t="shared" si="32"/>
        <v>1126629</v>
      </c>
      <c r="N156" s="173" t="s">
        <v>34</v>
      </c>
      <c r="O156" s="173" t="s">
        <v>34</v>
      </c>
      <c r="P156" s="173" t="s">
        <v>34</v>
      </c>
      <c r="Q156" s="173">
        <f t="shared" si="25"/>
        <v>1126629</v>
      </c>
      <c r="R156" s="154">
        <f t="shared" si="31"/>
        <v>3404.7416137805985</v>
      </c>
      <c r="S156" s="173">
        <v>7593.347341513293</v>
      </c>
      <c r="T156" s="152" t="s">
        <v>34</v>
      </c>
      <c r="U156" s="153" t="s">
        <v>34</v>
      </c>
      <c r="V156" s="152" t="s">
        <v>34</v>
      </c>
      <c r="W156" s="152">
        <v>312.56</v>
      </c>
      <c r="X156" s="152">
        <v>984564</v>
      </c>
      <c r="Y156" s="152" t="s">
        <v>34</v>
      </c>
      <c r="Z156" s="152" t="s">
        <v>34</v>
      </c>
      <c r="AA156" s="152" t="s">
        <v>34</v>
      </c>
      <c r="AB156" s="152" t="s">
        <v>34</v>
      </c>
      <c r="AC156" s="152" t="s">
        <v>34</v>
      </c>
      <c r="AD156" s="152" t="s">
        <v>34</v>
      </c>
      <c r="AE156" s="152" t="s">
        <v>34</v>
      </c>
      <c r="AF156" s="152" t="s">
        <v>34</v>
      </c>
      <c r="AG156" s="152" t="s">
        <v>34</v>
      </c>
      <c r="AH156" s="152">
        <v>142065</v>
      </c>
      <c r="AI156" s="170" t="s">
        <v>405</v>
      </c>
      <c r="AJ156" s="41"/>
      <c r="AK156" s="32" t="s">
        <v>404</v>
      </c>
      <c r="AL156" s="90">
        <v>1</v>
      </c>
      <c r="AM156" s="89"/>
      <c r="AN156" s="21"/>
      <c r="AO156" s="87"/>
      <c r="AP156" s="21"/>
      <c r="AQ156" s="21"/>
      <c r="AR156" s="21"/>
      <c r="AS156" s="44" t="s">
        <v>1681</v>
      </c>
      <c r="AT156" s="55"/>
      <c r="AU156" s="29">
        <v>128</v>
      </c>
      <c r="AV156" s="29" t="s">
        <v>449</v>
      </c>
      <c r="AW156" s="29" t="str">
        <f t="shared" si="27"/>
        <v>128.</v>
      </c>
      <c r="AX156" s="104"/>
    </row>
    <row r="157" spans="1:50" ht="22.5" customHeight="1" x14ac:dyDescent="0.3">
      <c r="A157" s="159" t="str">
        <f t="shared" si="20"/>
        <v>129.</v>
      </c>
      <c r="B157" s="159">
        <v>504</v>
      </c>
      <c r="C157" s="185" t="s">
        <v>1685</v>
      </c>
      <c r="D157" s="159">
        <v>1917</v>
      </c>
      <c r="E157" s="159" t="s">
        <v>34</v>
      </c>
      <c r="F157" s="159" t="s">
        <v>35</v>
      </c>
      <c r="G157" s="159">
        <v>2</v>
      </c>
      <c r="H157" s="159">
        <v>2</v>
      </c>
      <c r="I157" s="152">
        <v>182.6</v>
      </c>
      <c r="J157" s="152">
        <v>103.8</v>
      </c>
      <c r="K157" s="152">
        <v>103.8</v>
      </c>
      <c r="L157" s="153">
        <v>3</v>
      </c>
      <c r="M157" s="173">
        <f t="shared" si="32"/>
        <v>531185.07000000007</v>
      </c>
      <c r="N157" s="178" t="s">
        <v>34</v>
      </c>
      <c r="O157" s="178" t="s">
        <v>34</v>
      </c>
      <c r="P157" s="178" t="s">
        <v>34</v>
      </c>
      <c r="Q157" s="173">
        <f t="shared" si="25"/>
        <v>531185.07000000007</v>
      </c>
      <c r="R157" s="154">
        <f t="shared" si="31"/>
        <v>2909.0091456736041</v>
      </c>
      <c r="S157" s="173">
        <v>7593.347341513293</v>
      </c>
      <c r="T157" s="152" t="s">
        <v>34</v>
      </c>
      <c r="U157" s="153" t="s">
        <v>34</v>
      </c>
      <c r="V157" s="152" t="s">
        <v>34</v>
      </c>
      <c r="W157" s="152">
        <v>206</v>
      </c>
      <c r="X157" s="152">
        <v>438254.07</v>
      </c>
      <c r="Y157" s="152" t="s">
        <v>34</v>
      </c>
      <c r="Z157" s="152" t="s">
        <v>34</v>
      </c>
      <c r="AA157" s="152" t="s">
        <v>34</v>
      </c>
      <c r="AB157" s="152" t="s">
        <v>34</v>
      </c>
      <c r="AC157" s="152" t="s">
        <v>34</v>
      </c>
      <c r="AD157" s="152" t="s">
        <v>34</v>
      </c>
      <c r="AE157" s="152" t="s">
        <v>34</v>
      </c>
      <c r="AF157" s="152" t="s">
        <v>34</v>
      </c>
      <c r="AG157" s="152" t="s">
        <v>34</v>
      </c>
      <c r="AH157" s="152">
        <v>92931</v>
      </c>
      <c r="AI157" s="170" t="s">
        <v>405</v>
      </c>
      <c r="AJ157" s="41"/>
      <c r="AK157" s="32" t="s">
        <v>404</v>
      </c>
      <c r="AL157" s="90">
        <v>1</v>
      </c>
      <c r="AM157" s="89"/>
      <c r="AN157" s="21"/>
      <c r="AO157" s="87"/>
      <c r="AP157" s="21"/>
      <c r="AQ157" s="21"/>
      <c r="AR157" s="21"/>
      <c r="AS157" s="44" t="s">
        <v>1681</v>
      </c>
      <c r="AT157" s="55"/>
      <c r="AU157" s="29">
        <v>129</v>
      </c>
      <c r="AV157" s="29" t="s">
        <v>449</v>
      </c>
      <c r="AW157" s="29" t="str">
        <f t="shared" si="27"/>
        <v>129.</v>
      </c>
      <c r="AX157" s="104"/>
    </row>
    <row r="158" spans="1:50" ht="22.5" customHeight="1" x14ac:dyDescent="0.3">
      <c r="A158" s="159" t="str">
        <f t="shared" ref="A158:A203" si="33">AW158</f>
        <v>130.</v>
      </c>
      <c r="B158" s="159">
        <v>505</v>
      </c>
      <c r="C158" s="185" t="s">
        <v>1686</v>
      </c>
      <c r="D158" s="159">
        <v>1917</v>
      </c>
      <c r="E158" s="159" t="s">
        <v>34</v>
      </c>
      <c r="F158" s="159" t="s">
        <v>35</v>
      </c>
      <c r="G158" s="159">
        <v>2</v>
      </c>
      <c r="H158" s="159">
        <v>1</v>
      </c>
      <c r="I158" s="152">
        <v>146.19999999999999</v>
      </c>
      <c r="J158" s="152">
        <v>83.7</v>
      </c>
      <c r="K158" s="152">
        <v>83.7</v>
      </c>
      <c r="L158" s="153">
        <v>2</v>
      </c>
      <c r="M158" s="173">
        <f t="shared" si="32"/>
        <v>976945.84</v>
      </c>
      <c r="N158" s="178" t="s">
        <v>34</v>
      </c>
      <c r="O158" s="178" t="s">
        <v>34</v>
      </c>
      <c r="P158" s="178" t="s">
        <v>34</v>
      </c>
      <c r="Q158" s="173">
        <f t="shared" si="25"/>
        <v>976945.84</v>
      </c>
      <c r="R158" s="154">
        <f t="shared" si="31"/>
        <v>6682.2560875513</v>
      </c>
      <c r="S158" s="173">
        <v>7593.347341513293</v>
      </c>
      <c r="T158" s="152" t="s">
        <v>34</v>
      </c>
      <c r="U158" s="153" t="s">
        <v>34</v>
      </c>
      <c r="V158" s="152" t="s">
        <v>34</v>
      </c>
      <c r="W158" s="152">
        <v>292.55</v>
      </c>
      <c r="X158" s="152">
        <v>804153.84</v>
      </c>
      <c r="Y158" s="152" t="s">
        <v>34</v>
      </c>
      <c r="Z158" s="152" t="s">
        <v>34</v>
      </c>
      <c r="AA158" s="152" t="s">
        <v>34</v>
      </c>
      <c r="AB158" s="152" t="s">
        <v>34</v>
      </c>
      <c r="AC158" s="152" t="s">
        <v>34</v>
      </c>
      <c r="AD158" s="152" t="s">
        <v>34</v>
      </c>
      <c r="AE158" s="152" t="s">
        <v>34</v>
      </c>
      <c r="AF158" s="152" t="s">
        <v>34</v>
      </c>
      <c r="AG158" s="152" t="s">
        <v>34</v>
      </c>
      <c r="AH158" s="152">
        <v>172792</v>
      </c>
      <c r="AI158" s="170" t="s">
        <v>405</v>
      </c>
      <c r="AJ158" s="41"/>
      <c r="AK158" s="32" t="s">
        <v>404</v>
      </c>
      <c r="AL158" s="90">
        <v>1</v>
      </c>
      <c r="AM158" s="89"/>
      <c r="AN158" s="21"/>
      <c r="AO158" s="87"/>
      <c r="AP158" s="21"/>
      <c r="AQ158" s="21"/>
      <c r="AR158" s="21"/>
      <c r="AS158" s="44" t="s">
        <v>1681</v>
      </c>
      <c r="AT158" s="55"/>
      <c r="AU158" s="29">
        <v>130</v>
      </c>
      <c r="AV158" s="29" t="s">
        <v>449</v>
      </c>
      <c r="AW158" s="29" t="str">
        <f t="shared" si="27"/>
        <v>130.</v>
      </c>
      <c r="AX158" s="104"/>
    </row>
    <row r="159" spans="1:50" ht="22.5" customHeight="1" x14ac:dyDescent="0.3">
      <c r="A159" s="159" t="str">
        <f t="shared" si="33"/>
        <v>131.</v>
      </c>
      <c r="B159" s="159">
        <v>506</v>
      </c>
      <c r="C159" s="185" t="s">
        <v>534</v>
      </c>
      <c r="D159" s="159">
        <v>1917</v>
      </c>
      <c r="E159" s="159" t="s">
        <v>34</v>
      </c>
      <c r="F159" s="159" t="s">
        <v>35</v>
      </c>
      <c r="G159" s="159">
        <v>2</v>
      </c>
      <c r="H159" s="159">
        <v>2</v>
      </c>
      <c r="I159" s="152">
        <v>415.3</v>
      </c>
      <c r="J159" s="152">
        <v>261</v>
      </c>
      <c r="K159" s="152">
        <v>227.63</v>
      </c>
      <c r="L159" s="153">
        <v>9</v>
      </c>
      <c r="M159" s="173">
        <f>X159</f>
        <v>1578913.04</v>
      </c>
      <c r="N159" s="178" t="s">
        <v>34</v>
      </c>
      <c r="O159" s="178" t="s">
        <v>34</v>
      </c>
      <c r="P159" s="178" t="s">
        <v>34</v>
      </c>
      <c r="Q159" s="173">
        <f t="shared" si="25"/>
        <v>1578913.04</v>
      </c>
      <c r="R159" s="154">
        <f t="shared" si="31"/>
        <v>3801.8614013965807</v>
      </c>
      <c r="S159" s="173">
        <v>7593.347341513293</v>
      </c>
      <c r="T159" s="152" t="s">
        <v>34</v>
      </c>
      <c r="U159" s="153" t="s">
        <v>34</v>
      </c>
      <c r="V159" s="152" t="s">
        <v>34</v>
      </c>
      <c r="W159" s="152">
        <v>699</v>
      </c>
      <c r="X159" s="152">
        <v>1578913.04</v>
      </c>
      <c r="Y159" s="152" t="s">
        <v>34</v>
      </c>
      <c r="Z159" s="152" t="s">
        <v>34</v>
      </c>
      <c r="AA159" s="152" t="s">
        <v>34</v>
      </c>
      <c r="AB159" s="152" t="s">
        <v>34</v>
      </c>
      <c r="AC159" s="152" t="s">
        <v>34</v>
      </c>
      <c r="AD159" s="152" t="s">
        <v>34</v>
      </c>
      <c r="AE159" s="152" t="s">
        <v>34</v>
      </c>
      <c r="AF159" s="152" t="s">
        <v>34</v>
      </c>
      <c r="AG159" s="152" t="s">
        <v>34</v>
      </c>
      <c r="AH159" s="152" t="s">
        <v>34</v>
      </c>
      <c r="AI159" s="170" t="s">
        <v>38</v>
      </c>
      <c r="AJ159" s="41"/>
      <c r="AK159" s="32" t="s">
        <v>404</v>
      </c>
      <c r="AL159" s="90">
        <v>1</v>
      </c>
      <c r="AM159" s="89"/>
      <c r="AN159" s="21"/>
      <c r="AO159" s="87"/>
      <c r="AP159" s="21"/>
      <c r="AQ159" s="21"/>
      <c r="AR159" s="21"/>
      <c r="AS159" s="34" t="s">
        <v>411</v>
      </c>
      <c r="AT159" s="34"/>
      <c r="AU159" s="29">
        <v>131</v>
      </c>
      <c r="AV159" s="29" t="s">
        <v>449</v>
      </c>
      <c r="AW159" s="29" t="str">
        <f t="shared" si="27"/>
        <v>131.</v>
      </c>
      <c r="AX159" s="104"/>
    </row>
    <row r="160" spans="1:50" ht="22.5" customHeight="1" x14ac:dyDescent="0.3">
      <c r="A160" s="159" t="str">
        <f t="shared" si="33"/>
        <v>132.</v>
      </c>
      <c r="B160" s="159">
        <v>510</v>
      </c>
      <c r="C160" s="185" t="s">
        <v>669</v>
      </c>
      <c r="D160" s="159">
        <v>1930</v>
      </c>
      <c r="E160" s="159" t="s">
        <v>34</v>
      </c>
      <c r="F160" s="159" t="s">
        <v>36</v>
      </c>
      <c r="G160" s="159">
        <v>2</v>
      </c>
      <c r="H160" s="159">
        <v>1</v>
      </c>
      <c r="I160" s="152">
        <v>241</v>
      </c>
      <c r="J160" s="152">
        <v>233.11</v>
      </c>
      <c r="K160" s="152">
        <v>233.11</v>
      </c>
      <c r="L160" s="153">
        <v>13</v>
      </c>
      <c r="M160" s="173">
        <f t="shared" ref="M160:M162" si="34">X160</f>
        <v>494954.26</v>
      </c>
      <c r="N160" s="178" t="s">
        <v>34</v>
      </c>
      <c r="O160" s="178" t="s">
        <v>34</v>
      </c>
      <c r="P160" s="178" t="s">
        <v>34</v>
      </c>
      <c r="Q160" s="173">
        <f t="shared" si="25"/>
        <v>494954.26</v>
      </c>
      <c r="R160" s="154">
        <f t="shared" si="31"/>
        <v>2053.7521161825725</v>
      </c>
      <c r="S160" s="173">
        <v>7593.347341513293</v>
      </c>
      <c r="T160" s="152" t="s">
        <v>34</v>
      </c>
      <c r="U160" s="153" t="s">
        <v>34</v>
      </c>
      <c r="V160" s="152" t="s">
        <v>34</v>
      </c>
      <c r="W160" s="152">
        <v>237</v>
      </c>
      <c r="X160" s="152">
        <v>494954.26</v>
      </c>
      <c r="Y160" s="152" t="s">
        <v>34</v>
      </c>
      <c r="Z160" s="152" t="s">
        <v>34</v>
      </c>
      <c r="AA160" s="152" t="s">
        <v>34</v>
      </c>
      <c r="AB160" s="152" t="s">
        <v>34</v>
      </c>
      <c r="AC160" s="152" t="s">
        <v>34</v>
      </c>
      <c r="AD160" s="152" t="s">
        <v>34</v>
      </c>
      <c r="AE160" s="152" t="s">
        <v>34</v>
      </c>
      <c r="AF160" s="152" t="s">
        <v>34</v>
      </c>
      <c r="AG160" s="152" t="s">
        <v>34</v>
      </c>
      <c r="AH160" s="152" t="s">
        <v>34</v>
      </c>
      <c r="AI160" s="170" t="s">
        <v>38</v>
      </c>
      <c r="AJ160" s="41"/>
      <c r="AK160" s="32" t="s">
        <v>404</v>
      </c>
      <c r="AL160" s="90">
        <v>1</v>
      </c>
      <c r="AM160" s="89"/>
      <c r="AN160" s="21"/>
      <c r="AO160" s="87"/>
      <c r="AP160" s="21"/>
      <c r="AQ160" s="21"/>
      <c r="AR160" s="21"/>
      <c r="AS160" s="34"/>
      <c r="AT160" s="55">
        <v>43356</v>
      </c>
      <c r="AU160" s="29">
        <v>132</v>
      </c>
      <c r="AV160" s="29" t="s">
        <v>449</v>
      </c>
      <c r="AW160" s="29" t="str">
        <f t="shared" si="27"/>
        <v>132.</v>
      </c>
      <c r="AX160" s="104"/>
    </row>
    <row r="161" spans="1:50" ht="22.5" customHeight="1" x14ac:dyDescent="0.3">
      <c r="A161" s="159" t="str">
        <f t="shared" si="33"/>
        <v>133.</v>
      </c>
      <c r="B161" s="159">
        <v>514</v>
      </c>
      <c r="C161" s="166" t="s">
        <v>546</v>
      </c>
      <c r="D161" s="159">
        <v>1917</v>
      </c>
      <c r="E161" s="167" t="s">
        <v>34</v>
      </c>
      <c r="F161" s="159" t="s">
        <v>48</v>
      </c>
      <c r="G161" s="159">
        <v>2</v>
      </c>
      <c r="H161" s="159">
        <v>2</v>
      </c>
      <c r="I161" s="165">
        <v>248.8</v>
      </c>
      <c r="J161" s="165">
        <v>177.6</v>
      </c>
      <c r="K161" s="165">
        <v>177.6</v>
      </c>
      <c r="L161" s="188">
        <v>6</v>
      </c>
      <c r="M161" s="173">
        <f>X161+AH161</f>
        <v>820213.26</v>
      </c>
      <c r="N161" s="160" t="s">
        <v>34</v>
      </c>
      <c r="O161" s="160" t="s">
        <v>34</v>
      </c>
      <c r="P161" s="160" t="s">
        <v>34</v>
      </c>
      <c r="Q161" s="165">
        <f t="shared" si="25"/>
        <v>820213.26</v>
      </c>
      <c r="R161" s="154">
        <f t="shared" si="31"/>
        <v>3296.6770900321544</v>
      </c>
      <c r="S161" s="154">
        <v>6731.14</v>
      </c>
      <c r="T161" s="152" t="s">
        <v>34</v>
      </c>
      <c r="U161" s="153" t="s">
        <v>34</v>
      </c>
      <c r="V161" s="152" t="s">
        <v>34</v>
      </c>
      <c r="W161" s="152">
        <v>237</v>
      </c>
      <c r="X161" s="152">
        <v>650213.26</v>
      </c>
      <c r="Y161" s="152" t="s">
        <v>34</v>
      </c>
      <c r="Z161" s="152" t="s">
        <v>34</v>
      </c>
      <c r="AA161" s="152" t="s">
        <v>34</v>
      </c>
      <c r="AB161" s="152" t="s">
        <v>34</v>
      </c>
      <c r="AC161" s="152" t="s">
        <v>34</v>
      </c>
      <c r="AD161" s="152" t="s">
        <v>34</v>
      </c>
      <c r="AE161" s="152" t="s">
        <v>34</v>
      </c>
      <c r="AF161" s="152" t="s">
        <v>34</v>
      </c>
      <c r="AG161" s="152" t="s">
        <v>34</v>
      </c>
      <c r="AH161" s="152">
        <v>170000</v>
      </c>
      <c r="AI161" s="170" t="s">
        <v>38</v>
      </c>
      <c r="AJ161" s="41"/>
      <c r="AK161" s="32" t="s">
        <v>404</v>
      </c>
      <c r="AL161" s="90">
        <v>1</v>
      </c>
      <c r="AM161" s="89"/>
      <c r="AN161" s="21"/>
      <c r="AO161" s="87"/>
      <c r="AP161" s="21"/>
      <c r="AQ161" s="21"/>
      <c r="AR161" s="21"/>
      <c r="AS161" s="44" t="s">
        <v>605</v>
      </c>
      <c r="AT161" s="55">
        <v>43475</v>
      </c>
      <c r="AU161" s="29">
        <v>133</v>
      </c>
      <c r="AV161" s="29" t="s">
        <v>449</v>
      </c>
      <c r="AW161" s="29" t="str">
        <f t="shared" si="27"/>
        <v>133.</v>
      </c>
      <c r="AX161" s="104"/>
    </row>
    <row r="162" spans="1:50" ht="22.5" customHeight="1" x14ac:dyDescent="0.3">
      <c r="A162" s="159" t="str">
        <f t="shared" si="33"/>
        <v>134.</v>
      </c>
      <c r="B162" s="159">
        <v>532</v>
      </c>
      <c r="C162" s="185" t="s">
        <v>670</v>
      </c>
      <c r="D162" s="159">
        <v>1917</v>
      </c>
      <c r="E162" s="159" t="s">
        <v>34</v>
      </c>
      <c r="F162" s="159" t="s">
        <v>36</v>
      </c>
      <c r="G162" s="159">
        <v>2</v>
      </c>
      <c r="H162" s="159">
        <v>1</v>
      </c>
      <c r="I162" s="152">
        <v>240.1</v>
      </c>
      <c r="J162" s="152">
        <v>223.04</v>
      </c>
      <c r="K162" s="152">
        <v>191</v>
      </c>
      <c r="L162" s="153">
        <v>7</v>
      </c>
      <c r="M162" s="173">
        <f t="shared" si="34"/>
        <v>543374.62</v>
      </c>
      <c r="N162" s="178" t="s">
        <v>34</v>
      </c>
      <c r="O162" s="178" t="s">
        <v>34</v>
      </c>
      <c r="P162" s="178" t="s">
        <v>34</v>
      </c>
      <c r="Q162" s="173">
        <f t="shared" si="25"/>
        <v>543374.62</v>
      </c>
      <c r="R162" s="154">
        <f t="shared" si="31"/>
        <v>2263.1179508538107</v>
      </c>
      <c r="S162" s="173">
        <v>7593.347341513293</v>
      </c>
      <c r="T162" s="152" t="s">
        <v>34</v>
      </c>
      <c r="U162" s="153" t="s">
        <v>34</v>
      </c>
      <c r="V162" s="152" t="s">
        <v>34</v>
      </c>
      <c r="W162" s="152">
        <v>242</v>
      </c>
      <c r="X162" s="152">
        <v>543374.62</v>
      </c>
      <c r="Y162" s="152" t="s">
        <v>34</v>
      </c>
      <c r="Z162" s="152" t="s">
        <v>34</v>
      </c>
      <c r="AA162" s="152" t="s">
        <v>34</v>
      </c>
      <c r="AB162" s="152" t="s">
        <v>34</v>
      </c>
      <c r="AC162" s="152" t="s">
        <v>34</v>
      </c>
      <c r="AD162" s="152" t="s">
        <v>34</v>
      </c>
      <c r="AE162" s="152" t="s">
        <v>34</v>
      </c>
      <c r="AF162" s="152" t="s">
        <v>34</v>
      </c>
      <c r="AG162" s="152" t="s">
        <v>34</v>
      </c>
      <c r="AH162" s="152" t="s">
        <v>34</v>
      </c>
      <c r="AI162" s="170" t="s">
        <v>38</v>
      </c>
      <c r="AJ162" s="41"/>
      <c r="AK162" s="32" t="s">
        <v>404</v>
      </c>
      <c r="AL162" s="90">
        <v>1</v>
      </c>
      <c r="AM162" s="89"/>
      <c r="AN162" s="21"/>
      <c r="AO162" s="87"/>
      <c r="AP162" s="21"/>
      <c r="AQ162" s="21"/>
      <c r="AR162" s="21"/>
      <c r="AS162" s="34"/>
      <c r="AT162" s="55">
        <v>43381</v>
      </c>
      <c r="AU162" s="29">
        <v>134</v>
      </c>
      <c r="AV162" s="29" t="s">
        <v>449</v>
      </c>
      <c r="AW162" s="29" t="str">
        <f t="shared" si="27"/>
        <v>134.</v>
      </c>
      <c r="AX162" s="104"/>
    </row>
    <row r="163" spans="1:50" ht="22.5" customHeight="1" x14ac:dyDescent="0.3">
      <c r="A163" s="159" t="str">
        <f t="shared" si="33"/>
        <v>135.</v>
      </c>
      <c r="B163" s="159">
        <v>543</v>
      </c>
      <c r="C163" s="185" t="s">
        <v>671</v>
      </c>
      <c r="D163" s="159">
        <v>1956</v>
      </c>
      <c r="E163" s="159" t="s">
        <v>34</v>
      </c>
      <c r="F163" s="159" t="s">
        <v>35</v>
      </c>
      <c r="G163" s="159">
        <v>2</v>
      </c>
      <c r="H163" s="159">
        <v>2</v>
      </c>
      <c r="I163" s="152">
        <v>1328.3</v>
      </c>
      <c r="J163" s="152">
        <v>748.6</v>
      </c>
      <c r="K163" s="152">
        <v>704</v>
      </c>
      <c r="L163" s="153">
        <v>20</v>
      </c>
      <c r="M163" s="173">
        <f>AB163</f>
        <v>804733.57</v>
      </c>
      <c r="N163" s="178" t="s">
        <v>34</v>
      </c>
      <c r="O163" s="178" t="s">
        <v>34</v>
      </c>
      <c r="P163" s="178" t="s">
        <v>34</v>
      </c>
      <c r="Q163" s="173">
        <f t="shared" si="25"/>
        <v>804733.57</v>
      </c>
      <c r="R163" s="154">
        <f t="shared" si="31"/>
        <v>605.83721297899569</v>
      </c>
      <c r="S163" s="173">
        <v>7593.347341513293</v>
      </c>
      <c r="T163" s="152" t="s">
        <v>34</v>
      </c>
      <c r="U163" s="153" t="s">
        <v>34</v>
      </c>
      <c r="V163" s="152" t="s">
        <v>34</v>
      </c>
      <c r="W163" s="152" t="s">
        <v>34</v>
      </c>
      <c r="X163" s="152" t="s">
        <v>34</v>
      </c>
      <c r="Y163" s="152" t="s">
        <v>34</v>
      </c>
      <c r="Z163" s="152" t="s">
        <v>34</v>
      </c>
      <c r="AA163" s="152">
        <v>810</v>
      </c>
      <c r="AB163" s="152">
        <v>804733.57</v>
      </c>
      <c r="AC163" s="152" t="s">
        <v>34</v>
      </c>
      <c r="AD163" s="152" t="s">
        <v>34</v>
      </c>
      <c r="AE163" s="152" t="s">
        <v>34</v>
      </c>
      <c r="AF163" s="152" t="s">
        <v>34</v>
      </c>
      <c r="AG163" s="152" t="s">
        <v>34</v>
      </c>
      <c r="AH163" s="152" t="s">
        <v>34</v>
      </c>
      <c r="AI163" s="170" t="s">
        <v>38</v>
      </c>
      <c r="AJ163" s="41"/>
      <c r="AK163" s="32" t="s">
        <v>404</v>
      </c>
      <c r="AL163" s="90">
        <v>1</v>
      </c>
      <c r="AM163" s="89"/>
      <c r="AN163" s="21"/>
      <c r="AO163" s="87"/>
      <c r="AP163" s="21"/>
      <c r="AQ163" s="21"/>
      <c r="AR163" s="21"/>
      <c r="AS163" s="34"/>
      <c r="AT163" s="55">
        <v>43381</v>
      </c>
      <c r="AU163" s="29">
        <v>135</v>
      </c>
      <c r="AV163" s="29" t="s">
        <v>449</v>
      </c>
      <c r="AW163" s="29" t="str">
        <f t="shared" si="27"/>
        <v>135.</v>
      </c>
      <c r="AX163" s="104"/>
    </row>
    <row r="164" spans="1:50" ht="22.5" customHeight="1" x14ac:dyDescent="0.3">
      <c r="A164" s="159" t="str">
        <f t="shared" si="33"/>
        <v>136.</v>
      </c>
      <c r="B164" s="159">
        <v>544</v>
      </c>
      <c r="C164" s="185" t="s">
        <v>672</v>
      </c>
      <c r="D164" s="159">
        <v>1956</v>
      </c>
      <c r="E164" s="159" t="s">
        <v>34</v>
      </c>
      <c r="F164" s="159" t="s">
        <v>35</v>
      </c>
      <c r="G164" s="159">
        <v>2</v>
      </c>
      <c r="H164" s="159">
        <v>2</v>
      </c>
      <c r="I164" s="152">
        <v>1095.8</v>
      </c>
      <c r="J164" s="152">
        <v>624.4</v>
      </c>
      <c r="K164" s="152">
        <v>624.4</v>
      </c>
      <c r="L164" s="153">
        <v>27</v>
      </c>
      <c r="M164" s="173">
        <f t="shared" ref="M164:M165" si="35">AB164</f>
        <v>759495.16</v>
      </c>
      <c r="N164" s="178" t="s">
        <v>34</v>
      </c>
      <c r="O164" s="178" t="s">
        <v>34</v>
      </c>
      <c r="P164" s="178" t="s">
        <v>34</v>
      </c>
      <c r="Q164" s="173">
        <f t="shared" si="25"/>
        <v>759495.16</v>
      </c>
      <c r="R164" s="154">
        <f t="shared" si="31"/>
        <v>693.0965139624019</v>
      </c>
      <c r="S164" s="173">
        <v>7593.347341513293</v>
      </c>
      <c r="T164" s="152" t="s">
        <v>34</v>
      </c>
      <c r="U164" s="153" t="s">
        <v>34</v>
      </c>
      <c r="V164" s="152" t="s">
        <v>34</v>
      </c>
      <c r="W164" s="152" t="s">
        <v>34</v>
      </c>
      <c r="X164" s="152" t="s">
        <v>34</v>
      </c>
      <c r="Y164" s="152" t="s">
        <v>34</v>
      </c>
      <c r="Z164" s="152" t="s">
        <v>34</v>
      </c>
      <c r="AA164" s="152">
        <v>755</v>
      </c>
      <c r="AB164" s="152">
        <v>759495.16</v>
      </c>
      <c r="AC164" s="152" t="s">
        <v>34</v>
      </c>
      <c r="AD164" s="152" t="s">
        <v>34</v>
      </c>
      <c r="AE164" s="152" t="s">
        <v>34</v>
      </c>
      <c r="AF164" s="152" t="s">
        <v>34</v>
      </c>
      <c r="AG164" s="152" t="s">
        <v>34</v>
      </c>
      <c r="AH164" s="152" t="s">
        <v>34</v>
      </c>
      <c r="AI164" s="170" t="s">
        <v>38</v>
      </c>
      <c r="AJ164" s="41"/>
      <c r="AK164" s="32" t="s">
        <v>404</v>
      </c>
      <c r="AL164" s="90">
        <v>1</v>
      </c>
      <c r="AM164" s="89"/>
      <c r="AN164" s="21"/>
      <c r="AO164" s="87"/>
      <c r="AP164" s="21"/>
      <c r="AQ164" s="21"/>
      <c r="AR164" s="21"/>
      <c r="AS164" s="44"/>
      <c r="AT164" s="55">
        <v>43395</v>
      </c>
      <c r="AU164" s="29">
        <v>136</v>
      </c>
      <c r="AV164" s="29" t="s">
        <v>449</v>
      </c>
      <c r="AW164" s="29" t="str">
        <f t="shared" si="27"/>
        <v>136.</v>
      </c>
      <c r="AX164" s="104"/>
    </row>
    <row r="165" spans="1:50" ht="22.5" customHeight="1" x14ac:dyDescent="0.3">
      <c r="A165" s="159" t="str">
        <f t="shared" si="33"/>
        <v>137.</v>
      </c>
      <c r="B165" s="159">
        <v>550</v>
      </c>
      <c r="C165" s="185" t="s">
        <v>673</v>
      </c>
      <c r="D165" s="159">
        <v>1956</v>
      </c>
      <c r="E165" s="159" t="s">
        <v>34</v>
      </c>
      <c r="F165" s="159" t="s">
        <v>35</v>
      </c>
      <c r="G165" s="159">
        <v>2</v>
      </c>
      <c r="H165" s="159">
        <v>2</v>
      </c>
      <c r="I165" s="152">
        <v>1655.5</v>
      </c>
      <c r="J165" s="152">
        <v>645.5</v>
      </c>
      <c r="K165" s="152">
        <v>597.9</v>
      </c>
      <c r="L165" s="153">
        <v>9</v>
      </c>
      <c r="M165" s="173">
        <f t="shared" si="35"/>
        <v>848252.79</v>
      </c>
      <c r="N165" s="178" t="s">
        <v>34</v>
      </c>
      <c r="O165" s="178" t="s">
        <v>34</v>
      </c>
      <c r="P165" s="178" t="s">
        <v>34</v>
      </c>
      <c r="Q165" s="173">
        <f t="shared" si="25"/>
        <v>848252.79</v>
      </c>
      <c r="R165" s="154">
        <f t="shared" si="31"/>
        <v>512.38465116279076</v>
      </c>
      <c r="S165" s="173">
        <v>7593.347341513293</v>
      </c>
      <c r="T165" s="152" t="s">
        <v>34</v>
      </c>
      <c r="U165" s="153" t="s">
        <v>34</v>
      </c>
      <c r="V165" s="152" t="s">
        <v>34</v>
      </c>
      <c r="W165" s="152" t="s">
        <v>34</v>
      </c>
      <c r="X165" s="152" t="s">
        <v>34</v>
      </c>
      <c r="Y165" s="152" t="s">
        <v>34</v>
      </c>
      <c r="Z165" s="152" t="s">
        <v>34</v>
      </c>
      <c r="AA165" s="152">
        <v>845</v>
      </c>
      <c r="AB165" s="152">
        <v>848252.79</v>
      </c>
      <c r="AC165" s="152" t="s">
        <v>34</v>
      </c>
      <c r="AD165" s="152" t="s">
        <v>34</v>
      </c>
      <c r="AE165" s="152" t="s">
        <v>34</v>
      </c>
      <c r="AF165" s="152" t="s">
        <v>34</v>
      </c>
      <c r="AG165" s="152" t="s">
        <v>34</v>
      </c>
      <c r="AH165" s="152" t="s">
        <v>34</v>
      </c>
      <c r="AI165" s="170" t="s">
        <v>38</v>
      </c>
      <c r="AJ165" s="41"/>
      <c r="AK165" s="32" t="s">
        <v>404</v>
      </c>
      <c r="AL165" s="90">
        <v>1</v>
      </c>
      <c r="AM165" s="89"/>
      <c r="AN165" s="21"/>
      <c r="AO165" s="87"/>
      <c r="AP165" s="21"/>
      <c r="AQ165" s="21"/>
      <c r="AR165" s="21"/>
      <c r="AS165" s="34"/>
      <c r="AT165" s="55">
        <v>43395</v>
      </c>
      <c r="AU165" s="29">
        <v>137</v>
      </c>
      <c r="AV165" s="29" t="s">
        <v>449</v>
      </c>
      <c r="AW165" s="29" t="str">
        <f t="shared" si="27"/>
        <v>137.</v>
      </c>
      <c r="AX165" s="104"/>
    </row>
    <row r="166" spans="1:50" ht="22.5" customHeight="1" x14ac:dyDescent="0.3">
      <c r="A166" s="159" t="str">
        <f t="shared" si="33"/>
        <v>138.</v>
      </c>
      <c r="B166" s="159">
        <v>556</v>
      </c>
      <c r="C166" s="185" t="s">
        <v>82</v>
      </c>
      <c r="D166" s="159">
        <v>1965</v>
      </c>
      <c r="E166" s="159" t="s">
        <v>34</v>
      </c>
      <c r="F166" s="159" t="s">
        <v>35</v>
      </c>
      <c r="G166" s="159">
        <v>4</v>
      </c>
      <c r="H166" s="159">
        <v>3</v>
      </c>
      <c r="I166" s="152">
        <v>3154.43</v>
      </c>
      <c r="J166" s="152">
        <v>2253.2600000000002</v>
      </c>
      <c r="K166" s="152">
        <v>2080.61</v>
      </c>
      <c r="L166" s="153">
        <v>69</v>
      </c>
      <c r="M166" s="173">
        <f>T166+AG166</f>
        <v>202168.54</v>
      </c>
      <c r="N166" s="178" t="s">
        <v>34</v>
      </c>
      <c r="O166" s="178" t="s">
        <v>34</v>
      </c>
      <c r="P166" s="178" t="s">
        <v>34</v>
      </c>
      <c r="Q166" s="173">
        <f t="shared" si="25"/>
        <v>202168.54</v>
      </c>
      <c r="R166" s="154">
        <f t="shared" si="31"/>
        <v>64.090355468341357</v>
      </c>
      <c r="S166" s="173">
        <v>7593.347341513293</v>
      </c>
      <c r="T166" s="152">
        <v>183622.06</v>
      </c>
      <c r="U166" s="153" t="s">
        <v>34</v>
      </c>
      <c r="V166" s="152" t="s">
        <v>34</v>
      </c>
      <c r="W166" s="152" t="s">
        <v>34</v>
      </c>
      <c r="X166" s="152" t="s">
        <v>34</v>
      </c>
      <c r="Y166" s="152" t="s">
        <v>34</v>
      </c>
      <c r="Z166" s="152" t="s">
        <v>34</v>
      </c>
      <c r="AA166" s="152" t="s">
        <v>34</v>
      </c>
      <c r="AB166" s="152" t="s">
        <v>34</v>
      </c>
      <c r="AC166" s="152" t="s">
        <v>34</v>
      </c>
      <c r="AD166" s="152" t="s">
        <v>34</v>
      </c>
      <c r="AE166" s="152" t="s">
        <v>34</v>
      </c>
      <c r="AF166" s="152" t="s">
        <v>34</v>
      </c>
      <c r="AG166" s="152">
        <v>18546.48</v>
      </c>
      <c r="AH166" s="152" t="s">
        <v>34</v>
      </c>
      <c r="AI166" s="170" t="s">
        <v>38</v>
      </c>
      <c r="AJ166" s="41"/>
      <c r="AK166" s="32" t="s">
        <v>404</v>
      </c>
      <c r="AL166" s="90">
        <v>1</v>
      </c>
      <c r="AM166" s="89"/>
      <c r="AN166" s="21" t="s">
        <v>409</v>
      </c>
      <c r="AO166" s="21"/>
      <c r="AP166" s="21"/>
      <c r="AQ166" s="21"/>
      <c r="AR166" s="21"/>
      <c r="AS166" s="34"/>
      <c r="AT166" s="55">
        <v>43398</v>
      </c>
      <c r="AU166" s="29">
        <v>138</v>
      </c>
      <c r="AV166" s="29" t="s">
        <v>449</v>
      </c>
      <c r="AW166" s="29" t="str">
        <f t="shared" si="27"/>
        <v>138.</v>
      </c>
      <c r="AX166" s="104"/>
    </row>
    <row r="167" spans="1:50" ht="22.5" customHeight="1" x14ac:dyDescent="0.3">
      <c r="A167" s="159" t="str">
        <f t="shared" si="33"/>
        <v>139.</v>
      </c>
      <c r="B167" s="159">
        <v>558</v>
      </c>
      <c r="C167" s="187" t="s">
        <v>537</v>
      </c>
      <c r="D167" s="172">
        <v>1965</v>
      </c>
      <c r="E167" s="172" t="s">
        <v>34</v>
      </c>
      <c r="F167" s="159" t="s">
        <v>35</v>
      </c>
      <c r="G167" s="172">
        <v>4</v>
      </c>
      <c r="H167" s="172">
        <v>4</v>
      </c>
      <c r="I167" s="152">
        <v>4287.12</v>
      </c>
      <c r="J167" s="152">
        <v>2640.6</v>
      </c>
      <c r="K167" s="152">
        <v>2375.9</v>
      </c>
      <c r="L167" s="153">
        <v>84</v>
      </c>
      <c r="M167" s="173">
        <f>T167+AH167+AG167</f>
        <v>1788631.5999999999</v>
      </c>
      <c r="N167" s="173" t="s">
        <v>34</v>
      </c>
      <c r="O167" s="173" t="s">
        <v>34</v>
      </c>
      <c r="P167" s="173" t="s">
        <v>34</v>
      </c>
      <c r="Q167" s="173">
        <f t="shared" si="25"/>
        <v>1788631.5999999999</v>
      </c>
      <c r="R167" s="154">
        <f t="shared" si="31"/>
        <v>417.21052828005747</v>
      </c>
      <c r="S167" s="173">
        <v>7593.347341513293</v>
      </c>
      <c r="T167" s="152">
        <f>360364.82+1289271.65</f>
        <v>1649636.47</v>
      </c>
      <c r="U167" s="153" t="s">
        <v>34</v>
      </c>
      <c r="V167" s="152" t="s">
        <v>34</v>
      </c>
      <c r="W167" s="152" t="s">
        <v>34</v>
      </c>
      <c r="X167" s="152" t="s">
        <v>34</v>
      </c>
      <c r="Y167" s="152" t="s">
        <v>34</v>
      </c>
      <c r="Z167" s="152" t="s">
        <v>34</v>
      </c>
      <c r="AA167" s="152" t="s">
        <v>34</v>
      </c>
      <c r="AB167" s="152" t="s">
        <v>34</v>
      </c>
      <c r="AC167" s="152" t="s">
        <v>34</v>
      </c>
      <c r="AD167" s="152" t="s">
        <v>34</v>
      </c>
      <c r="AE167" s="152" t="s">
        <v>34</v>
      </c>
      <c r="AF167" s="152" t="s">
        <v>34</v>
      </c>
      <c r="AG167" s="152">
        <v>44617.95</v>
      </c>
      <c r="AH167" s="152">
        <v>94377.18</v>
      </c>
      <c r="AI167" s="170" t="s">
        <v>405</v>
      </c>
      <c r="AJ167" s="41"/>
      <c r="AK167" s="32" t="s">
        <v>404</v>
      </c>
      <c r="AL167" s="90">
        <v>1</v>
      </c>
      <c r="AM167" s="89"/>
      <c r="AN167" s="21" t="s">
        <v>1519</v>
      </c>
      <c r="AO167" s="21">
        <f>360364.82+44617.95</f>
        <v>404982.77</v>
      </c>
      <c r="AP167" s="21">
        <f>1289271.65+AH167</f>
        <v>1383648.8299999998</v>
      </c>
      <c r="AQ167" s="21"/>
      <c r="AR167" s="21"/>
      <c r="AS167" s="44" t="s">
        <v>1924</v>
      </c>
      <c r="AT167" s="55">
        <v>43398</v>
      </c>
      <c r="AU167" s="29">
        <v>139</v>
      </c>
      <c r="AV167" s="29" t="s">
        <v>449</v>
      </c>
      <c r="AW167" s="29" t="str">
        <f t="shared" si="27"/>
        <v>139.</v>
      </c>
      <c r="AX167" s="104"/>
    </row>
    <row r="168" spans="1:50" ht="22.5" customHeight="1" x14ac:dyDescent="0.3">
      <c r="A168" s="159" t="str">
        <f t="shared" si="33"/>
        <v>140.</v>
      </c>
      <c r="B168" s="159">
        <v>561</v>
      </c>
      <c r="C168" s="187" t="s">
        <v>674</v>
      </c>
      <c r="D168" s="172">
        <v>1959</v>
      </c>
      <c r="E168" s="172" t="s">
        <v>34</v>
      </c>
      <c r="F168" s="159" t="s">
        <v>35</v>
      </c>
      <c r="G168" s="172">
        <v>5</v>
      </c>
      <c r="H168" s="172">
        <v>5</v>
      </c>
      <c r="I168" s="152">
        <v>3275.55</v>
      </c>
      <c r="J168" s="152">
        <v>3185.9</v>
      </c>
      <c r="K168" s="152">
        <v>3047.92</v>
      </c>
      <c r="L168" s="153">
        <v>96</v>
      </c>
      <c r="M168" s="173">
        <f>AB168</f>
        <v>4922078.47</v>
      </c>
      <c r="N168" s="173" t="s">
        <v>34</v>
      </c>
      <c r="O168" s="173" t="s">
        <v>34</v>
      </c>
      <c r="P168" s="173" t="s">
        <v>34</v>
      </c>
      <c r="Q168" s="173">
        <f t="shared" si="25"/>
        <v>4922078.47</v>
      </c>
      <c r="R168" s="154">
        <f t="shared" si="31"/>
        <v>1502.6723664728058</v>
      </c>
      <c r="S168" s="173">
        <v>7593.347341513293</v>
      </c>
      <c r="T168" s="152" t="s">
        <v>34</v>
      </c>
      <c r="U168" s="153" t="s">
        <v>34</v>
      </c>
      <c r="V168" s="152" t="s">
        <v>34</v>
      </c>
      <c r="W168" s="152" t="s">
        <v>34</v>
      </c>
      <c r="X168" s="152" t="s">
        <v>34</v>
      </c>
      <c r="Y168" s="152" t="s">
        <v>34</v>
      </c>
      <c r="Z168" s="152" t="s">
        <v>34</v>
      </c>
      <c r="AA168" s="152">
        <v>5049</v>
      </c>
      <c r="AB168" s="152">
        <v>4922078.47</v>
      </c>
      <c r="AC168" s="152" t="s">
        <v>34</v>
      </c>
      <c r="AD168" s="152" t="s">
        <v>34</v>
      </c>
      <c r="AE168" s="152" t="s">
        <v>34</v>
      </c>
      <c r="AF168" s="152" t="s">
        <v>34</v>
      </c>
      <c r="AG168" s="152" t="s">
        <v>34</v>
      </c>
      <c r="AH168" s="152" t="s">
        <v>34</v>
      </c>
      <c r="AI168" s="170" t="s">
        <v>38</v>
      </c>
      <c r="AJ168" s="41"/>
      <c r="AK168" s="32" t="s">
        <v>404</v>
      </c>
      <c r="AL168" s="90">
        <v>1</v>
      </c>
      <c r="AM168" s="89"/>
      <c r="AN168" s="21"/>
      <c r="AO168" s="87"/>
      <c r="AP168" s="21"/>
      <c r="AQ168" s="21"/>
      <c r="AR168" s="21"/>
      <c r="AS168" s="34"/>
      <c r="AT168" s="55">
        <v>43381</v>
      </c>
      <c r="AU168" s="29">
        <v>140</v>
      </c>
      <c r="AV168" s="29" t="s">
        <v>449</v>
      </c>
      <c r="AW168" s="29" t="str">
        <f t="shared" si="27"/>
        <v>140.</v>
      </c>
      <c r="AX168" s="104"/>
    </row>
    <row r="169" spans="1:50" ht="22.5" customHeight="1" x14ac:dyDescent="0.3">
      <c r="A169" s="159" t="str">
        <f t="shared" si="33"/>
        <v>141.</v>
      </c>
      <c r="B169" s="159">
        <v>609</v>
      </c>
      <c r="C169" s="185" t="s">
        <v>1805</v>
      </c>
      <c r="D169" s="172">
        <v>1917</v>
      </c>
      <c r="E169" s="172" t="s">
        <v>34</v>
      </c>
      <c r="F169" s="159" t="s">
        <v>35</v>
      </c>
      <c r="G169" s="172">
        <v>2</v>
      </c>
      <c r="H169" s="172">
        <v>2</v>
      </c>
      <c r="I169" s="152">
        <v>441.8</v>
      </c>
      <c r="J169" s="152">
        <v>175.3</v>
      </c>
      <c r="K169" s="152">
        <v>175.3</v>
      </c>
      <c r="L169" s="153">
        <v>10</v>
      </c>
      <c r="M169" s="173">
        <f>X169+AH169</f>
        <v>955958.86</v>
      </c>
      <c r="N169" s="173" t="s">
        <v>34</v>
      </c>
      <c r="O169" s="173" t="s">
        <v>34</v>
      </c>
      <c r="P169" s="173" t="s">
        <v>34</v>
      </c>
      <c r="Q169" s="173">
        <f t="shared" si="25"/>
        <v>955958.86</v>
      </c>
      <c r="R169" s="154">
        <f t="shared" si="31"/>
        <v>2163.7819375282934</v>
      </c>
      <c r="S169" s="173">
        <v>7593.347341513293</v>
      </c>
      <c r="T169" s="152" t="s">
        <v>34</v>
      </c>
      <c r="U169" s="153" t="s">
        <v>34</v>
      </c>
      <c r="V169" s="152" t="s">
        <v>34</v>
      </c>
      <c r="W169" s="152">
        <v>267.16000000000003</v>
      </c>
      <c r="X169" s="152">
        <v>841541.86</v>
      </c>
      <c r="Y169" s="152" t="s">
        <v>34</v>
      </c>
      <c r="Z169" s="152" t="s">
        <v>34</v>
      </c>
      <c r="AA169" s="152" t="s">
        <v>34</v>
      </c>
      <c r="AB169" s="152" t="s">
        <v>34</v>
      </c>
      <c r="AC169" s="152" t="s">
        <v>34</v>
      </c>
      <c r="AD169" s="152" t="s">
        <v>34</v>
      </c>
      <c r="AE169" s="152" t="s">
        <v>34</v>
      </c>
      <c r="AF169" s="152" t="s">
        <v>34</v>
      </c>
      <c r="AG169" s="152" t="s">
        <v>34</v>
      </c>
      <c r="AH169" s="152">
        <v>114417</v>
      </c>
      <c r="AI169" s="170" t="s">
        <v>405</v>
      </c>
      <c r="AJ169" s="41"/>
      <c r="AK169" s="32" t="s">
        <v>404</v>
      </c>
      <c r="AL169" s="90">
        <v>1</v>
      </c>
      <c r="AM169" s="89"/>
      <c r="AN169" s="21"/>
      <c r="AO169" s="87"/>
      <c r="AP169" s="21"/>
      <c r="AQ169" s="21"/>
      <c r="AR169" s="21"/>
      <c r="AS169" s="44" t="s">
        <v>1506</v>
      </c>
      <c r="AT169" s="55">
        <v>43459</v>
      </c>
      <c r="AU169" s="29">
        <v>141</v>
      </c>
      <c r="AV169" s="29" t="s">
        <v>449</v>
      </c>
      <c r="AW169" s="29" t="str">
        <f t="shared" si="27"/>
        <v>141.</v>
      </c>
      <c r="AX169" s="104"/>
    </row>
    <row r="170" spans="1:50" ht="22.5" customHeight="1" x14ac:dyDescent="0.3">
      <c r="A170" s="159" t="str">
        <f t="shared" si="33"/>
        <v>142.</v>
      </c>
      <c r="B170" s="159">
        <v>644</v>
      </c>
      <c r="C170" s="185" t="s">
        <v>675</v>
      </c>
      <c r="D170" s="172">
        <v>1938</v>
      </c>
      <c r="E170" s="172" t="s">
        <v>34</v>
      </c>
      <c r="F170" s="159" t="s">
        <v>35</v>
      </c>
      <c r="G170" s="172">
        <v>2</v>
      </c>
      <c r="H170" s="172">
        <v>2</v>
      </c>
      <c r="I170" s="152">
        <v>1029.4000000000001</v>
      </c>
      <c r="J170" s="152">
        <v>398.1</v>
      </c>
      <c r="K170" s="152">
        <v>398.1</v>
      </c>
      <c r="L170" s="153">
        <v>19</v>
      </c>
      <c r="M170" s="173">
        <f>X170</f>
        <v>1217843.8</v>
      </c>
      <c r="N170" s="173" t="s">
        <v>34</v>
      </c>
      <c r="O170" s="173" t="s">
        <v>34</v>
      </c>
      <c r="P170" s="173" t="s">
        <v>34</v>
      </c>
      <c r="Q170" s="173">
        <f t="shared" si="25"/>
        <v>1217843.8</v>
      </c>
      <c r="R170" s="154">
        <f t="shared" si="31"/>
        <v>1183.0617835632406</v>
      </c>
      <c r="S170" s="173">
        <v>7593.347341513293</v>
      </c>
      <c r="T170" s="152" t="s">
        <v>34</v>
      </c>
      <c r="U170" s="153" t="s">
        <v>34</v>
      </c>
      <c r="V170" s="152" t="s">
        <v>34</v>
      </c>
      <c r="W170" s="152">
        <v>533</v>
      </c>
      <c r="X170" s="152">
        <v>1217843.8</v>
      </c>
      <c r="Y170" s="152" t="s">
        <v>34</v>
      </c>
      <c r="Z170" s="152" t="s">
        <v>34</v>
      </c>
      <c r="AA170" s="152" t="s">
        <v>34</v>
      </c>
      <c r="AB170" s="152" t="s">
        <v>34</v>
      </c>
      <c r="AC170" s="152" t="s">
        <v>34</v>
      </c>
      <c r="AD170" s="152" t="s">
        <v>34</v>
      </c>
      <c r="AE170" s="152" t="s">
        <v>34</v>
      </c>
      <c r="AF170" s="152" t="s">
        <v>34</v>
      </c>
      <c r="AG170" s="152" t="s">
        <v>34</v>
      </c>
      <c r="AH170" s="152" t="s">
        <v>34</v>
      </c>
      <c r="AI170" s="170" t="s">
        <v>38</v>
      </c>
      <c r="AJ170" s="41"/>
      <c r="AK170" s="32" t="s">
        <v>404</v>
      </c>
      <c r="AL170" s="90">
        <v>1</v>
      </c>
      <c r="AM170" s="89"/>
      <c r="AN170" s="21"/>
      <c r="AO170" s="87"/>
      <c r="AP170" s="21"/>
      <c r="AQ170" s="21"/>
      <c r="AR170" s="21"/>
      <c r="AS170" s="34"/>
      <c r="AT170" s="55">
        <v>43377</v>
      </c>
      <c r="AU170" s="29">
        <v>142</v>
      </c>
      <c r="AV170" s="29" t="s">
        <v>449</v>
      </c>
      <c r="AW170" s="29" t="str">
        <f t="shared" si="27"/>
        <v>142.</v>
      </c>
      <c r="AX170" s="104"/>
    </row>
    <row r="171" spans="1:50" ht="22.5" customHeight="1" x14ac:dyDescent="0.3">
      <c r="A171" s="159" t="str">
        <f t="shared" si="33"/>
        <v>143.</v>
      </c>
      <c r="B171" s="159">
        <v>709</v>
      </c>
      <c r="C171" s="185" t="s">
        <v>676</v>
      </c>
      <c r="D171" s="172">
        <v>1917</v>
      </c>
      <c r="E171" s="172" t="s">
        <v>34</v>
      </c>
      <c r="F171" s="159" t="s">
        <v>48</v>
      </c>
      <c r="G171" s="172">
        <v>2</v>
      </c>
      <c r="H171" s="172">
        <v>2</v>
      </c>
      <c r="I171" s="152">
        <v>264.60000000000002</v>
      </c>
      <c r="J171" s="152">
        <v>214.7</v>
      </c>
      <c r="K171" s="152">
        <v>139.30000000000001</v>
      </c>
      <c r="L171" s="153">
        <v>9</v>
      </c>
      <c r="M171" s="173">
        <f>X171+AH171</f>
        <v>1099276.5</v>
      </c>
      <c r="N171" s="173" t="s">
        <v>34</v>
      </c>
      <c r="O171" s="173" t="s">
        <v>34</v>
      </c>
      <c r="P171" s="173" t="s">
        <v>34</v>
      </c>
      <c r="Q171" s="173">
        <f t="shared" si="25"/>
        <v>1099276.5</v>
      </c>
      <c r="R171" s="154">
        <f t="shared" si="31"/>
        <v>4154.4841269841263</v>
      </c>
      <c r="S171" s="173">
        <v>7593.347341513293</v>
      </c>
      <c r="T171" s="152" t="s">
        <v>34</v>
      </c>
      <c r="U171" s="153" t="s">
        <v>34</v>
      </c>
      <c r="V171" s="152" t="s">
        <v>34</v>
      </c>
      <c r="W171" s="152">
        <v>314.13</v>
      </c>
      <c r="X171" s="152">
        <v>989509.5</v>
      </c>
      <c r="Y171" s="152" t="s">
        <v>34</v>
      </c>
      <c r="Z171" s="152" t="s">
        <v>34</v>
      </c>
      <c r="AA171" s="152" t="s">
        <v>34</v>
      </c>
      <c r="AB171" s="152" t="s">
        <v>34</v>
      </c>
      <c r="AC171" s="152" t="s">
        <v>34</v>
      </c>
      <c r="AD171" s="152" t="s">
        <v>34</v>
      </c>
      <c r="AE171" s="152" t="s">
        <v>34</v>
      </c>
      <c r="AF171" s="152" t="s">
        <v>34</v>
      </c>
      <c r="AG171" s="152" t="s">
        <v>34</v>
      </c>
      <c r="AH171" s="152">
        <v>109767</v>
      </c>
      <c r="AI171" s="170" t="s">
        <v>405</v>
      </c>
      <c r="AJ171" s="41"/>
      <c r="AK171" s="32" t="s">
        <v>404</v>
      </c>
      <c r="AL171" s="90">
        <v>1</v>
      </c>
      <c r="AM171" s="89"/>
      <c r="AN171" s="21"/>
      <c r="AO171" s="87"/>
      <c r="AP171" s="21"/>
      <c r="AQ171" s="21"/>
      <c r="AR171" s="21"/>
      <c r="AS171" s="44" t="s">
        <v>1506</v>
      </c>
      <c r="AT171" s="55">
        <v>43459</v>
      </c>
      <c r="AU171" s="29">
        <v>143</v>
      </c>
      <c r="AV171" s="29" t="s">
        <v>449</v>
      </c>
      <c r="AW171" s="29" t="str">
        <f t="shared" si="27"/>
        <v>143.</v>
      </c>
      <c r="AX171" s="104"/>
    </row>
    <row r="172" spans="1:50" ht="22.5" customHeight="1" x14ac:dyDescent="0.3">
      <c r="A172" s="159" t="str">
        <f t="shared" si="33"/>
        <v>144.</v>
      </c>
      <c r="B172" s="159">
        <v>730</v>
      </c>
      <c r="C172" s="185" t="s">
        <v>677</v>
      </c>
      <c r="D172" s="172">
        <v>1969</v>
      </c>
      <c r="E172" s="172" t="s">
        <v>34</v>
      </c>
      <c r="F172" s="189" t="s">
        <v>35</v>
      </c>
      <c r="G172" s="172">
        <v>2</v>
      </c>
      <c r="H172" s="172">
        <v>1</v>
      </c>
      <c r="I172" s="152">
        <v>311</v>
      </c>
      <c r="J172" s="152">
        <v>206.7</v>
      </c>
      <c r="K172" s="152">
        <v>169.9</v>
      </c>
      <c r="L172" s="153">
        <v>21</v>
      </c>
      <c r="M172" s="173">
        <f>X172</f>
        <v>680932.77</v>
      </c>
      <c r="N172" s="173" t="s">
        <v>34</v>
      </c>
      <c r="O172" s="173" t="s">
        <v>34</v>
      </c>
      <c r="P172" s="173" t="s">
        <v>34</v>
      </c>
      <c r="Q172" s="173">
        <f t="shared" si="25"/>
        <v>680932.77</v>
      </c>
      <c r="R172" s="154">
        <f t="shared" ref="R172:R185" si="36">M172/I172</f>
        <v>2189.4944372990353</v>
      </c>
      <c r="S172" s="173">
        <v>7593.347341513293</v>
      </c>
      <c r="T172" s="152" t="s">
        <v>34</v>
      </c>
      <c r="U172" s="153" t="s">
        <v>34</v>
      </c>
      <c r="V172" s="152" t="s">
        <v>34</v>
      </c>
      <c r="W172" s="152">
        <v>299.39999999999998</v>
      </c>
      <c r="X172" s="152">
        <v>680932.77</v>
      </c>
      <c r="Y172" s="152" t="s">
        <v>34</v>
      </c>
      <c r="Z172" s="152" t="s">
        <v>34</v>
      </c>
      <c r="AA172" s="152" t="s">
        <v>34</v>
      </c>
      <c r="AB172" s="152" t="s">
        <v>34</v>
      </c>
      <c r="AC172" s="152" t="s">
        <v>34</v>
      </c>
      <c r="AD172" s="152" t="s">
        <v>34</v>
      </c>
      <c r="AE172" s="152" t="s">
        <v>34</v>
      </c>
      <c r="AF172" s="152" t="s">
        <v>34</v>
      </c>
      <c r="AG172" s="152" t="s">
        <v>34</v>
      </c>
      <c r="AH172" s="152" t="s">
        <v>34</v>
      </c>
      <c r="AI172" s="170" t="s">
        <v>38</v>
      </c>
      <c r="AJ172" s="41"/>
      <c r="AK172" s="32" t="s">
        <v>404</v>
      </c>
      <c r="AL172" s="90">
        <v>1</v>
      </c>
      <c r="AM172" s="89"/>
      <c r="AN172" s="21"/>
      <c r="AO172" s="87"/>
      <c r="AP172" s="21"/>
      <c r="AQ172" s="21"/>
      <c r="AR172" s="21"/>
      <c r="AS172" s="34"/>
      <c r="AT172" s="34"/>
      <c r="AU172" s="29">
        <v>144</v>
      </c>
      <c r="AV172" s="29" t="s">
        <v>449</v>
      </c>
      <c r="AW172" s="29" t="str">
        <f t="shared" si="27"/>
        <v>144.</v>
      </c>
      <c r="AX172" s="104"/>
    </row>
    <row r="173" spans="1:50" ht="22.5" customHeight="1" x14ac:dyDescent="0.3">
      <c r="A173" s="159" t="str">
        <f t="shared" si="33"/>
        <v>145.</v>
      </c>
      <c r="B173" s="159">
        <v>731</v>
      </c>
      <c r="C173" s="185" t="s">
        <v>678</v>
      </c>
      <c r="D173" s="172">
        <v>1917</v>
      </c>
      <c r="E173" s="172" t="s">
        <v>34</v>
      </c>
      <c r="F173" s="159" t="s">
        <v>35</v>
      </c>
      <c r="G173" s="172">
        <v>2</v>
      </c>
      <c r="H173" s="172">
        <v>2</v>
      </c>
      <c r="I173" s="152">
        <v>111.9</v>
      </c>
      <c r="J173" s="152">
        <v>63.4</v>
      </c>
      <c r="K173" s="152">
        <v>63.4</v>
      </c>
      <c r="L173" s="153">
        <v>13</v>
      </c>
      <c r="M173" s="173">
        <f>X173+AH173</f>
        <v>854922.38</v>
      </c>
      <c r="N173" s="173" t="s">
        <v>34</v>
      </c>
      <c r="O173" s="173" t="s">
        <v>34</v>
      </c>
      <c r="P173" s="173" t="s">
        <v>34</v>
      </c>
      <c r="Q173" s="173">
        <f t="shared" si="25"/>
        <v>854922.38</v>
      </c>
      <c r="R173" s="154">
        <f t="shared" si="36"/>
        <v>7640.0570151921356</v>
      </c>
      <c r="S173" s="173">
        <v>7593.347341513293</v>
      </c>
      <c r="T173" s="152" t="s">
        <v>34</v>
      </c>
      <c r="U173" s="153" t="s">
        <v>34</v>
      </c>
      <c r="V173" s="152" t="s">
        <v>34</v>
      </c>
      <c r="W173" s="152">
        <v>250</v>
      </c>
      <c r="X173" s="152">
        <v>734353.38</v>
      </c>
      <c r="Y173" s="152" t="s">
        <v>34</v>
      </c>
      <c r="Z173" s="152" t="s">
        <v>34</v>
      </c>
      <c r="AA173" s="152" t="s">
        <v>34</v>
      </c>
      <c r="AB173" s="152" t="s">
        <v>34</v>
      </c>
      <c r="AC173" s="152" t="s">
        <v>34</v>
      </c>
      <c r="AD173" s="152" t="s">
        <v>34</v>
      </c>
      <c r="AE173" s="152" t="s">
        <v>34</v>
      </c>
      <c r="AF173" s="152" t="s">
        <v>34</v>
      </c>
      <c r="AG173" s="152" t="s">
        <v>34</v>
      </c>
      <c r="AH173" s="152">
        <v>120569</v>
      </c>
      <c r="AI173" s="170" t="s">
        <v>405</v>
      </c>
      <c r="AJ173" s="41"/>
      <c r="AK173" s="32" t="s">
        <v>404</v>
      </c>
      <c r="AL173" s="90">
        <v>1</v>
      </c>
      <c r="AM173" s="89"/>
      <c r="AN173" s="21"/>
      <c r="AO173" s="87"/>
      <c r="AP173" s="21"/>
      <c r="AQ173" s="21"/>
      <c r="AR173" s="21"/>
      <c r="AS173" s="44" t="s">
        <v>1506</v>
      </c>
      <c r="AT173" s="55">
        <v>43459</v>
      </c>
      <c r="AU173" s="29">
        <v>145</v>
      </c>
      <c r="AV173" s="29" t="s">
        <v>449</v>
      </c>
      <c r="AW173" s="29" t="str">
        <f t="shared" si="27"/>
        <v>145.</v>
      </c>
      <c r="AX173" s="104"/>
    </row>
    <row r="174" spans="1:50" ht="22.5" customHeight="1" x14ac:dyDescent="0.3">
      <c r="A174" s="159" t="str">
        <f t="shared" si="33"/>
        <v>146.</v>
      </c>
      <c r="B174" s="159">
        <v>733</v>
      </c>
      <c r="C174" s="166" t="s">
        <v>547</v>
      </c>
      <c r="D174" s="159">
        <v>1917</v>
      </c>
      <c r="E174" s="167" t="s">
        <v>34</v>
      </c>
      <c r="F174" s="159" t="s">
        <v>35</v>
      </c>
      <c r="G174" s="159">
        <v>1</v>
      </c>
      <c r="H174" s="159">
        <v>1</v>
      </c>
      <c r="I174" s="165">
        <v>326.7</v>
      </c>
      <c r="J174" s="165">
        <v>189.67</v>
      </c>
      <c r="K174" s="165">
        <v>189.67</v>
      </c>
      <c r="L174" s="188">
        <v>14</v>
      </c>
      <c r="M174" s="173">
        <f>X174+AH174</f>
        <v>1015978.31</v>
      </c>
      <c r="N174" s="160" t="s">
        <v>34</v>
      </c>
      <c r="O174" s="160" t="s">
        <v>34</v>
      </c>
      <c r="P174" s="160" t="s">
        <v>34</v>
      </c>
      <c r="Q174" s="165">
        <f t="shared" si="25"/>
        <v>1015978.31</v>
      </c>
      <c r="R174" s="154">
        <f t="shared" si="36"/>
        <v>3109.82035506581</v>
      </c>
      <c r="S174" s="154">
        <v>6731.14</v>
      </c>
      <c r="T174" s="152" t="s">
        <v>34</v>
      </c>
      <c r="U174" s="153" t="s">
        <v>34</v>
      </c>
      <c r="V174" s="152" t="s">
        <v>34</v>
      </c>
      <c r="W174" s="152">
        <v>310</v>
      </c>
      <c r="X174" s="152">
        <v>845978.31</v>
      </c>
      <c r="Y174" s="152" t="s">
        <v>34</v>
      </c>
      <c r="Z174" s="152" t="s">
        <v>34</v>
      </c>
      <c r="AA174" s="152" t="s">
        <v>34</v>
      </c>
      <c r="AB174" s="152" t="s">
        <v>34</v>
      </c>
      <c r="AC174" s="152" t="s">
        <v>34</v>
      </c>
      <c r="AD174" s="152" t="s">
        <v>34</v>
      </c>
      <c r="AE174" s="152" t="s">
        <v>34</v>
      </c>
      <c r="AF174" s="152" t="s">
        <v>34</v>
      </c>
      <c r="AG174" s="152" t="s">
        <v>34</v>
      </c>
      <c r="AH174" s="152">
        <v>170000</v>
      </c>
      <c r="AI174" s="170" t="s">
        <v>38</v>
      </c>
      <c r="AJ174" s="41"/>
      <c r="AK174" s="32" t="s">
        <v>404</v>
      </c>
      <c r="AL174" s="90">
        <v>1</v>
      </c>
      <c r="AM174" s="89"/>
      <c r="AN174" s="21"/>
      <c r="AO174" s="87"/>
      <c r="AP174" s="21"/>
      <c r="AQ174" s="21"/>
      <c r="AR174" s="21"/>
      <c r="AS174" s="44" t="s">
        <v>605</v>
      </c>
      <c r="AT174" s="55">
        <v>43475</v>
      </c>
      <c r="AU174" s="29">
        <v>146</v>
      </c>
      <c r="AV174" s="29" t="s">
        <v>449</v>
      </c>
      <c r="AW174" s="29" t="str">
        <f t="shared" si="27"/>
        <v>146.</v>
      </c>
      <c r="AX174" s="104"/>
    </row>
    <row r="175" spans="1:50" ht="22.5" customHeight="1" x14ac:dyDescent="0.3">
      <c r="A175" s="159" t="str">
        <f t="shared" si="33"/>
        <v>147.</v>
      </c>
      <c r="B175" s="159">
        <v>785</v>
      </c>
      <c r="C175" s="185" t="s">
        <v>679</v>
      </c>
      <c r="D175" s="172">
        <v>1958</v>
      </c>
      <c r="E175" s="172" t="s">
        <v>34</v>
      </c>
      <c r="F175" s="159" t="s">
        <v>35</v>
      </c>
      <c r="G175" s="172">
        <v>2</v>
      </c>
      <c r="H175" s="172">
        <v>2</v>
      </c>
      <c r="I175" s="152">
        <v>822.6</v>
      </c>
      <c r="J175" s="152">
        <v>448.6</v>
      </c>
      <c r="K175" s="152">
        <v>448.6</v>
      </c>
      <c r="L175" s="153">
        <v>21</v>
      </c>
      <c r="M175" s="173">
        <f>X175</f>
        <v>946451.25</v>
      </c>
      <c r="N175" s="173" t="s">
        <v>34</v>
      </c>
      <c r="O175" s="173" t="s">
        <v>34</v>
      </c>
      <c r="P175" s="173" t="s">
        <v>34</v>
      </c>
      <c r="Q175" s="173">
        <f t="shared" si="25"/>
        <v>946451.25</v>
      </c>
      <c r="R175" s="154">
        <f t="shared" si="36"/>
        <v>1150.5607221006564</v>
      </c>
      <c r="S175" s="173">
        <v>7593.347341513293</v>
      </c>
      <c r="T175" s="152" t="s">
        <v>34</v>
      </c>
      <c r="U175" s="153" t="s">
        <v>34</v>
      </c>
      <c r="V175" s="152" t="s">
        <v>34</v>
      </c>
      <c r="W175" s="152">
        <v>431</v>
      </c>
      <c r="X175" s="152">
        <v>946451.25</v>
      </c>
      <c r="Y175" s="152" t="s">
        <v>34</v>
      </c>
      <c r="Z175" s="152" t="s">
        <v>34</v>
      </c>
      <c r="AA175" s="152" t="s">
        <v>34</v>
      </c>
      <c r="AB175" s="152" t="s">
        <v>34</v>
      </c>
      <c r="AC175" s="152" t="s">
        <v>34</v>
      </c>
      <c r="AD175" s="152" t="s">
        <v>34</v>
      </c>
      <c r="AE175" s="152" t="s">
        <v>34</v>
      </c>
      <c r="AF175" s="152" t="s">
        <v>34</v>
      </c>
      <c r="AG175" s="152" t="s">
        <v>34</v>
      </c>
      <c r="AH175" s="152" t="s">
        <v>34</v>
      </c>
      <c r="AI175" s="170" t="s">
        <v>38</v>
      </c>
      <c r="AJ175" s="41"/>
      <c r="AK175" s="32" t="s">
        <v>404</v>
      </c>
      <c r="AL175" s="90">
        <v>1</v>
      </c>
      <c r="AM175" s="89"/>
      <c r="AN175" s="21"/>
      <c r="AO175" s="87"/>
      <c r="AP175" s="21"/>
      <c r="AQ175" s="21"/>
      <c r="AR175" s="21"/>
      <c r="AS175" s="34"/>
      <c r="AT175" s="55">
        <v>43377</v>
      </c>
      <c r="AU175" s="29">
        <v>147</v>
      </c>
      <c r="AV175" s="29" t="s">
        <v>449</v>
      </c>
      <c r="AW175" s="29" t="str">
        <f t="shared" si="27"/>
        <v>147.</v>
      </c>
      <c r="AX175" s="104"/>
    </row>
    <row r="176" spans="1:50" ht="22.5" customHeight="1" x14ac:dyDescent="0.3">
      <c r="A176" s="159" t="str">
        <f t="shared" si="33"/>
        <v>148.</v>
      </c>
      <c r="B176" s="159">
        <v>806</v>
      </c>
      <c r="C176" s="185" t="s">
        <v>680</v>
      </c>
      <c r="D176" s="172">
        <v>1957</v>
      </c>
      <c r="E176" s="172" t="s">
        <v>34</v>
      </c>
      <c r="F176" s="159" t="s">
        <v>35</v>
      </c>
      <c r="G176" s="172">
        <v>2</v>
      </c>
      <c r="H176" s="172">
        <v>2</v>
      </c>
      <c r="I176" s="152">
        <v>1042.03</v>
      </c>
      <c r="J176" s="152">
        <v>640.03</v>
      </c>
      <c r="K176" s="152">
        <v>507.09</v>
      </c>
      <c r="L176" s="153">
        <v>28</v>
      </c>
      <c r="M176" s="173">
        <f t="shared" ref="M176:M177" si="37">X176</f>
        <v>1395691.95</v>
      </c>
      <c r="N176" s="173" t="s">
        <v>34</v>
      </c>
      <c r="O176" s="173" t="s">
        <v>34</v>
      </c>
      <c r="P176" s="173" t="s">
        <v>34</v>
      </c>
      <c r="Q176" s="173">
        <f t="shared" si="25"/>
        <v>1395691.95</v>
      </c>
      <c r="R176" s="154">
        <f t="shared" si="36"/>
        <v>1339.3970902949052</v>
      </c>
      <c r="S176" s="173">
        <v>7593.347341513293</v>
      </c>
      <c r="T176" s="152" t="s">
        <v>34</v>
      </c>
      <c r="U176" s="153" t="s">
        <v>34</v>
      </c>
      <c r="V176" s="152" t="s">
        <v>34</v>
      </c>
      <c r="W176" s="152">
        <v>620</v>
      </c>
      <c r="X176" s="152">
        <v>1395691.95</v>
      </c>
      <c r="Y176" s="152" t="s">
        <v>34</v>
      </c>
      <c r="Z176" s="152" t="s">
        <v>34</v>
      </c>
      <c r="AA176" s="152" t="s">
        <v>34</v>
      </c>
      <c r="AB176" s="152" t="s">
        <v>34</v>
      </c>
      <c r="AC176" s="152" t="s">
        <v>34</v>
      </c>
      <c r="AD176" s="152" t="s">
        <v>34</v>
      </c>
      <c r="AE176" s="152" t="s">
        <v>34</v>
      </c>
      <c r="AF176" s="152" t="s">
        <v>34</v>
      </c>
      <c r="AG176" s="152" t="s">
        <v>34</v>
      </c>
      <c r="AH176" s="152" t="s">
        <v>34</v>
      </c>
      <c r="AI176" s="170" t="s">
        <v>38</v>
      </c>
      <c r="AJ176" s="41"/>
      <c r="AK176" s="32" t="s">
        <v>404</v>
      </c>
      <c r="AL176" s="90">
        <v>1</v>
      </c>
      <c r="AM176" s="89"/>
      <c r="AN176" s="21"/>
      <c r="AO176" s="87"/>
      <c r="AP176" s="21"/>
      <c r="AQ176" s="21"/>
      <c r="AR176" s="21"/>
      <c r="AS176" s="34"/>
      <c r="AT176" s="55">
        <v>43431</v>
      </c>
      <c r="AU176" s="29">
        <v>148</v>
      </c>
      <c r="AV176" s="29" t="s">
        <v>449</v>
      </c>
      <c r="AW176" s="29" t="str">
        <f t="shared" si="27"/>
        <v>148.</v>
      </c>
      <c r="AX176" s="104"/>
    </row>
    <row r="177" spans="1:50" ht="22.5" customHeight="1" x14ac:dyDescent="0.3">
      <c r="A177" s="159" t="str">
        <f t="shared" si="33"/>
        <v>149.</v>
      </c>
      <c r="B177" s="159">
        <v>832</v>
      </c>
      <c r="C177" s="185" t="s">
        <v>681</v>
      </c>
      <c r="D177" s="172">
        <v>1959</v>
      </c>
      <c r="E177" s="172" t="s">
        <v>34</v>
      </c>
      <c r="F177" s="159" t="s">
        <v>35</v>
      </c>
      <c r="G177" s="172">
        <v>2</v>
      </c>
      <c r="H177" s="172">
        <v>2</v>
      </c>
      <c r="I177" s="152">
        <v>499.7</v>
      </c>
      <c r="J177" s="152">
        <v>280.7</v>
      </c>
      <c r="K177" s="152">
        <v>217.4</v>
      </c>
      <c r="L177" s="153">
        <v>16</v>
      </c>
      <c r="M177" s="173">
        <f t="shared" si="37"/>
        <v>602902.12</v>
      </c>
      <c r="N177" s="173" t="s">
        <v>34</v>
      </c>
      <c r="O177" s="173" t="s">
        <v>34</v>
      </c>
      <c r="P177" s="173" t="s">
        <v>34</v>
      </c>
      <c r="Q177" s="173">
        <f t="shared" si="25"/>
        <v>602902.12</v>
      </c>
      <c r="R177" s="154">
        <f t="shared" si="36"/>
        <v>1206.5281568941366</v>
      </c>
      <c r="S177" s="173">
        <v>7593.347341513293</v>
      </c>
      <c r="T177" s="152" t="s">
        <v>34</v>
      </c>
      <c r="U177" s="153" t="s">
        <v>34</v>
      </c>
      <c r="V177" s="152" t="s">
        <v>34</v>
      </c>
      <c r="W177" s="152">
        <v>277</v>
      </c>
      <c r="X177" s="152">
        <v>602902.12</v>
      </c>
      <c r="Y177" s="152" t="s">
        <v>34</v>
      </c>
      <c r="Z177" s="152" t="s">
        <v>34</v>
      </c>
      <c r="AA177" s="152" t="s">
        <v>34</v>
      </c>
      <c r="AB177" s="152" t="s">
        <v>34</v>
      </c>
      <c r="AC177" s="152" t="s">
        <v>34</v>
      </c>
      <c r="AD177" s="152" t="s">
        <v>34</v>
      </c>
      <c r="AE177" s="152" t="s">
        <v>34</v>
      </c>
      <c r="AF177" s="152" t="s">
        <v>34</v>
      </c>
      <c r="AG177" s="152" t="s">
        <v>34</v>
      </c>
      <c r="AH177" s="152" t="s">
        <v>34</v>
      </c>
      <c r="AI177" s="170" t="s">
        <v>38</v>
      </c>
      <c r="AJ177" s="41"/>
      <c r="AK177" s="32" t="s">
        <v>404</v>
      </c>
      <c r="AL177" s="90">
        <v>1</v>
      </c>
      <c r="AM177" s="89"/>
      <c r="AN177" s="21"/>
      <c r="AO177" s="87"/>
      <c r="AP177" s="21"/>
      <c r="AQ177" s="21"/>
      <c r="AR177" s="21"/>
      <c r="AS177" s="21" t="s">
        <v>532</v>
      </c>
      <c r="AT177" s="34"/>
      <c r="AU177" s="29">
        <v>149</v>
      </c>
      <c r="AV177" s="29" t="s">
        <v>449</v>
      </c>
      <c r="AW177" s="29" t="str">
        <f t="shared" si="27"/>
        <v>149.</v>
      </c>
      <c r="AX177" s="104"/>
    </row>
    <row r="178" spans="1:50" ht="22.5" customHeight="1" x14ac:dyDescent="0.3">
      <c r="A178" s="159" t="str">
        <f t="shared" si="33"/>
        <v>150.</v>
      </c>
      <c r="B178" s="159">
        <v>862</v>
      </c>
      <c r="C178" s="185" t="s">
        <v>1829</v>
      </c>
      <c r="D178" s="172">
        <v>1997</v>
      </c>
      <c r="E178" s="172" t="s">
        <v>34</v>
      </c>
      <c r="F178" s="159" t="s">
        <v>35</v>
      </c>
      <c r="G178" s="172">
        <v>6</v>
      </c>
      <c r="H178" s="172">
        <v>6</v>
      </c>
      <c r="I178" s="152">
        <v>5466</v>
      </c>
      <c r="J178" s="152">
        <v>2994</v>
      </c>
      <c r="K178" s="152">
        <v>2994</v>
      </c>
      <c r="L178" s="153">
        <v>47</v>
      </c>
      <c r="M178" s="173">
        <f>AB178</f>
        <v>259258.18</v>
      </c>
      <c r="N178" s="173" t="s">
        <v>34</v>
      </c>
      <c r="O178" s="173" t="s">
        <v>34</v>
      </c>
      <c r="P178" s="173" t="s">
        <v>34</v>
      </c>
      <c r="Q178" s="173">
        <f t="shared" si="25"/>
        <v>259258.18</v>
      </c>
      <c r="R178" s="154">
        <f t="shared" si="36"/>
        <v>47.431061105012802</v>
      </c>
      <c r="S178" s="173">
        <v>7593.3473415132903</v>
      </c>
      <c r="T178" s="152" t="s">
        <v>34</v>
      </c>
      <c r="U178" s="153" t="s">
        <v>34</v>
      </c>
      <c r="V178" s="152" t="s">
        <v>34</v>
      </c>
      <c r="W178" s="152" t="s">
        <v>34</v>
      </c>
      <c r="X178" s="152" t="s">
        <v>34</v>
      </c>
      <c r="Y178" s="152" t="s">
        <v>34</v>
      </c>
      <c r="Z178" s="152" t="s">
        <v>34</v>
      </c>
      <c r="AA178" s="152">
        <v>3793.6</v>
      </c>
      <c r="AB178" s="152">
        <v>259258.18</v>
      </c>
      <c r="AC178" s="152" t="s">
        <v>34</v>
      </c>
      <c r="AD178" s="152" t="s">
        <v>34</v>
      </c>
      <c r="AE178" s="152" t="s">
        <v>34</v>
      </c>
      <c r="AF178" s="152" t="s">
        <v>34</v>
      </c>
      <c r="AG178" s="152" t="s">
        <v>34</v>
      </c>
      <c r="AH178" s="152" t="s">
        <v>34</v>
      </c>
      <c r="AI178" s="170" t="s">
        <v>405</v>
      </c>
      <c r="AJ178" s="41"/>
      <c r="AK178" s="32" t="s">
        <v>406</v>
      </c>
      <c r="AL178" s="90">
        <v>1</v>
      </c>
      <c r="AM178" s="89"/>
      <c r="AN178" s="21" t="s">
        <v>1596</v>
      </c>
      <c r="AO178" s="87"/>
      <c r="AP178" s="21"/>
      <c r="AQ178" s="21"/>
      <c r="AR178" s="21"/>
      <c r="AS178" s="34" t="s">
        <v>580</v>
      </c>
      <c r="AT178" s="34"/>
      <c r="AU178" s="29">
        <v>150</v>
      </c>
      <c r="AV178" s="29" t="s">
        <v>449</v>
      </c>
      <c r="AW178" s="29" t="str">
        <f t="shared" si="27"/>
        <v>150.</v>
      </c>
      <c r="AX178" s="104"/>
    </row>
    <row r="179" spans="1:50" ht="22.5" customHeight="1" x14ac:dyDescent="0.3">
      <c r="A179" s="159" t="str">
        <f t="shared" si="33"/>
        <v>151.</v>
      </c>
      <c r="B179" s="159">
        <v>100</v>
      </c>
      <c r="C179" s="185" t="s">
        <v>114</v>
      </c>
      <c r="D179" s="159">
        <v>1986</v>
      </c>
      <c r="E179" s="159" t="s">
        <v>34</v>
      </c>
      <c r="F179" s="159" t="s">
        <v>35</v>
      </c>
      <c r="G179" s="159">
        <v>2</v>
      </c>
      <c r="H179" s="159">
        <v>2</v>
      </c>
      <c r="I179" s="152">
        <v>753</v>
      </c>
      <c r="J179" s="152">
        <v>548</v>
      </c>
      <c r="K179" s="152">
        <v>492.9</v>
      </c>
      <c r="L179" s="153">
        <v>32</v>
      </c>
      <c r="M179" s="173">
        <f>T179+AG179</f>
        <v>187532.92</v>
      </c>
      <c r="N179" s="178" t="s">
        <v>34</v>
      </c>
      <c r="O179" s="178" t="s">
        <v>34</v>
      </c>
      <c r="P179" s="178" t="s">
        <v>34</v>
      </c>
      <c r="Q179" s="173">
        <f t="shared" si="25"/>
        <v>187532.92</v>
      </c>
      <c r="R179" s="154">
        <f t="shared" si="36"/>
        <v>249.04770252324039</v>
      </c>
      <c r="S179" s="173">
        <v>7593.347341513293</v>
      </c>
      <c r="T179" s="152">
        <v>167238.54</v>
      </c>
      <c r="U179" s="153" t="s">
        <v>34</v>
      </c>
      <c r="V179" s="152" t="s">
        <v>34</v>
      </c>
      <c r="W179" s="152" t="s">
        <v>34</v>
      </c>
      <c r="X179" s="152" t="s">
        <v>34</v>
      </c>
      <c r="Y179" s="152" t="s">
        <v>34</v>
      </c>
      <c r="Z179" s="152" t="s">
        <v>34</v>
      </c>
      <c r="AA179" s="152" t="s">
        <v>34</v>
      </c>
      <c r="AB179" s="152" t="s">
        <v>34</v>
      </c>
      <c r="AC179" s="152" t="s">
        <v>34</v>
      </c>
      <c r="AD179" s="152" t="s">
        <v>34</v>
      </c>
      <c r="AE179" s="152" t="s">
        <v>34</v>
      </c>
      <c r="AF179" s="152" t="s">
        <v>34</v>
      </c>
      <c r="AG179" s="152">
        <v>20294.38</v>
      </c>
      <c r="AH179" s="152" t="s">
        <v>34</v>
      </c>
      <c r="AI179" s="170" t="s">
        <v>38</v>
      </c>
      <c r="AJ179" s="41"/>
      <c r="AK179" s="32" t="s">
        <v>404</v>
      </c>
      <c r="AL179" s="90">
        <v>1</v>
      </c>
      <c r="AM179" s="89"/>
      <c r="AN179" s="21" t="s">
        <v>409</v>
      </c>
      <c r="AO179" s="21"/>
      <c r="AP179" s="21"/>
      <c r="AQ179" s="21"/>
      <c r="AR179" s="21"/>
      <c r="AS179" s="34"/>
      <c r="AT179" s="55">
        <v>43374</v>
      </c>
      <c r="AU179" s="29">
        <v>151</v>
      </c>
      <c r="AV179" s="29" t="s">
        <v>449</v>
      </c>
      <c r="AW179" s="29" t="str">
        <f t="shared" si="27"/>
        <v>151.</v>
      </c>
      <c r="AX179" s="104"/>
    </row>
    <row r="180" spans="1:50" ht="22.5" customHeight="1" x14ac:dyDescent="0.3">
      <c r="A180" s="159" t="str">
        <f t="shared" si="33"/>
        <v>152.</v>
      </c>
      <c r="B180" s="159">
        <v>104</v>
      </c>
      <c r="C180" s="185" t="s">
        <v>116</v>
      </c>
      <c r="D180" s="172">
        <v>1959</v>
      </c>
      <c r="E180" s="172" t="s">
        <v>34</v>
      </c>
      <c r="F180" s="159" t="s">
        <v>35</v>
      </c>
      <c r="G180" s="172">
        <v>2</v>
      </c>
      <c r="H180" s="172">
        <v>2</v>
      </c>
      <c r="I180" s="152">
        <v>790</v>
      </c>
      <c r="J180" s="152">
        <v>508.1</v>
      </c>
      <c r="K180" s="152">
        <v>508.1</v>
      </c>
      <c r="L180" s="153">
        <v>21</v>
      </c>
      <c r="M180" s="173">
        <f>AB180+AD180+AH180</f>
        <v>1789189.23</v>
      </c>
      <c r="N180" s="173" t="s">
        <v>34</v>
      </c>
      <c r="O180" s="173" t="s">
        <v>34</v>
      </c>
      <c r="P180" s="173" t="s">
        <v>34</v>
      </c>
      <c r="Q180" s="173">
        <f t="shared" si="25"/>
        <v>1789189.23</v>
      </c>
      <c r="R180" s="154">
        <f t="shared" si="36"/>
        <v>2264.7964936708859</v>
      </c>
      <c r="S180" s="173">
        <v>7593.347341513293</v>
      </c>
      <c r="T180" s="152" t="s">
        <v>34</v>
      </c>
      <c r="U180" s="153" t="s">
        <v>34</v>
      </c>
      <c r="V180" s="152" t="s">
        <v>34</v>
      </c>
      <c r="W180" s="152" t="s">
        <v>34</v>
      </c>
      <c r="X180" s="152" t="s">
        <v>34</v>
      </c>
      <c r="Y180" s="152" t="s">
        <v>34</v>
      </c>
      <c r="Z180" s="152" t="s">
        <v>34</v>
      </c>
      <c r="AA180" s="152">
        <v>648</v>
      </c>
      <c r="AB180" s="152">
        <v>805737.6</v>
      </c>
      <c r="AC180" s="152">
        <v>310</v>
      </c>
      <c r="AD180" s="152">
        <v>872739.86</v>
      </c>
      <c r="AE180" s="152" t="s">
        <v>34</v>
      </c>
      <c r="AF180" s="152" t="s">
        <v>34</v>
      </c>
      <c r="AG180" s="152" t="s">
        <v>34</v>
      </c>
      <c r="AH180" s="152">
        <v>110711.77</v>
      </c>
      <c r="AI180" s="170" t="s">
        <v>38</v>
      </c>
      <c r="AJ180" s="41"/>
      <c r="AK180" s="32" t="s">
        <v>404</v>
      </c>
      <c r="AL180" s="90">
        <v>1</v>
      </c>
      <c r="AM180" s="89"/>
      <c r="AN180" s="21"/>
      <c r="AO180" s="87"/>
      <c r="AP180" s="21"/>
      <c r="AQ180" s="21"/>
      <c r="AR180" s="21"/>
      <c r="AS180" s="44" t="s">
        <v>1607</v>
      </c>
      <c r="AT180" s="55" t="s">
        <v>1507</v>
      </c>
      <c r="AU180" s="29">
        <v>152</v>
      </c>
      <c r="AV180" s="29" t="s">
        <v>449</v>
      </c>
      <c r="AW180" s="29" t="str">
        <f t="shared" si="27"/>
        <v>152.</v>
      </c>
      <c r="AX180" s="104"/>
    </row>
    <row r="181" spans="1:50" ht="22.5" customHeight="1" x14ac:dyDescent="0.3">
      <c r="A181" s="159" t="str">
        <f t="shared" si="33"/>
        <v>153.</v>
      </c>
      <c r="B181" s="159">
        <v>105</v>
      </c>
      <c r="C181" s="185" t="s">
        <v>117</v>
      </c>
      <c r="D181" s="159">
        <v>1956</v>
      </c>
      <c r="E181" s="159" t="s">
        <v>34</v>
      </c>
      <c r="F181" s="159" t="s">
        <v>35</v>
      </c>
      <c r="G181" s="159">
        <v>2</v>
      </c>
      <c r="H181" s="159">
        <v>2</v>
      </c>
      <c r="I181" s="152">
        <v>616</v>
      </c>
      <c r="J181" s="152">
        <v>432.2</v>
      </c>
      <c r="K181" s="152">
        <v>298</v>
      </c>
      <c r="L181" s="153">
        <v>17</v>
      </c>
      <c r="M181" s="173">
        <f>X181</f>
        <v>1177858.8600000001</v>
      </c>
      <c r="N181" s="178" t="s">
        <v>34</v>
      </c>
      <c r="O181" s="178" t="s">
        <v>34</v>
      </c>
      <c r="P181" s="178" t="s">
        <v>34</v>
      </c>
      <c r="Q181" s="173">
        <f t="shared" si="25"/>
        <v>1177858.8600000001</v>
      </c>
      <c r="R181" s="154">
        <f t="shared" si="36"/>
        <v>1912.1085389610391</v>
      </c>
      <c r="S181" s="173">
        <v>7593.347341513293</v>
      </c>
      <c r="T181" s="152" t="s">
        <v>34</v>
      </c>
      <c r="U181" s="153" t="s">
        <v>34</v>
      </c>
      <c r="V181" s="152" t="s">
        <v>34</v>
      </c>
      <c r="W181" s="152">
        <v>388</v>
      </c>
      <c r="X181" s="152">
        <v>1177858.8600000001</v>
      </c>
      <c r="Y181" s="152" t="s">
        <v>34</v>
      </c>
      <c r="Z181" s="152" t="s">
        <v>34</v>
      </c>
      <c r="AA181" s="152" t="s">
        <v>34</v>
      </c>
      <c r="AB181" s="152" t="s">
        <v>34</v>
      </c>
      <c r="AC181" s="152" t="s">
        <v>34</v>
      </c>
      <c r="AD181" s="152" t="s">
        <v>34</v>
      </c>
      <c r="AE181" s="152" t="s">
        <v>34</v>
      </c>
      <c r="AF181" s="152" t="s">
        <v>34</v>
      </c>
      <c r="AG181" s="152" t="s">
        <v>34</v>
      </c>
      <c r="AH181" s="152" t="s">
        <v>34</v>
      </c>
      <c r="AI181" s="170" t="s">
        <v>38</v>
      </c>
      <c r="AJ181" s="41"/>
      <c r="AK181" s="32" t="s">
        <v>404</v>
      </c>
      <c r="AL181" s="90">
        <v>1</v>
      </c>
      <c r="AM181" s="89"/>
      <c r="AN181" s="21"/>
      <c r="AO181" s="87"/>
      <c r="AP181" s="21"/>
      <c r="AQ181" s="21"/>
      <c r="AR181" s="21"/>
      <c r="AS181" s="34"/>
      <c r="AT181" s="55">
        <v>43426</v>
      </c>
      <c r="AU181" s="29">
        <v>153</v>
      </c>
      <c r="AV181" s="29" t="s">
        <v>449</v>
      </c>
      <c r="AW181" s="29" t="str">
        <f t="shared" si="27"/>
        <v>153.</v>
      </c>
      <c r="AX181" s="104"/>
    </row>
    <row r="182" spans="1:50" ht="22.5" customHeight="1" x14ac:dyDescent="0.3">
      <c r="A182" s="159" t="str">
        <f t="shared" si="33"/>
        <v>154.</v>
      </c>
      <c r="B182" s="159">
        <v>175</v>
      </c>
      <c r="C182" s="185" t="s">
        <v>118</v>
      </c>
      <c r="D182" s="159">
        <v>1983</v>
      </c>
      <c r="E182" s="159" t="s">
        <v>34</v>
      </c>
      <c r="F182" s="159" t="s">
        <v>35</v>
      </c>
      <c r="G182" s="159">
        <v>2</v>
      </c>
      <c r="H182" s="159">
        <v>2</v>
      </c>
      <c r="I182" s="152">
        <v>957.1</v>
      </c>
      <c r="J182" s="152">
        <v>870.7</v>
      </c>
      <c r="K182" s="152">
        <v>870.7</v>
      </c>
      <c r="L182" s="153">
        <v>9</v>
      </c>
      <c r="M182" s="173">
        <f>X182</f>
        <v>1704653.21</v>
      </c>
      <c r="N182" s="178" t="s">
        <v>34</v>
      </c>
      <c r="O182" s="178" t="s">
        <v>34</v>
      </c>
      <c r="P182" s="178" t="s">
        <v>34</v>
      </c>
      <c r="Q182" s="173">
        <f t="shared" si="25"/>
        <v>1704653.21</v>
      </c>
      <c r="R182" s="154">
        <f t="shared" si="36"/>
        <v>1781.0607146588652</v>
      </c>
      <c r="S182" s="173">
        <v>7593.347341513293</v>
      </c>
      <c r="T182" s="152" t="s">
        <v>34</v>
      </c>
      <c r="U182" s="153" t="s">
        <v>34</v>
      </c>
      <c r="V182" s="152" t="s">
        <v>34</v>
      </c>
      <c r="W182" s="152">
        <v>830</v>
      </c>
      <c r="X182" s="152">
        <v>1704653.21</v>
      </c>
      <c r="Y182" s="152" t="s">
        <v>34</v>
      </c>
      <c r="Z182" s="152" t="s">
        <v>34</v>
      </c>
      <c r="AA182" s="152" t="s">
        <v>34</v>
      </c>
      <c r="AB182" s="152" t="s">
        <v>34</v>
      </c>
      <c r="AC182" s="152" t="s">
        <v>34</v>
      </c>
      <c r="AD182" s="152" t="s">
        <v>34</v>
      </c>
      <c r="AE182" s="152" t="s">
        <v>34</v>
      </c>
      <c r="AF182" s="152" t="s">
        <v>34</v>
      </c>
      <c r="AG182" s="152" t="s">
        <v>34</v>
      </c>
      <c r="AH182" s="152" t="s">
        <v>34</v>
      </c>
      <c r="AI182" s="170" t="s">
        <v>38</v>
      </c>
      <c r="AJ182" s="41"/>
      <c r="AK182" s="32" t="s">
        <v>404</v>
      </c>
      <c r="AL182" s="90">
        <v>1</v>
      </c>
      <c r="AM182" s="89"/>
      <c r="AN182" s="21"/>
      <c r="AO182" s="87"/>
      <c r="AP182" s="21"/>
      <c r="AQ182" s="21"/>
      <c r="AR182" s="21"/>
      <c r="AS182" s="34"/>
      <c r="AT182" s="55">
        <v>43402</v>
      </c>
      <c r="AU182" s="29">
        <v>154</v>
      </c>
      <c r="AV182" s="29" t="s">
        <v>449</v>
      </c>
      <c r="AW182" s="29" t="str">
        <f t="shared" si="27"/>
        <v>154.</v>
      </c>
      <c r="AX182" s="104"/>
    </row>
    <row r="183" spans="1:50" ht="22.5" customHeight="1" x14ac:dyDescent="0.3">
      <c r="A183" s="159" t="str">
        <f t="shared" si="33"/>
        <v>155.</v>
      </c>
      <c r="B183" s="159">
        <v>120</v>
      </c>
      <c r="C183" s="185" t="s">
        <v>119</v>
      </c>
      <c r="D183" s="159">
        <v>1976</v>
      </c>
      <c r="E183" s="159" t="s">
        <v>34</v>
      </c>
      <c r="F183" s="159" t="s">
        <v>35</v>
      </c>
      <c r="G183" s="159">
        <v>5</v>
      </c>
      <c r="H183" s="159">
        <v>2</v>
      </c>
      <c r="I183" s="152">
        <v>1741.9</v>
      </c>
      <c r="J183" s="152">
        <v>1116.4000000000001</v>
      </c>
      <c r="K183" s="152">
        <v>825</v>
      </c>
      <c r="L183" s="153">
        <v>62</v>
      </c>
      <c r="M183" s="173">
        <f>T183+AG183</f>
        <v>266108.01</v>
      </c>
      <c r="N183" s="178" t="s">
        <v>34</v>
      </c>
      <c r="O183" s="178" t="s">
        <v>34</v>
      </c>
      <c r="P183" s="178" t="s">
        <v>34</v>
      </c>
      <c r="Q183" s="173">
        <f t="shared" si="25"/>
        <v>266108.01</v>
      </c>
      <c r="R183" s="154">
        <f t="shared" si="36"/>
        <v>152.76882140191745</v>
      </c>
      <c r="S183" s="173">
        <v>7593.347341513293</v>
      </c>
      <c r="T183" s="152">
        <v>240918.76</v>
      </c>
      <c r="U183" s="153" t="s">
        <v>34</v>
      </c>
      <c r="V183" s="152" t="s">
        <v>34</v>
      </c>
      <c r="W183" s="152" t="s">
        <v>34</v>
      </c>
      <c r="X183" s="152" t="s">
        <v>34</v>
      </c>
      <c r="Y183" s="152" t="s">
        <v>34</v>
      </c>
      <c r="Z183" s="152" t="s">
        <v>34</v>
      </c>
      <c r="AA183" s="152" t="s">
        <v>34</v>
      </c>
      <c r="AB183" s="152" t="s">
        <v>34</v>
      </c>
      <c r="AC183" s="152" t="s">
        <v>34</v>
      </c>
      <c r="AD183" s="152" t="s">
        <v>34</v>
      </c>
      <c r="AE183" s="152" t="s">
        <v>34</v>
      </c>
      <c r="AF183" s="152" t="s">
        <v>34</v>
      </c>
      <c r="AG183" s="152">
        <v>25189.25</v>
      </c>
      <c r="AH183" s="152" t="s">
        <v>34</v>
      </c>
      <c r="AI183" s="170" t="s">
        <v>38</v>
      </c>
      <c r="AJ183" s="41"/>
      <c r="AK183" s="32" t="s">
        <v>404</v>
      </c>
      <c r="AL183" s="90">
        <v>1</v>
      </c>
      <c r="AM183" s="89"/>
      <c r="AN183" s="21" t="s">
        <v>409</v>
      </c>
      <c r="AO183" s="21"/>
      <c r="AP183" s="21"/>
      <c r="AQ183" s="21"/>
      <c r="AR183" s="21"/>
      <c r="AS183" s="34"/>
      <c r="AT183" s="55">
        <v>43398</v>
      </c>
      <c r="AU183" s="29">
        <v>155</v>
      </c>
      <c r="AV183" s="29" t="s">
        <v>449</v>
      </c>
      <c r="AW183" s="29" t="str">
        <f t="shared" si="27"/>
        <v>155.</v>
      </c>
      <c r="AX183" s="104"/>
    </row>
    <row r="184" spans="1:50" ht="22.5" customHeight="1" x14ac:dyDescent="0.3">
      <c r="A184" s="159" t="str">
        <f t="shared" si="33"/>
        <v>156.</v>
      </c>
      <c r="B184" s="159">
        <v>243</v>
      </c>
      <c r="C184" s="185" t="s">
        <v>120</v>
      </c>
      <c r="D184" s="159">
        <v>1968</v>
      </c>
      <c r="E184" s="159" t="s">
        <v>34</v>
      </c>
      <c r="F184" s="159" t="s">
        <v>35</v>
      </c>
      <c r="G184" s="159">
        <v>2</v>
      </c>
      <c r="H184" s="159">
        <v>2</v>
      </c>
      <c r="I184" s="152">
        <v>368.9</v>
      </c>
      <c r="J184" s="152">
        <v>239.4</v>
      </c>
      <c r="K184" s="152">
        <v>239.4</v>
      </c>
      <c r="L184" s="153">
        <v>15</v>
      </c>
      <c r="M184" s="173">
        <f>X184</f>
        <v>697779.45</v>
      </c>
      <c r="N184" s="178" t="s">
        <v>34</v>
      </c>
      <c r="O184" s="178" t="s">
        <v>34</v>
      </c>
      <c r="P184" s="178" t="s">
        <v>34</v>
      </c>
      <c r="Q184" s="173">
        <f t="shared" si="25"/>
        <v>697779.45</v>
      </c>
      <c r="R184" s="154">
        <f t="shared" si="36"/>
        <v>1891.5138248847927</v>
      </c>
      <c r="S184" s="173">
        <v>7593.347341513293</v>
      </c>
      <c r="T184" s="152" t="s">
        <v>34</v>
      </c>
      <c r="U184" s="153" t="s">
        <v>34</v>
      </c>
      <c r="V184" s="152" t="s">
        <v>34</v>
      </c>
      <c r="W184" s="152">
        <v>332</v>
      </c>
      <c r="X184" s="152">
        <v>697779.45</v>
      </c>
      <c r="Y184" s="152" t="s">
        <v>34</v>
      </c>
      <c r="Z184" s="152" t="s">
        <v>34</v>
      </c>
      <c r="AA184" s="152" t="s">
        <v>34</v>
      </c>
      <c r="AB184" s="152" t="s">
        <v>34</v>
      </c>
      <c r="AC184" s="152" t="s">
        <v>34</v>
      </c>
      <c r="AD184" s="152" t="s">
        <v>34</v>
      </c>
      <c r="AE184" s="152" t="s">
        <v>34</v>
      </c>
      <c r="AF184" s="152" t="s">
        <v>34</v>
      </c>
      <c r="AG184" s="152" t="s">
        <v>34</v>
      </c>
      <c r="AH184" s="152" t="s">
        <v>34</v>
      </c>
      <c r="AI184" s="170" t="s">
        <v>38</v>
      </c>
      <c r="AJ184" s="41"/>
      <c r="AK184" s="32" t="s">
        <v>404</v>
      </c>
      <c r="AL184" s="90">
        <v>1</v>
      </c>
      <c r="AM184" s="89"/>
      <c r="AN184" s="21"/>
      <c r="AO184" s="87"/>
      <c r="AP184" s="21"/>
      <c r="AQ184" s="21"/>
      <c r="AR184" s="21"/>
      <c r="AS184" s="34"/>
      <c r="AT184" s="34"/>
      <c r="AU184" s="29">
        <v>156</v>
      </c>
      <c r="AV184" s="29" t="s">
        <v>449</v>
      </c>
      <c r="AW184" s="29" t="str">
        <f t="shared" ref="AW184:AW185" si="38">CONCATENATE(AU184,AV184)</f>
        <v>156.</v>
      </c>
      <c r="AX184" s="104"/>
    </row>
    <row r="185" spans="1:50" ht="22.5" customHeight="1" x14ac:dyDescent="0.3">
      <c r="A185" s="159" t="str">
        <f t="shared" si="33"/>
        <v>157.</v>
      </c>
      <c r="B185" s="159">
        <v>249</v>
      </c>
      <c r="C185" s="185" t="s">
        <v>121</v>
      </c>
      <c r="D185" s="159">
        <v>1969</v>
      </c>
      <c r="E185" s="159" t="s">
        <v>34</v>
      </c>
      <c r="F185" s="159" t="s">
        <v>35</v>
      </c>
      <c r="G185" s="159">
        <v>2</v>
      </c>
      <c r="H185" s="159">
        <v>2</v>
      </c>
      <c r="I185" s="152">
        <v>421.6</v>
      </c>
      <c r="J185" s="152">
        <v>275.5</v>
      </c>
      <c r="K185" s="152">
        <v>275.5</v>
      </c>
      <c r="L185" s="153">
        <v>16</v>
      </c>
      <c r="M185" s="173">
        <f>X185</f>
        <v>880516.16</v>
      </c>
      <c r="N185" s="178" t="s">
        <v>34</v>
      </c>
      <c r="O185" s="178" t="s">
        <v>34</v>
      </c>
      <c r="P185" s="178" t="s">
        <v>34</v>
      </c>
      <c r="Q185" s="173">
        <f>M185</f>
        <v>880516.16</v>
      </c>
      <c r="R185" s="154">
        <f t="shared" si="36"/>
        <v>2088.5108159392789</v>
      </c>
      <c r="S185" s="173">
        <v>7593.347341513293</v>
      </c>
      <c r="T185" s="152" t="s">
        <v>34</v>
      </c>
      <c r="U185" s="153" t="s">
        <v>34</v>
      </c>
      <c r="V185" s="152" t="s">
        <v>34</v>
      </c>
      <c r="W185" s="152">
        <v>415</v>
      </c>
      <c r="X185" s="152">
        <v>880516.16</v>
      </c>
      <c r="Y185" s="152" t="s">
        <v>34</v>
      </c>
      <c r="Z185" s="152" t="s">
        <v>34</v>
      </c>
      <c r="AA185" s="152" t="s">
        <v>34</v>
      </c>
      <c r="AB185" s="152" t="s">
        <v>34</v>
      </c>
      <c r="AC185" s="152" t="s">
        <v>34</v>
      </c>
      <c r="AD185" s="152" t="s">
        <v>34</v>
      </c>
      <c r="AE185" s="152" t="s">
        <v>34</v>
      </c>
      <c r="AF185" s="152" t="s">
        <v>34</v>
      </c>
      <c r="AG185" s="152" t="s">
        <v>34</v>
      </c>
      <c r="AH185" s="152" t="s">
        <v>34</v>
      </c>
      <c r="AI185" s="170" t="s">
        <v>38</v>
      </c>
      <c r="AJ185" s="41"/>
      <c r="AK185" s="32" t="s">
        <v>404</v>
      </c>
      <c r="AL185" s="90">
        <v>1</v>
      </c>
      <c r="AM185" s="89"/>
      <c r="AN185" s="21"/>
      <c r="AO185" s="87"/>
      <c r="AP185" s="21"/>
      <c r="AQ185" s="21"/>
      <c r="AR185" s="21"/>
      <c r="AS185" s="34"/>
      <c r="AT185" s="55">
        <v>43398</v>
      </c>
      <c r="AU185" s="29">
        <v>157</v>
      </c>
      <c r="AV185" s="29" t="s">
        <v>449</v>
      </c>
      <c r="AW185" s="29" t="str">
        <f t="shared" si="38"/>
        <v>157.</v>
      </c>
      <c r="AX185" s="104"/>
    </row>
    <row r="186" spans="1:50" ht="22.5" customHeight="1" x14ac:dyDescent="0.3">
      <c r="A186" s="159"/>
      <c r="B186" s="159"/>
      <c r="C186" s="158" t="s">
        <v>41</v>
      </c>
      <c r="D186" s="159"/>
      <c r="E186" s="167"/>
      <c r="F186" s="159"/>
      <c r="G186" s="168"/>
      <c r="H186" s="168"/>
      <c r="I186" s="160">
        <f>SUM(I187:I281)</f>
        <v>134829.87</v>
      </c>
      <c r="J186" s="160">
        <f>SUM(J187:J281)</f>
        <v>95040.870000000024</v>
      </c>
      <c r="K186" s="160">
        <f>SUM(K187:K281)</f>
        <v>82167.650000000052</v>
      </c>
      <c r="L186" s="161">
        <f>SUM(L187:L281)</f>
        <v>3617</v>
      </c>
      <c r="M186" s="160">
        <f>SUM(M187:M281)</f>
        <v>121207111.65000001</v>
      </c>
      <c r="N186" s="160"/>
      <c r="O186" s="160"/>
      <c r="P186" s="160"/>
      <c r="Q186" s="160">
        <f>SUM(Q187:Q281)</f>
        <v>121207111.65000001</v>
      </c>
      <c r="R186" s="160">
        <f>SUM(R187:R281)</f>
        <v>121722.76491507982</v>
      </c>
      <c r="S186" s="160">
        <f>SUM(S187:S281)</f>
        <v>545085.74850074598</v>
      </c>
      <c r="T186" s="160">
        <f>SUM(T187:T281)</f>
        <v>6233233.2100000009</v>
      </c>
      <c r="U186" s="161"/>
      <c r="V186" s="160"/>
      <c r="W186" s="160">
        <f>SUM(W187:W281)</f>
        <v>36068.19</v>
      </c>
      <c r="X186" s="160">
        <f>SUM(X187:X281)</f>
        <v>91668220.079999998</v>
      </c>
      <c r="Y186" s="160"/>
      <c r="Z186" s="160"/>
      <c r="AA186" s="160">
        <f>SUM(AA187:AA281)</f>
        <v>19673.980000000003</v>
      </c>
      <c r="AB186" s="160">
        <f>SUM(AB187:AB281)</f>
        <v>20383403.620000001</v>
      </c>
      <c r="AC186" s="160">
        <f>SUM(AC187:AC281)</f>
        <v>59</v>
      </c>
      <c r="AD186" s="160">
        <f>SUM(AD187:AD281)</f>
        <v>250889.51</v>
      </c>
      <c r="AE186" s="160"/>
      <c r="AF186" s="160"/>
      <c r="AG186" s="160">
        <f>SUM(AG187:AG281)</f>
        <v>856953.31</v>
      </c>
      <c r="AH186" s="160">
        <f>SUM(AH187:AH281)</f>
        <v>1814411.92</v>
      </c>
      <c r="AI186" s="170"/>
      <c r="AJ186" s="41"/>
      <c r="AK186" s="2"/>
      <c r="AL186" s="90">
        <f>SUM(AL187:AL281)</f>
        <v>94</v>
      </c>
      <c r="AM186" s="89">
        <f>SUM(AM187:AM281)</f>
        <v>1</v>
      </c>
      <c r="AN186" s="21">
        <f>M186-T186-V186-X186-Z186-AB186-AD186-AG186-AH186</f>
        <v>0</v>
      </c>
      <c r="AO186" s="87"/>
      <c r="AP186" s="21"/>
      <c r="AQ186" s="21"/>
      <c r="AR186" s="21"/>
      <c r="AS186" s="53"/>
      <c r="AT186" s="53"/>
      <c r="AU186" s="104">
        <f>M186-T186-X186-AB186-AD186-AG186-AH186</f>
        <v>0</v>
      </c>
      <c r="AX186" s="104"/>
    </row>
    <row r="187" spans="1:50" ht="22.5" customHeight="1" x14ac:dyDescent="0.3">
      <c r="A187" s="159" t="str">
        <f t="shared" si="33"/>
        <v>158.</v>
      </c>
      <c r="B187" s="159">
        <v>54</v>
      </c>
      <c r="C187" s="171" t="s">
        <v>122</v>
      </c>
      <c r="D187" s="159">
        <v>1965</v>
      </c>
      <c r="E187" s="159" t="s">
        <v>34</v>
      </c>
      <c r="F187" s="159" t="s">
        <v>36</v>
      </c>
      <c r="G187" s="159">
        <v>2</v>
      </c>
      <c r="H187" s="159">
        <v>1</v>
      </c>
      <c r="I187" s="173">
        <v>266.7</v>
      </c>
      <c r="J187" s="173">
        <v>157.6</v>
      </c>
      <c r="K187" s="173">
        <v>127.3</v>
      </c>
      <c r="L187" s="153">
        <v>15</v>
      </c>
      <c r="M187" s="173">
        <f>T187+AG187</f>
        <v>198788.31</v>
      </c>
      <c r="N187" s="173" t="s">
        <v>34</v>
      </c>
      <c r="O187" s="173" t="s">
        <v>34</v>
      </c>
      <c r="P187" s="173" t="s">
        <v>34</v>
      </c>
      <c r="Q187" s="173">
        <f t="shared" ref="Q187:Q238" si="39">M187</f>
        <v>198788.31</v>
      </c>
      <c r="R187" s="154">
        <f>M187/I187</f>
        <v>745.36299212598431</v>
      </c>
      <c r="S187" s="154">
        <v>6757.0460339943347</v>
      </c>
      <c r="T187" s="152">
        <v>195778.24</v>
      </c>
      <c r="U187" s="174" t="s">
        <v>34</v>
      </c>
      <c r="V187" s="164" t="s">
        <v>34</v>
      </c>
      <c r="W187" s="164" t="s">
        <v>34</v>
      </c>
      <c r="X187" s="164" t="s">
        <v>34</v>
      </c>
      <c r="Y187" s="164" t="s">
        <v>34</v>
      </c>
      <c r="Z187" s="164" t="s">
        <v>34</v>
      </c>
      <c r="AA187" s="164" t="s">
        <v>34</v>
      </c>
      <c r="AB187" s="164" t="s">
        <v>34</v>
      </c>
      <c r="AC187" s="164" t="s">
        <v>34</v>
      </c>
      <c r="AD187" s="164" t="s">
        <v>34</v>
      </c>
      <c r="AE187" s="164" t="s">
        <v>34</v>
      </c>
      <c r="AF187" s="164" t="s">
        <v>34</v>
      </c>
      <c r="AG187" s="152">
        <v>3010.07</v>
      </c>
      <c r="AH187" s="152" t="s">
        <v>34</v>
      </c>
      <c r="AI187" s="170" t="s">
        <v>405</v>
      </c>
      <c r="AJ187" s="41" t="s">
        <v>405</v>
      </c>
      <c r="AK187" s="32" t="s">
        <v>404</v>
      </c>
      <c r="AL187" s="90">
        <v>1</v>
      </c>
      <c r="AM187" s="89"/>
      <c r="AN187" s="21" t="s">
        <v>502</v>
      </c>
      <c r="AO187" s="21"/>
      <c r="AP187" s="21"/>
      <c r="AQ187" s="21"/>
      <c r="AR187" s="21"/>
      <c r="AS187" s="34"/>
      <c r="AT187" s="34"/>
      <c r="AU187" s="29">
        <v>158</v>
      </c>
      <c r="AV187" s="29" t="s">
        <v>449</v>
      </c>
      <c r="AW187" s="29" t="str">
        <f>CONCATENATE(AU187,AV187)</f>
        <v>158.</v>
      </c>
      <c r="AX187" s="104"/>
    </row>
    <row r="188" spans="1:50" ht="22.5" customHeight="1" x14ac:dyDescent="0.3">
      <c r="A188" s="159" t="str">
        <f t="shared" si="33"/>
        <v>159.</v>
      </c>
      <c r="B188" s="159">
        <v>136</v>
      </c>
      <c r="C188" s="186" t="s">
        <v>682</v>
      </c>
      <c r="D188" s="159">
        <v>1955</v>
      </c>
      <c r="E188" s="159" t="s">
        <v>34</v>
      </c>
      <c r="F188" s="159" t="s">
        <v>35</v>
      </c>
      <c r="G188" s="159">
        <v>2</v>
      </c>
      <c r="H188" s="159">
        <v>1</v>
      </c>
      <c r="I188" s="173">
        <v>798.3</v>
      </c>
      <c r="J188" s="173">
        <v>442.2</v>
      </c>
      <c r="K188" s="173">
        <v>442.2</v>
      </c>
      <c r="L188" s="153">
        <v>27</v>
      </c>
      <c r="M188" s="173">
        <f>X188</f>
        <v>975496.14</v>
      </c>
      <c r="N188" s="178" t="s">
        <v>34</v>
      </c>
      <c r="O188" s="178" t="s">
        <v>34</v>
      </c>
      <c r="P188" s="178" t="s">
        <v>34</v>
      </c>
      <c r="Q188" s="173">
        <f t="shared" si="39"/>
        <v>975496.14</v>
      </c>
      <c r="R188" s="154">
        <f>M188/I188</f>
        <v>1221.9668545659526</v>
      </c>
      <c r="S188" s="154">
        <v>6757.0460339943347</v>
      </c>
      <c r="T188" s="152" t="s">
        <v>34</v>
      </c>
      <c r="U188" s="153" t="s">
        <v>34</v>
      </c>
      <c r="V188" s="152" t="s">
        <v>34</v>
      </c>
      <c r="W188" s="152">
        <v>410</v>
      </c>
      <c r="X188" s="152">
        <v>975496.14</v>
      </c>
      <c r="Y188" s="164" t="s">
        <v>34</v>
      </c>
      <c r="Z188" s="164" t="s">
        <v>34</v>
      </c>
      <c r="AA188" s="164" t="s">
        <v>34</v>
      </c>
      <c r="AB188" s="164" t="s">
        <v>34</v>
      </c>
      <c r="AC188" s="164" t="s">
        <v>34</v>
      </c>
      <c r="AD188" s="164" t="s">
        <v>34</v>
      </c>
      <c r="AE188" s="164" t="s">
        <v>34</v>
      </c>
      <c r="AF188" s="164" t="s">
        <v>34</v>
      </c>
      <c r="AG188" s="164" t="s">
        <v>34</v>
      </c>
      <c r="AH188" s="164" t="s">
        <v>34</v>
      </c>
      <c r="AI188" s="170" t="s">
        <v>405</v>
      </c>
      <c r="AJ188" s="41" t="s">
        <v>405</v>
      </c>
      <c r="AK188" s="32" t="s">
        <v>404</v>
      </c>
      <c r="AL188" s="90">
        <v>1</v>
      </c>
      <c r="AM188" s="89"/>
      <c r="AN188" s="21"/>
      <c r="AO188" s="87"/>
      <c r="AP188" s="21"/>
      <c r="AQ188" s="21"/>
      <c r="AR188" s="21"/>
      <c r="AS188" s="34"/>
      <c r="AT188" s="34"/>
      <c r="AU188" s="29">
        <v>159</v>
      </c>
      <c r="AV188" s="29" t="s">
        <v>449</v>
      </c>
      <c r="AW188" s="29" t="str">
        <f t="shared" ref="AW188:AW191" si="40">CONCATENATE(AU188,AV188)</f>
        <v>159.</v>
      </c>
      <c r="AX188" s="104"/>
    </row>
    <row r="189" spans="1:50" ht="22.5" customHeight="1" x14ac:dyDescent="0.3">
      <c r="A189" s="159" t="str">
        <f t="shared" si="33"/>
        <v>160.</v>
      </c>
      <c r="B189" s="159">
        <v>137</v>
      </c>
      <c r="C189" s="186" t="s">
        <v>683</v>
      </c>
      <c r="D189" s="159">
        <v>1960</v>
      </c>
      <c r="E189" s="159" t="s">
        <v>34</v>
      </c>
      <c r="F189" s="159" t="s">
        <v>35</v>
      </c>
      <c r="G189" s="159">
        <v>2</v>
      </c>
      <c r="H189" s="159">
        <v>1</v>
      </c>
      <c r="I189" s="173">
        <v>572.79999999999995</v>
      </c>
      <c r="J189" s="173">
        <v>312.2</v>
      </c>
      <c r="K189" s="173">
        <v>312.2</v>
      </c>
      <c r="L189" s="153">
        <v>18</v>
      </c>
      <c r="M189" s="173">
        <f t="shared" ref="M189:M191" si="41">X189</f>
        <v>749221.9</v>
      </c>
      <c r="N189" s="178" t="s">
        <v>34</v>
      </c>
      <c r="O189" s="178" t="s">
        <v>34</v>
      </c>
      <c r="P189" s="178" t="s">
        <v>34</v>
      </c>
      <c r="Q189" s="173">
        <f t="shared" si="39"/>
        <v>749221.9</v>
      </c>
      <c r="R189" s="154">
        <f>M189/I189</f>
        <v>1307.9991270949722</v>
      </c>
      <c r="S189" s="154">
        <v>6757.0460339943347</v>
      </c>
      <c r="T189" s="152" t="s">
        <v>34</v>
      </c>
      <c r="U189" s="153" t="s">
        <v>34</v>
      </c>
      <c r="V189" s="152" t="s">
        <v>34</v>
      </c>
      <c r="W189" s="152">
        <v>307.60000000000002</v>
      </c>
      <c r="X189" s="152">
        <v>749221.9</v>
      </c>
      <c r="Y189" s="164" t="s">
        <v>34</v>
      </c>
      <c r="Z189" s="164" t="s">
        <v>34</v>
      </c>
      <c r="AA189" s="164" t="s">
        <v>34</v>
      </c>
      <c r="AB189" s="164" t="s">
        <v>34</v>
      </c>
      <c r="AC189" s="164" t="s">
        <v>34</v>
      </c>
      <c r="AD189" s="164" t="s">
        <v>34</v>
      </c>
      <c r="AE189" s="164" t="s">
        <v>34</v>
      </c>
      <c r="AF189" s="164" t="s">
        <v>34</v>
      </c>
      <c r="AG189" s="164" t="s">
        <v>34</v>
      </c>
      <c r="AH189" s="164" t="s">
        <v>34</v>
      </c>
      <c r="AI189" s="170" t="s">
        <v>405</v>
      </c>
      <c r="AJ189" s="41" t="s">
        <v>405</v>
      </c>
      <c r="AK189" s="32" t="s">
        <v>404</v>
      </c>
      <c r="AL189" s="90">
        <v>1</v>
      </c>
      <c r="AM189" s="89"/>
      <c r="AN189" s="21"/>
      <c r="AO189" s="87"/>
      <c r="AP189" s="21"/>
      <c r="AQ189" s="21"/>
      <c r="AR189" s="21"/>
      <c r="AS189" s="34"/>
      <c r="AT189" s="34"/>
      <c r="AU189" s="29">
        <v>160</v>
      </c>
      <c r="AV189" s="29" t="s">
        <v>449</v>
      </c>
      <c r="AW189" s="29" t="str">
        <f t="shared" si="40"/>
        <v>160.</v>
      </c>
      <c r="AX189" s="104"/>
    </row>
    <row r="190" spans="1:50" ht="22.5" customHeight="1" x14ac:dyDescent="0.3">
      <c r="A190" s="159" t="str">
        <f t="shared" si="33"/>
        <v>161.</v>
      </c>
      <c r="B190" s="159">
        <v>66</v>
      </c>
      <c r="C190" s="185" t="s">
        <v>684</v>
      </c>
      <c r="D190" s="159">
        <v>1962</v>
      </c>
      <c r="E190" s="159" t="s">
        <v>34</v>
      </c>
      <c r="F190" s="159" t="s">
        <v>35</v>
      </c>
      <c r="G190" s="159">
        <v>2</v>
      </c>
      <c r="H190" s="159">
        <v>2</v>
      </c>
      <c r="I190" s="173">
        <v>513.20000000000005</v>
      </c>
      <c r="J190" s="173">
        <v>283.39999999999998</v>
      </c>
      <c r="K190" s="173">
        <v>172.6</v>
      </c>
      <c r="L190" s="153">
        <v>30</v>
      </c>
      <c r="M190" s="173">
        <f t="shared" si="41"/>
        <v>1160439.23</v>
      </c>
      <c r="N190" s="178" t="s">
        <v>34</v>
      </c>
      <c r="O190" s="178" t="s">
        <v>34</v>
      </c>
      <c r="P190" s="178" t="s">
        <v>34</v>
      </c>
      <c r="Q190" s="173">
        <f t="shared" si="39"/>
        <v>1160439.23</v>
      </c>
      <c r="R190" s="154">
        <f>M190/I190</f>
        <v>2261.1832229150427</v>
      </c>
      <c r="S190" s="154">
        <v>6757.0460339943347</v>
      </c>
      <c r="T190" s="152" t="s">
        <v>34</v>
      </c>
      <c r="U190" s="153" t="s">
        <v>34</v>
      </c>
      <c r="V190" s="152" t="s">
        <v>34</v>
      </c>
      <c r="W190" s="152">
        <v>400</v>
      </c>
      <c r="X190" s="152">
        <v>1160439.23</v>
      </c>
      <c r="Y190" s="164" t="s">
        <v>34</v>
      </c>
      <c r="Z190" s="164" t="s">
        <v>34</v>
      </c>
      <c r="AA190" s="164" t="s">
        <v>34</v>
      </c>
      <c r="AB190" s="164" t="s">
        <v>34</v>
      </c>
      <c r="AC190" s="164" t="s">
        <v>34</v>
      </c>
      <c r="AD190" s="164" t="s">
        <v>34</v>
      </c>
      <c r="AE190" s="164" t="s">
        <v>34</v>
      </c>
      <c r="AF190" s="164" t="s">
        <v>34</v>
      </c>
      <c r="AG190" s="164" t="s">
        <v>34</v>
      </c>
      <c r="AH190" s="164" t="s">
        <v>34</v>
      </c>
      <c r="AI190" s="170" t="s">
        <v>405</v>
      </c>
      <c r="AJ190" s="41" t="s">
        <v>405</v>
      </c>
      <c r="AK190" s="32" t="s">
        <v>404</v>
      </c>
      <c r="AL190" s="90">
        <v>1</v>
      </c>
      <c r="AM190" s="89"/>
      <c r="AN190" s="21"/>
      <c r="AO190" s="87"/>
      <c r="AP190" s="21"/>
      <c r="AQ190" s="21"/>
      <c r="AR190" s="21"/>
      <c r="AS190" s="34"/>
      <c r="AT190" s="34"/>
      <c r="AU190" s="29">
        <v>161</v>
      </c>
      <c r="AV190" s="29" t="s">
        <v>449</v>
      </c>
      <c r="AW190" s="29" t="str">
        <f t="shared" si="40"/>
        <v>161.</v>
      </c>
      <c r="AX190" s="104"/>
    </row>
    <row r="191" spans="1:50" ht="22.5" customHeight="1" x14ac:dyDescent="0.3">
      <c r="A191" s="159" t="str">
        <f t="shared" si="33"/>
        <v>162.</v>
      </c>
      <c r="B191" s="159">
        <v>70</v>
      </c>
      <c r="C191" s="185" t="s">
        <v>685</v>
      </c>
      <c r="D191" s="159">
        <v>1987</v>
      </c>
      <c r="E191" s="159" t="s">
        <v>34</v>
      </c>
      <c r="F191" s="159" t="s">
        <v>35</v>
      </c>
      <c r="G191" s="159">
        <v>2</v>
      </c>
      <c r="H191" s="159">
        <v>2</v>
      </c>
      <c r="I191" s="173">
        <v>568.6</v>
      </c>
      <c r="J191" s="173">
        <v>327.39999999999998</v>
      </c>
      <c r="K191" s="173">
        <v>241.20000000000005</v>
      </c>
      <c r="L191" s="153">
        <v>29</v>
      </c>
      <c r="M191" s="173">
        <f t="shared" si="41"/>
        <v>907975.37</v>
      </c>
      <c r="N191" s="178" t="s">
        <v>34</v>
      </c>
      <c r="O191" s="178" t="s">
        <v>34</v>
      </c>
      <c r="P191" s="178" t="s">
        <v>34</v>
      </c>
      <c r="Q191" s="173">
        <f t="shared" si="39"/>
        <v>907975.37</v>
      </c>
      <c r="R191" s="154" t="s">
        <v>34</v>
      </c>
      <c r="S191" s="154" t="s">
        <v>34</v>
      </c>
      <c r="T191" s="152" t="s">
        <v>34</v>
      </c>
      <c r="U191" s="153" t="s">
        <v>34</v>
      </c>
      <c r="V191" s="152" t="s">
        <v>34</v>
      </c>
      <c r="W191" s="152">
        <v>488.1</v>
      </c>
      <c r="X191" s="152">
        <v>907975.37</v>
      </c>
      <c r="Y191" s="164" t="s">
        <v>34</v>
      </c>
      <c r="Z191" s="164" t="s">
        <v>34</v>
      </c>
      <c r="AA191" s="164" t="s">
        <v>34</v>
      </c>
      <c r="AB191" s="164" t="s">
        <v>34</v>
      </c>
      <c r="AC191" s="164" t="s">
        <v>34</v>
      </c>
      <c r="AD191" s="164" t="s">
        <v>34</v>
      </c>
      <c r="AE191" s="164" t="s">
        <v>34</v>
      </c>
      <c r="AF191" s="164" t="s">
        <v>34</v>
      </c>
      <c r="AG191" s="164" t="s">
        <v>34</v>
      </c>
      <c r="AH191" s="164" t="s">
        <v>34</v>
      </c>
      <c r="AI191" s="170" t="s">
        <v>405</v>
      </c>
      <c r="AJ191" s="41" t="s">
        <v>405</v>
      </c>
      <c r="AK191" s="32" t="s">
        <v>404</v>
      </c>
      <c r="AL191" s="90">
        <v>1</v>
      </c>
      <c r="AM191" s="89"/>
      <c r="AN191" s="21"/>
      <c r="AO191" s="87"/>
      <c r="AP191" s="21"/>
      <c r="AQ191" s="21"/>
      <c r="AR191" s="21"/>
      <c r="AS191" s="44" t="s">
        <v>621</v>
      </c>
      <c r="AT191" s="34"/>
      <c r="AU191" s="29">
        <v>162</v>
      </c>
      <c r="AV191" s="29" t="s">
        <v>449</v>
      </c>
      <c r="AW191" s="29" t="str">
        <f t="shared" si="40"/>
        <v>162.</v>
      </c>
      <c r="AX191" s="104"/>
    </row>
    <row r="192" spans="1:50" ht="22.5" customHeight="1" x14ac:dyDescent="0.3">
      <c r="A192" s="159" t="str">
        <f t="shared" si="33"/>
        <v>163.</v>
      </c>
      <c r="B192" s="159">
        <v>159</v>
      </c>
      <c r="C192" s="185" t="s">
        <v>686</v>
      </c>
      <c r="D192" s="159">
        <v>1954</v>
      </c>
      <c r="E192" s="159" t="s">
        <v>34</v>
      </c>
      <c r="F192" s="159" t="s">
        <v>113</v>
      </c>
      <c r="G192" s="159">
        <v>2</v>
      </c>
      <c r="H192" s="159">
        <v>2</v>
      </c>
      <c r="I192" s="173">
        <v>673.3</v>
      </c>
      <c r="J192" s="173">
        <v>613.4</v>
      </c>
      <c r="K192" s="173">
        <v>613.4</v>
      </c>
      <c r="L192" s="153">
        <v>25</v>
      </c>
      <c r="M192" s="173">
        <f>AB192</f>
        <v>776367.37</v>
      </c>
      <c r="N192" s="178" t="s">
        <v>34</v>
      </c>
      <c r="O192" s="178" t="s">
        <v>34</v>
      </c>
      <c r="P192" s="178" t="s">
        <v>34</v>
      </c>
      <c r="Q192" s="173">
        <f t="shared" si="39"/>
        <v>776367.37</v>
      </c>
      <c r="R192" s="154">
        <f>M192/I192</f>
        <v>1153.0779296004753</v>
      </c>
      <c r="S192" s="154">
        <v>6757.0460339943347</v>
      </c>
      <c r="T192" s="152" t="s">
        <v>34</v>
      </c>
      <c r="U192" s="174" t="s">
        <v>34</v>
      </c>
      <c r="V192" s="164" t="s">
        <v>34</v>
      </c>
      <c r="W192" s="164" t="s">
        <v>34</v>
      </c>
      <c r="X192" s="164" t="s">
        <v>34</v>
      </c>
      <c r="Y192" s="164" t="s">
        <v>34</v>
      </c>
      <c r="Z192" s="164" t="s">
        <v>34</v>
      </c>
      <c r="AA192" s="152">
        <v>568.1</v>
      </c>
      <c r="AB192" s="152">
        <v>776367.37</v>
      </c>
      <c r="AC192" s="164" t="s">
        <v>34</v>
      </c>
      <c r="AD192" s="164" t="s">
        <v>34</v>
      </c>
      <c r="AE192" s="164" t="s">
        <v>34</v>
      </c>
      <c r="AF192" s="164" t="s">
        <v>34</v>
      </c>
      <c r="AG192" s="164" t="s">
        <v>34</v>
      </c>
      <c r="AH192" s="152" t="s">
        <v>34</v>
      </c>
      <c r="AI192" s="170" t="s">
        <v>405</v>
      </c>
      <c r="AJ192" s="41" t="s">
        <v>405</v>
      </c>
      <c r="AK192" s="32" t="s">
        <v>404</v>
      </c>
      <c r="AL192" s="90">
        <v>1</v>
      </c>
      <c r="AM192" s="89"/>
      <c r="AN192" s="21"/>
      <c r="AO192" s="87"/>
      <c r="AP192" s="21"/>
      <c r="AQ192" s="21"/>
      <c r="AR192" s="21"/>
      <c r="AS192" s="34"/>
      <c r="AT192" s="34"/>
      <c r="AU192" s="29">
        <v>163</v>
      </c>
      <c r="AV192" s="29" t="s">
        <v>449</v>
      </c>
      <c r="AW192" s="29" t="str">
        <f t="shared" ref="AW192:AW255" si="42">CONCATENATE(AU192,AV192)</f>
        <v>163.</v>
      </c>
      <c r="AX192" s="104"/>
    </row>
    <row r="193" spans="1:50" ht="22.5" customHeight="1" x14ac:dyDescent="0.3">
      <c r="A193" s="159" t="str">
        <f t="shared" si="33"/>
        <v>164.</v>
      </c>
      <c r="B193" s="159">
        <v>160</v>
      </c>
      <c r="C193" s="185" t="s">
        <v>687</v>
      </c>
      <c r="D193" s="159">
        <v>1954</v>
      </c>
      <c r="E193" s="159" t="s">
        <v>34</v>
      </c>
      <c r="F193" s="159" t="s">
        <v>113</v>
      </c>
      <c r="G193" s="159">
        <v>2</v>
      </c>
      <c r="H193" s="159">
        <v>2</v>
      </c>
      <c r="I193" s="173">
        <v>1115.3</v>
      </c>
      <c r="J193" s="173">
        <v>618.5</v>
      </c>
      <c r="K193" s="173">
        <v>618.5</v>
      </c>
      <c r="L193" s="153">
        <v>13</v>
      </c>
      <c r="M193" s="173">
        <f>X193</f>
        <v>1410938.17</v>
      </c>
      <c r="N193" s="178" t="s">
        <v>34</v>
      </c>
      <c r="O193" s="178" t="s">
        <v>34</v>
      </c>
      <c r="P193" s="178" t="s">
        <v>34</v>
      </c>
      <c r="Q193" s="173">
        <f t="shared" si="39"/>
        <v>1410938.17</v>
      </c>
      <c r="R193" s="154">
        <f>M193/I193</f>
        <v>1265.0750201739443</v>
      </c>
      <c r="S193" s="154">
        <v>6757.0460339943347</v>
      </c>
      <c r="T193" s="152" t="s">
        <v>34</v>
      </c>
      <c r="U193" s="153" t="s">
        <v>34</v>
      </c>
      <c r="V193" s="152" t="s">
        <v>34</v>
      </c>
      <c r="W193" s="152">
        <v>603</v>
      </c>
      <c r="X193" s="152">
        <v>1410938.17</v>
      </c>
      <c r="Y193" s="164" t="s">
        <v>34</v>
      </c>
      <c r="Z193" s="164" t="s">
        <v>34</v>
      </c>
      <c r="AA193" s="164" t="s">
        <v>34</v>
      </c>
      <c r="AB193" s="164" t="s">
        <v>34</v>
      </c>
      <c r="AC193" s="164" t="s">
        <v>34</v>
      </c>
      <c r="AD193" s="164" t="s">
        <v>34</v>
      </c>
      <c r="AE193" s="164" t="s">
        <v>34</v>
      </c>
      <c r="AF193" s="164" t="s">
        <v>34</v>
      </c>
      <c r="AG193" s="164" t="s">
        <v>34</v>
      </c>
      <c r="AH193" s="152" t="s">
        <v>34</v>
      </c>
      <c r="AI193" s="170" t="s">
        <v>405</v>
      </c>
      <c r="AJ193" s="41" t="s">
        <v>405</v>
      </c>
      <c r="AK193" s="32" t="s">
        <v>404</v>
      </c>
      <c r="AL193" s="90">
        <v>1</v>
      </c>
      <c r="AM193" s="89"/>
      <c r="AN193" s="21"/>
      <c r="AO193" s="87"/>
      <c r="AP193" s="21"/>
      <c r="AQ193" s="21"/>
      <c r="AR193" s="21"/>
      <c r="AS193" s="34"/>
      <c r="AT193" s="34"/>
      <c r="AU193" s="29">
        <v>164</v>
      </c>
      <c r="AV193" s="29" t="s">
        <v>449</v>
      </c>
      <c r="AW193" s="29" t="str">
        <f t="shared" si="42"/>
        <v>164.</v>
      </c>
      <c r="AX193" s="104"/>
    </row>
    <row r="194" spans="1:50" ht="22.5" customHeight="1" x14ac:dyDescent="0.3">
      <c r="A194" s="159" t="str">
        <f t="shared" si="33"/>
        <v>165.</v>
      </c>
      <c r="B194" s="159">
        <v>5495</v>
      </c>
      <c r="C194" s="185" t="s">
        <v>521</v>
      </c>
      <c r="D194" s="172">
        <v>1962</v>
      </c>
      <c r="E194" s="172" t="s">
        <v>34</v>
      </c>
      <c r="F194" s="159" t="s">
        <v>36</v>
      </c>
      <c r="G194" s="172">
        <v>1</v>
      </c>
      <c r="H194" s="172">
        <v>1</v>
      </c>
      <c r="I194" s="152">
        <v>321</v>
      </c>
      <c r="J194" s="152">
        <v>300.5</v>
      </c>
      <c r="K194" s="152">
        <v>22.5</v>
      </c>
      <c r="L194" s="153">
        <v>20</v>
      </c>
      <c r="M194" s="173">
        <f>X194</f>
        <v>1550529.62</v>
      </c>
      <c r="N194" s="173" t="s">
        <v>34</v>
      </c>
      <c r="O194" s="173" t="s">
        <v>34</v>
      </c>
      <c r="P194" s="173" t="s">
        <v>34</v>
      </c>
      <c r="Q194" s="173">
        <f t="shared" si="39"/>
        <v>1550529.62</v>
      </c>
      <c r="R194" s="154">
        <f>M194/I194</f>
        <v>4830.3103426791276</v>
      </c>
      <c r="S194" s="154">
        <v>6757.0460339943347</v>
      </c>
      <c r="T194" s="152" t="s">
        <v>34</v>
      </c>
      <c r="U194" s="153" t="s">
        <v>34</v>
      </c>
      <c r="V194" s="152" t="s">
        <v>34</v>
      </c>
      <c r="W194" s="152">
        <v>630</v>
      </c>
      <c r="X194" s="152">
        <v>1550529.62</v>
      </c>
      <c r="Y194" s="164" t="s">
        <v>34</v>
      </c>
      <c r="Z194" s="164" t="s">
        <v>34</v>
      </c>
      <c r="AA194" s="164" t="s">
        <v>34</v>
      </c>
      <c r="AB194" s="164" t="s">
        <v>34</v>
      </c>
      <c r="AC194" s="164" t="s">
        <v>34</v>
      </c>
      <c r="AD194" s="164" t="s">
        <v>34</v>
      </c>
      <c r="AE194" s="164" t="s">
        <v>34</v>
      </c>
      <c r="AF194" s="164" t="s">
        <v>34</v>
      </c>
      <c r="AG194" s="164" t="s">
        <v>34</v>
      </c>
      <c r="AH194" s="152" t="s">
        <v>34</v>
      </c>
      <c r="AI194" s="170" t="s">
        <v>405</v>
      </c>
      <c r="AJ194" s="41" t="s">
        <v>405</v>
      </c>
      <c r="AK194" s="32" t="s">
        <v>404</v>
      </c>
      <c r="AL194" s="90">
        <v>1</v>
      </c>
      <c r="AM194" s="89"/>
      <c r="AN194" s="21"/>
      <c r="AO194" s="87"/>
      <c r="AP194" s="21"/>
      <c r="AQ194" s="21"/>
      <c r="AR194" s="21"/>
      <c r="AS194" s="34"/>
      <c r="AT194" s="34"/>
      <c r="AU194" s="29">
        <v>165</v>
      </c>
      <c r="AV194" s="29" t="s">
        <v>449</v>
      </c>
      <c r="AW194" s="29" t="str">
        <f t="shared" si="42"/>
        <v>165.</v>
      </c>
      <c r="AX194" s="104"/>
    </row>
    <row r="195" spans="1:50" ht="22.5" customHeight="1" x14ac:dyDescent="0.3">
      <c r="A195" s="159" t="str">
        <f t="shared" si="33"/>
        <v>166.</v>
      </c>
      <c r="B195" s="159">
        <v>196</v>
      </c>
      <c r="C195" s="185" t="s">
        <v>62</v>
      </c>
      <c r="D195" s="159">
        <v>1962</v>
      </c>
      <c r="E195" s="159" t="s">
        <v>34</v>
      </c>
      <c r="F195" s="159" t="s">
        <v>35</v>
      </c>
      <c r="G195" s="159">
        <v>4</v>
      </c>
      <c r="H195" s="159">
        <v>2</v>
      </c>
      <c r="I195" s="173">
        <v>1297.02</v>
      </c>
      <c r="J195" s="173">
        <v>849.74</v>
      </c>
      <c r="K195" s="173">
        <v>849.74</v>
      </c>
      <c r="L195" s="153">
        <v>52</v>
      </c>
      <c r="M195" s="173">
        <f>AG195+AH195</f>
        <v>297665.99</v>
      </c>
      <c r="N195" s="178" t="s">
        <v>34</v>
      </c>
      <c r="O195" s="178" t="s">
        <v>34</v>
      </c>
      <c r="P195" s="178" t="s">
        <v>34</v>
      </c>
      <c r="Q195" s="173">
        <f t="shared" si="39"/>
        <v>297665.99</v>
      </c>
      <c r="R195" s="154">
        <f>M195/I195</f>
        <v>229.49992290018659</v>
      </c>
      <c r="S195" s="154">
        <v>6757.0460339943347</v>
      </c>
      <c r="T195" s="152" t="s">
        <v>34</v>
      </c>
      <c r="U195" s="174" t="s">
        <v>34</v>
      </c>
      <c r="V195" s="164" t="s">
        <v>34</v>
      </c>
      <c r="W195" s="164" t="s">
        <v>34</v>
      </c>
      <c r="X195" s="164" t="s">
        <v>34</v>
      </c>
      <c r="Y195" s="164" t="s">
        <v>34</v>
      </c>
      <c r="Z195" s="164" t="s">
        <v>34</v>
      </c>
      <c r="AA195" s="164" t="s">
        <v>34</v>
      </c>
      <c r="AB195" s="164" t="s">
        <v>34</v>
      </c>
      <c r="AC195" s="164" t="s">
        <v>34</v>
      </c>
      <c r="AD195" s="164" t="s">
        <v>34</v>
      </c>
      <c r="AE195" s="164" t="s">
        <v>34</v>
      </c>
      <c r="AF195" s="164" t="s">
        <v>34</v>
      </c>
      <c r="AG195" s="152">
        <v>232325.81</v>
      </c>
      <c r="AH195" s="152">
        <v>65340.18</v>
      </c>
      <c r="AI195" s="170" t="s">
        <v>405</v>
      </c>
      <c r="AJ195" s="41" t="s">
        <v>405</v>
      </c>
      <c r="AK195" s="32" t="s">
        <v>404</v>
      </c>
      <c r="AL195" s="90">
        <v>1</v>
      </c>
      <c r="AM195" s="89"/>
      <c r="AN195" s="21" t="s">
        <v>486</v>
      </c>
      <c r="AO195" s="21"/>
      <c r="AP195" s="21"/>
      <c r="AQ195" s="21"/>
      <c r="AR195" s="21"/>
      <c r="AS195" s="34" t="s">
        <v>1941</v>
      </c>
      <c r="AT195" s="34"/>
      <c r="AU195" s="29">
        <v>166</v>
      </c>
      <c r="AV195" s="29" t="s">
        <v>449</v>
      </c>
      <c r="AW195" s="29" t="str">
        <f t="shared" si="42"/>
        <v>166.</v>
      </c>
      <c r="AX195" s="104"/>
    </row>
    <row r="196" spans="1:50" ht="22.5" customHeight="1" x14ac:dyDescent="0.3">
      <c r="A196" s="159" t="str">
        <f t="shared" si="33"/>
        <v>167.</v>
      </c>
      <c r="B196" s="159">
        <v>5463</v>
      </c>
      <c r="C196" s="185" t="s">
        <v>1349</v>
      </c>
      <c r="D196" s="172">
        <v>1966</v>
      </c>
      <c r="E196" s="172" t="s">
        <v>34</v>
      </c>
      <c r="F196" s="159" t="s">
        <v>35</v>
      </c>
      <c r="G196" s="172">
        <v>2</v>
      </c>
      <c r="H196" s="172">
        <v>2</v>
      </c>
      <c r="I196" s="152">
        <v>791.7</v>
      </c>
      <c r="J196" s="152">
        <v>553.20000000000005</v>
      </c>
      <c r="K196" s="152">
        <v>222.65</v>
      </c>
      <c r="L196" s="153">
        <v>57</v>
      </c>
      <c r="M196" s="173">
        <f>X196</f>
        <v>1712355.83</v>
      </c>
      <c r="N196" s="173" t="s">
        <v>34</v>
      </c>
      <c r="O196" s="173" t="s">
        <v>34</v>
      </c>
      <c r="P196" s="173" t="s">
        <v>34</v>
      </c>
      <c r="Q196" s="173">
        <f t="shared" si="39"/>
        <v>1712355.83</v>
      </c>
      <c r="R196" s="154">
        <f t="shared" ref="R196:R201" si="43">M196/I196</f>
        <v>2162.8847164329923</v>
      </c>
      <c r="S196" s="154">
        <v>6757.0460339943347</v>
      </c>
      <c r="T196" s="152" t="s">
        <v>34</v>
      </c>
      <c r="U196" s="174" t="s">
        <v>34</v>
      </c>
      <c r="V196" s="164" t="s">
        <v>34</v>
      </c>
      <c r="W196" s="152">
        <v>673.6</v>
      </c>
      <c r="X196" s="152">
        <v>1712355.83</v>
      </c>
      <c r="Y196" s="164" t="s">
        <v>34</v>
      </c>
      <c r="Z196" s="164" t="s">
        <v>34</v>
      </c>
      <c r="AA196" s="164" t="s">
        <v>34</v>
      </c>
      <c r="AB196" s="164" t="s">
        <v>34</v>
      </c>
      <c r="AC196" s="164" t="s">
        <v>34</v>
      </c>
      <c r="AD196" s="164" t="s">
        <v>34</v>
      </c>
      <c r="AE196" s="164" t="s">
        <v>34</v>
      </c>
      <c r="AF196" s="164" t="s">
        <v>34</v>
      </c>
      <c r="AG196" s="164" t="s">
        <v>34</v>
      </c>
      <c r="AH196" s="164" t="s">
        <v>34</v>
      </c>
      <c r="AI196" s="170" t="s">
        <v>405</v>
      </c>
      <c r="AJ196" s="41" t="s">
        <v>405</v>
      </c>
      <c r="AK196" s="32" t="s">
        <v>404</v>
      </c>
      <c r="AL196" s="90">
        <v>1</v>
      </c>
      <c r="AM196" s="89"/>
      <c r="AN196" s="21"/>
      <c r="AO196" s="87"/>
      <c r="AP196" s="21"/>
      <c r="AQ196" s="21"/>
      <c r="AR196" s="21"/>
      <c r="AS196" s="34"/>
      <c r="AT196" s="34"/>
      <c r="AU196" s="29">
        <v>167</v>
      </c>
      <c r="AV196" s="29" t="s">
        <v>449</v>
      </c>
      <c r="AW196" s="29" t="str">
        <f t="shared" si="42"/>
        <v>167.</v>
      </c>
      <c r="AX196" s="104"/>
    </row>
    <row r="197" spans="1:50" ht="22.5" customHeight="1" x14ac:dyDescent="0.3">
      <c r="A197" s="159" t="str">
        <f t="shared" si="33"/>
        <v>168.</v>
      </c>
      <c r="B197" s="159">
        <v>210</v>
      </c>
      <c r="C197" s="185" t="s">
        <v>855</v>
      </c>
      <c r="D197" s="159">
        <v>1931</v>
      </c>
      <c r="E197" s="159" t="s">
        <v>34</v>
      </c>
      <c r="F197" s="159" t="s">
        <v>36</v>
      </c>
      <c r="G197" s="159">
        <v>2</v>
      </c>
      <c r="H197" s="159">
        <v>2</v>
      </c>
      <c r="I197" s="173">
        <v>261.10000000000002</v>
      </c>
      <c r="J197" s="173">
        <v>194.3</v>
      </c>
      <c r="K197" s="173">
        <v>117.4</v>
      </c>
      <c r="L197" s="153">
        <v>7</v>
      </c>
      <c r="M197" s="173">
        <f>T197+AG197</f>
        <v>216611.45</v>
      </c>
      <c r="N197" s="178" t="s">
        <v>34</v>
      </c>
      <c r="O197" s="178" t="s">
        <v>34</v>
      </c>
      <c r="P197" s="178" t="s">
        <v>34</v>
      </c>
      <c r="Q197" s="173">
        <f t="shared" si="39"/>
        <v>216611.45</v>
      </c>
      <c r="R197" s="154">
        <f t="shared" si="43"/>
        <v>829.61106855610876</v>
      </c>
      <c r="S197" s="154">
        <v>6757.0460339943347</v>
      </c>
      <c r="T197" s="152">
        <v>213471.1</v>
      </c>
      <c r="U197" s="174" t="s">
        <v>34</v>
      </c>
      <c r="V197" s="164" t="s">
        <v>34</v>
      </c>
      <c r="W197" s="164" t="s">
        <v>34</v>
      </c>
      <c r="X197" s="164" t="s">
        <v>34</v>
      </c>
      <c r="Y197" s="164" t="s">
        <v>34</v>
      </c>
      <c r="Z197" s="164" t="s">
        <v>34</v>
      </c>
      <c r="AA197" s="164" t="s">
        <v>34</v>
      </c>
      <c r="AB197" s="164" t="s">
        <v>34</v>
      </c>
      <c r="AC197" s="164" t="s">
        <v>34</v>
      </c>
      <c r="AD197" s="164" t="s">
        <v>34</v>
      </c>
      <c r="AE197" s="164" t="s">
        <v>34</v>
      </c>
      <c r="AF197" s="164" t="s">
        <v>34</v>
      </c>
      <c r="AG197" s="152">
        <v>3140.35</v>
      </c>
      <c r="AH197" s="152" t="s">
        <v>34</v>
      </c>
      <c r="AI197" s="170" t="s">
        <v>405</v>
      </c>
      <c r="AJ197" s="41" t="s">
        <v>405</v>
      </c>
      <c r="AK197" s="32" t="s">
        <v>404</v>
      </c>
      <c r="AL197" s="90">
        <v>1</v>
      </c>
      <c r="AM197" s="89"/>
      <c r="AN197" s="21" t="s">
        <v>502</v>
      </c>
      <c r="AO197" s="21"/>
      <c r="AP197" s="21"/>
      <c r="AQ197" s="21"/>
      <c r="AR197" s="21"/>
      <c r="AS197" s="34"/>
      <c r="AT197" s="34"/>
      <c r="AU197" s="29">
        <v>168</v>
      </c>
      <c r="AV197" s="29" t="s">
        <v>449</v>
      </c>
      <c r="AW197" s="29" t="str">
        <f t="shared" si="42"/>
        <v>168.</v>
      </c>
      <c r="AX197" s="104"/>
    </row>
    <row r="198" spans="1:50" ht="22.5" customHeight="1" x14ac:dyDescent="0.3">
      <c r="A198" s="159" t="str">
        <f t="shared" si="33"/>
        <v>169.</v>
      </c>
      <c r="B198" s="159">
        <v>293</v>
      </c>
      <c r="C198" s="185" t="s">
        <v>688</v>
      </c>
      <c r="D198" s="159">
        <v>1940</v>
      </c>
      <c r="E198" s="159" t="s">
        <v>34</v>
      </c>
      <c r="F198" s="159" t="s">
        <v>36</v>
      </c>
      <c r="G198" s="159">
        <v>2</v>
      </c>
      <c r="H198" s="159">
        <v>2</v>
      </c>
      <c r="I198" s="173">
        <v>279</v>
      </c>
      <c r="J198" s="173">
        <v>194.1</v>
      </c>
      <c r="K198" s="173">
        <v>131.69999999999999</v>
      </c>
      <c r="L198" s="153">
        <v>11</v>
      </c>
      <c r="M198" s="173">
        <f>X198</f>
        <v>753683.52</v>
      </c>
      <c r="N198" s="178" t="s">
        <v>34</v>
      </c>
      <c r="O198" s="178" t="s">
        <v>34</v>
      </c>
      <c r="P198" s="178" t="s">
        <v>34</v>
      </c>
      <c r="Q198" s="173">
        <f t="shared" si="39"/>
        <v>753683.52</v>
      </c>
      <c r="R198" s="154">
        <f t="shared" si="43"/>
        <v>2701.3746236559141</v>
      </c>
      <c r="S198" s="154">
        <v>6757.0460339943347</v>
      </c>
      <c r="T198" s="152" t="s">
        <v>34</v>
      </c>
      <c r="U198" s="174" t="s">
        <v>34</v>
      </c>
      <c r="V198" s="164" t="s">
        <v>34</v>
      </c>
      <c r="W198" s="152">
        <v>268.60000000000002</v>
      </c>
      <c r="X198" s="152">
        <v>753683.52</v>
      </c>
      <c r="Y198" s="164" t="s">
        <v>34</v>
      </c>
      <c r="Z198" s="164" t="s">
        <v>34</v>
      </c>
      <c r="AA198" s="164" t="s">
        <v>34</v>
      </c>
      <c r="AB198" s="164" t="s">
        <v>34</v>
      </c>
      <c r="AC198" s="164" t="s">
        <v>34</v>
      </c>
      <c r="AD198" s="164" t="s">
        <v>34</v>
      </c>
      <c r="AE198" s="164" t="s">
        <v>34</v>
      </c>
      <c r="AF198" s="164" t="s">
        <v>34</v>
      </c>
      <c r="AG198" s="164" t="s">
        <v>34</v>
      </c>
      <c r="AH198" s="164" t="s">
        <v>34</v>
      </c>
      <c r="AI198" s="170" t="s">
        <v>405</v>
      </c>
      <c r="AJ198" s="41" t="s">
        <v>405</v>
      </c>
      <c r="AK198" s="32" t="s">
        <v>404</v>
      </c>
      <c r="AL198" s="90">
        <v>1</v>
      </c>
      <c r="AM198" s="89"/>
      <c r="AN198" s="21"/>
      <c r="AO198" s="87"/>
      <c r="AP198" s="21"/>
      <c r="AQ198" s="21"/>
      <c r="AR198" s="21"/>
      <c r="AS198" s="34"/>
      <c r="AT198" s="34"/>
      <c r="AU198" s="29">
        <v>169</v>
      </c>
      <c r="AV198" s="29" t="s">
        <v>449</v>
      </c>
      <c r="AW198" s="29" t="str">
        <f t="shared" si="42"/>
        <v>169.</v>
      </c>
      <c r="AX198" s="104"/>
    </row>
    <row r="199" spans="1:50" ht="22.5" customHeight="1" x14ac:dyDescent="0.3">
      <c r="A199" s="159" t="str">
        <f t="shared" si="33"/>
        <v>170.</v>
      </c>
      <c r="B199" s="159">
        <v>300</v>
      </c>
      <c r="C199" s="185" t="s">
        <v>689</v>
      </c>
      <c r="D199" s="159">
        <v>1945</v>
      </c>
      <c r="E199" s="159" t="s">
        <v>34</v>
      </c>
      <c r="F199" s="159" t="s">
        <v>35</v>
      </c>
      <c r="G199" s="159">
        <v>1</v>
      </c>
      <c r="H199" s="159">
        <v>1</v>
      </c>
      <c r="I199" s="173">
        <v>120.3</v>
      </c>
      <c r="J199" s="173">
        <v>102.7</v>
      </c>
      <c r="K199" s="173">
        <v>30.2</v>
      </c>
      <c r="L199" s="153">
        <v>6</v>
      </c>
      <c r="M199" s="173">
        <f>AB199</f>
        <v>142802.15</v>
      </c>
      <c r="N199" s="178" t="s">
        <v>34</v>
      </c>
      <c r="O199" s="178" t="s">
        <v>34</v>
      </c>
      <c r="P199" s="178" t="s">
        <v>34</v>
      </c>
      <c r="Q199" s="173">
        <f t="shared" si="39"/>
        <v>142802.15</v>
      </c>
      <c r="R199" s="154">
        <f t="shared" si="43"/>
        <v>1187.0502909393183</v>
      </c>
      <c r="S199" s="154">
        <v>6757.0460339943347</v>
      </c>
      <c r="T199" s="152" t="s">
        <v>34</v>
      </c>
      <c r="U199" s="174" t="s">
        <v>34</v>
      </c>
      <c r="V199" s="164" t="s">
        <v>34</v>
      </c>
      <c r="W199" s="152" t="s">
        <v>34</v>
      </c>
      <c r="X199" s="152" t="s">
        <v>34</v>
      </c>
      <c r="Y199" s="164" t="s">
        <v>34</v>
      </c>
      <c r="Z199" s="164" t="s">
        <v>34</v>
      </c>
      <c r="AA199" s="152">
        <v>211.08</v>
      </c>
      <c r="AB199" s="152">
        <v>142802.15</v>
      </c>
      <c r="AC199" s="152" t="s">
        <v>34</v>
      </c>
      <c r="AD199" s="152" t="s">
        <v>34</v>
      </c>
      <c r="AE199" s="164" t="s">
        <v>34</v>
      </c>
      <c r="AF199" s="164" t="s">
        <v>34</v>
      </c>
      <c r="AG199" s="152" t="s">
        <v>34</v>
      </c>
      <c r="AH199" s="152" t="s">
        <v>34</v>
      </c>
      <c r="AI199" s="170" t="s">
        <v>405</v>
      </c>
      <c r="AJ199" s="41" t="s">
        <v>405</v>
      </c>
      <c r="AK199" s="32" t="s">
        <v>404</v>
      </c>
      <c r="AL199" s="90">
        <v>1</v>
      </c>
      <c r="AM199" s="89"/>
      <c r="AN199" s="21"/>
      <c r="AO199" s="87"/>
      <c r="AP199" s="21"/>
      <c r="AQ199" s="21"/>
      <c r="AR199" s="21"/>
      <c r="AS199" s="34"/>
      <c r="AT199" s="34"/>
      <c r="AU199" s="29">
        <v>170</v>
      </c>
      <c r="AV199" s="29" t="s">
        <v>449</v>
      </c>
      <c r="AW199" s="29" t="str">
        <f t="shared" si="42"/>
        <v>170.</v>
      </c>
      <c r="AX199" s="104"/>
    </row>
    <row r="200" spans="1:50" ht="22.5" customHeight="1" x14ac:dyDescent="0.3">
      <c r="A200" s="159" t="str">
        <f t="shared" si="33"/>
        <v>171.</v>
      </c>
      <c r="B200" s="159">
        <v>307</v>
      </c>
      <c r="C200" s="185" t="s">
        <v>690</v>
      </c>
      <c r="D200" s="159">
        <v>1958</v>
      </c>
      <c r="E200" s="159" t="s">
        <v>34</v>
      </c>
      <c r="F200" s="159" t="s">
        <v>35</v>
      </c>
      <c r="G200" s="159">
        <v>2</v>
      </c>
      <c r="H200" s="159">
        <v>1</v>
      </c>
      <c r="I200" s="173">
        <v>472.4</v>
      </c>
      <c r="J200" s="173">
        <v>268.3</v>
      </c>
      <c r="K200" s="173">
        <v>268.3</v>
      </c>
      <c r="L200" s="153">
        <v>13</v>
      </c>
      <c r="M200" s="173">
        <f>T200</f>
        <v>93340.68</v>
      </c>
      <c r="N200" s="178" t="s">
        <v>34</v>
      </c>
      <c r="O200" s="178" t="s">
        <v>34</v>
      </c>
      <c r="P200" s="178" t="s">
        <v>34</v>
      </c>
      <c r="Q200" s="173">
        <f t="shared" si="39"/>
        <v>93340.68</v>
      </c>
      <c r="R200" s="154">
        <f t="shared" si="43"/>
        <v>197.58823031329382</v>
      </c>
      <c r="S200" s="154">
        <v>6757.0460339943347</v>
      </c>
      <c r="T200" s="152">
        <v>93340.68</v>
      </c>
      <c r="U200" s="174" t="s">
        <v>34</v>
      </c>
      <c r="V200" s="164" t="s">
        <v>34</v>
      </c>
      <c r="W200" s="152" t="s">
        <v>34</v>
      </c>
      <c r="X200" s="152" t="s">
        <v>34</v>
      </c>
      <c r="Y200" s="164" t="s">
        <v>34</v>
      </c>
      <c r="Z200" s="164" t="s">
        <v>34</v>
      </c>
      <c r="AA200" s="164" t="s">
        <v>34</v>
      </c>
      <c r="AB200" s="164" t="s">
        <v>34</v>
      </c>
      <c r="AC200" s="164" t="s">
        <v>34</v>
      </c>
      <c r="AD200" s="164" t="s">
        <v>34</v>
      </c>
      <c r="AE200" s="164" t="s">
        <v>34</v>
      </c>
      <c r="AF200" s="164" t="s">
        <v>34</v>
      </c>
      <c r="AG200" s="164" t="s">
        <v>34</v>
      </c>
      <c r="AH200" s="164" t="s">
        <v>34</v>
      </c>
      <c r="AI200" s="170" t="s">
        <v>405</v>
      </c>
      <c r="AJ200" s="41" t="s">
        <v>405</v>
      </c>
      <c r="AK200" s="32" t="s">
        <v>404</v>
      </c>
      <c r="AL200" s="90">
        <v>1</v>
      </c>
      <c r="AM200" s="89"/>
      <c r="AN200" s="21" t="s">
        <v>409</v>
      </c>
      <c r="AO200" s="21"/>
      <c r="AP200" s="21"/>
      <c r="AQ200" s="21"/>
      <c r="AR200" s="21"/>
      <c r="AS200" s="34" t="s">
        <v>1895</v>
      </c>
      <c r="AT200" s="34"/>
      <c r="AU200" s="29">
        <v>171</v>
      </c>
      <c r="AV200" s="29" t="s">
        <v>449</v>
      </c>
      <c r="AW200" s="29" t="str">
        <f t="shared" si="42"/>
        <v>171.</v>
      </c>
      <c r="AX200" s="104"/>
    </row>
    <row r="201" spans="1:50" ht="22.5" customHeight="1" x14ac:dyDescent="0.3">
      <c r="A201" s="159" t="str">
        <f t="shared" si="33"/>
        <v>172.</v>
      </c>
      <c r="B201" s="159">
        <v>321</v>
      </c>
      <c r="C201" s="185" t="s">
        <v>691</v>
      </c>
      <c r="D201" s="159">
        <v>1968</v>
      </c>
      <c r="E201" s="159" t="s">
        <v>34</v>
      </c>
      <c r="F201" s="159" t="s">
        <v>35</v>
      </c>
      <c r="G201" s="159">
        <v>5</v>
      </c>
      <c r="H201" s="159">
        <v>4</v>
      </c>
      <c r="I201" s="173">
        <v>3848.37</v>
      </c>
      <c r="J201" s="173">
        <v>3099.25</v>
      </c>
      <c r="K201" s="173">
        <v>2802.37</v>
      </c>
      <c r="L201" s="153">
        <v>113</v>
      </c>
      <c r="M201" s="173">
        <f>X201</f>
        <v>1456920.72</v>
      </c>
      <c r="N201" s="178" t="s">
        <v>34</v>
      </c>
      <c r="O201" s="178" t="s">
        <v>34</v>
      </c>
      <c r="P201" s="178" t="s">
        <v>34</v>
      </c>
      <c r="Q201" s="173">
        <f t="shared" si="39"/>
        <v>1456920.72</v>
      </c>
      <c r="R201" s="154">
        <f t="shared" si="43"/>
        <v>378.58124868450801</v>
      </c>
      <c r="S201" s="154">
        <v>6757.0460339943347</v>
      </c>
      <c r="T201" s="152" t="s">
        <v>34</v>
      </c>
      <c r="U201" s="174" t="s">
        <v>34</v>
      </c>
      <c r="V201" s="164" t="s">
        <v>34</v>
      </c>
      <c r="W201" s="152">
        <v>880</v>
      </c>
      <c r="X201" s="152">
        <v>1456920.72</v>
      </c>
      <c r="Y201" s="164" t="s">
        <v>34</v>
      </c>
      <c r="Z201" s="164" t="s">
        <v>34</v>
      </c>
      <c r="AA201" s="164" t="s">
        <v>34</v>
      </c>
      <c r="AB201" s="164" t="s">
        <v>34</v>
      </c>
      <c r="AC201" s="164" t="s">
        <v>34</v>
      </c>
      <c r="AD201" s="164" t="s">
        <v>34</v>
      </c>
      <c r="AE201" s="164" t="s">
        <v>34</v>
      </c>
      <c r="AF201" s="164" t="s">
        <v>34</v>
      </c>
      <c r="AG201" s="164" t="s">
        <v>34</v>
      </c>
      <c r="AH201" s="164" t="s">
        <v>34</v>
      </c>
      <c r="AI201" s="170" t="s">
        <v>405</v>
      </c>
      <c r="AJ201" s="41" t="s">
        <v>405</v>
      </c>
      <c r="AK201" s="32" t="s">
        <v>404</v>
      </c>
      <c r="AL201" s="90">
        <v>1</v>
      </c>
      <c r="AM201" s="89"/>
      <c r="AN201" s="21"/>
      <c r="AO201" s="87"/>
      <c r="AP201" s="21"/>
      <c r="AQ201" s="21"/>
      <c r="AR201" s="21"/>
      <c r="AS201" s="34"/>
      <c r="AT201" s="34"/>
      <c r="AU201" s="29">
        <v>172</v>
      </c>
      <c r="AV201" s="29" t="s">
        <v>449</v>
      </c>
      <c r="AW201" s="29" t="str">
        <f t="shared" si="42"/>
        <v>172.</v>
      </c>
      <c r="AX201" s="104"/>
    </row>
    <row r="202" spans="1:50" ht="22.5" customHeight="1" x14ac:dyDescent="0.3">
      <c r="A202" s="159" t="str">
        <f t="shared" si="33"/>
        <v>173.</v>
      </c>
      <c r="B202" s="159">
        <v>358</v>
      </c>
      <c r="C202" s="185" t="s">
        <v>692</v>
      </c>
      <c r="D202" s="159">
        <v>1974</v>
      </c>
      <c r="E202" s="159" t="s">
        <v>34</v>
      </c>
      <c r="F202" s="159" t="s">
        <v>35</v>
      </c>
      <c r="G202" s="159">
        <v>2</v>
      </c>
      <c r="H202" s="159">
        <v>2</v>
      </c>
      <c r="I202" s="173">
        <v>1866.7</v>
      </c>
      <c r="J202" s="173">
        <v>1091</v>
      </c>
      <c r="K202" s="173">
        <v>775.7</v>
      </c>
      <c r="L202" s="153">
        <v>23</v>
      </c>
      <c r="M202" s="173">
        <f>X202</f>
        <v>1706997.2</v>
      </c>
      <c r="N202" s="178" t="s">
        <v>34</v>
      </c>
      <c r="O202" s="178" t="s">
        <v>34</v>
      </c>
      <c r="P202" s="178" t="s">
        <v>34</v>
      </c>
      <c r="Q202" s="173">
        <f t="shared" si="39"/>
        <v>1706997.2</v>
      </c>
      <c r="R202" s="154" t="s">
        <v>34</v>
      </c>
      <c r="S202" s="154" t="s">
        <v>34</v>
      </c>
      <c r="T202" s="152" t="s">
        <v>34</v>
      </c>
      <c r="U202" s="174" t="s">
        <v>34</v>
      </c>
      <c r="V202" s="164" t="s">
        <v>34</v>
      </c>
      <c r="W202" s="152">
        <v>643</v>
      </c>
      <c r="X202" s="152">
        <v>1706997.2</v>
      </c>
      <c r="Y202" s="164" t="s">
        <v>34</v>
      </c>
      <c r="Z202" s="164" t="s">
        <v>34</v>
      </c>
      <c r="AA202" s="164" t="s">
        <v>34</v>
      </c>
      <c r="AB202" s="164" t="s">
        <v>34</v>
      </c>
      <c r="AC202" s="164" t="s">
        <v>34</v>
      </c>
      <c r="AD202" s="164" t="s">
        <v>34</v>
      </c>
      <c r="AE202" s="164" t="s">
        <v>34</v>
      </c>
      <c r="AF202" s="164" t="s">
        <v>34</v>
      </c>
      <c r="AG202" s="164" t="s">
        <v>34</v>
      </c>
      <c r="AH202" s="164" t="s">
        <v>34</v>
      </c>
      <c r="AI202" s="170" t="s">
        <v>405</v>
      </c>
      <c r="AJ202" s="41" t="s">
        <v>405</v>
      </c>
      <c r="AK202" s="32" t="s">
        <v>404</v>
      </c>
      <c r="AL202" s="90">
        <v>1</v>
      </c>
      <c r="AM202" s="89"/>
      <c r="AN202" s="21"/>
      <c r="AO202" s="87"/>
      <c r="AP202" s="21"/>
      <c r="AQ202" s="21"/>
      <c r="AR202" s="21"/>
      <c r="AS202" s="34" t="s">
        <v>621</v>
      </c>
      <c r="AT202" s="34"/>
      <c r="AU202" s="29">
        <v>173</v>
      </c>
      <c r="AV202" s="29" t="s">
        <v>449</v>
      </c>
      <c r="AW202" s="29" t="str">
        <f t="shared" si="42"/>
        <v>173.</v>
      </c>
      <c r="AX202" s="104"/>
    </row>
    <row r="203" spans="1:50" ht="22.5" customHeight="1" x14ac:dyDescent="0.3">
      <c r="A203" s="159" t="str">
        <f t="shared" si="33"/>
        <v>174.</v>
      </c>
      <c r="B203" s="159">
        <v>382</v>
      </c>
      <c r="C203" s="185" t="s">
        <v>693</v>
      </c>
      <c r="D203" s="159">
        <v>1961</v>
      </c>
      <c r="E203" s="159" t="s">
        <v>34</v>
      </c>
      <c r="F203" s="159" t="s">
        <v>35</v>
      </c>
      <c r="G203" s="159">
        <v>2</v>
      </c>
      <c r="H203" s="159">
        <v>2</v>
      </c>
      <c r="I203" s="173">
        <v>465.2</v>
      </c>
      <c r="J203" s="173">
        <v>255.2</v>
      </c>
      <c r="K203" s="173">
        <v>255.2</v>
      </c>
      <c r="L203" s="153">
        <v>6</v>
      </c>
      <c r="M203" s="173">
        <f>X203</f>
        <v>582503.36</v>
      </c>
      <c r="N203" s="178" t="s">
        <v>34</v>
      </c>
      <c r="O203" s="178" t="s">
        <v>34</v>
      </c>
      <c r="P203" s="178" t="s">
        <v>34</v>
      </c>
      <c r="Q203" s="173">
        <f t="shared" si="39"/>
        <v>582503.36</v>
      </c>
      <c r="R203" s="154">
        <f>M203/I203</f>
        <v>1252.1568357695614</v>
      </c>
      <c r="S203" s="154">
        <v>6757.0460339943347</v>
      </c>
      <c r="T203" s="152" t="s">
        <v>34</v>
      </c>
      <c r="U203" s="174" t="s">
        <v>34</v>
      </c>
      <c r="V203" s="164" t="s">
        <v>34</v>
      </c>
      <c r="W203" s="152">
        <v>274</v>
      </c>
      <c r="X203" s="152">
        <v>582503.36</v>
      </c>
      <c r="Y203" s="164" t="s">
        <v>1879</v>
      </c>
      <c r="Z203" s="164" t="s">
        <v>1879</v>
      </c>
      <c r="AA203" s="164" t="s">
        <v>1879</v>
      </c>
      <c r="AB203" s="164" t="s">
        <v>1879</v>
      </c>
      <c r="AC203" s="164" t="s">
        <v>1879</v>
      </c>
      <c r="AD203" s="164" t="s">
        <v>1879</v>
      </c>
      <c r="AE203" s="164" t="s">
        <v>1879</v>
      </c>
      <c r="AF203" s="164" t="s">
        <v>1879</v>
      </c>
      <c r="AG203" s="164" t="s">
        <v>1879</v>
      </c>
      <c r="AH203" s="164" t="s">
        <v>1879</v>
      </c>
      <c r="AI203" s="170" t="s">
        <v>405</v>
      </c>
      <c r="AJ203" s="41" t="s">
        <v>405</v>
      </c>
      <c r="AK203" s="32" t="s">
        <v>404</v>
      </c>
      <c r="AL203" s="90">
        <v>1</v>
      </c>
      <c r="AM203" s="89"/>
      <c r="AN203" s="21"/>
      <c r="AO203" s="87"/>
      <c r="AP203" s="21"/>
      <c r="AQ203" s="21"/>
      <c r="AR203" s="21"/>
      <c r="AS203" s="34"/>
      <c r="AT203" s="34"/>
      <c r="AU203" s="29">
        <v>174</v>
      </c>
      <c r="AV203" s="29" t="s">
        <v>449</v>
      </c>
      <c r="AW203" s="29" t="str">
        <f t="shared" si="42"/>
        <v>174.</v>
      </c>
      <c r="AX203" s="104"/>
    </row>
    <row r="204" spans="1:50" ht="22.5" customHeight="1" x14ac:dyDescent="0.3">
      <c r="A204" s="159" t="str">
        <f t="shared" ref="A204:A258" si="44">AW204</f>
        <v>175.</v>
      </c>
      <c r="B204" s="159">
        <v>387</v>
      </c>
      <c r="C204" s="185" t="s">
        <v>694</v>
      </c>
      <c r="D204" s="159">
        <v>1963</v>
      </c>
      <c r="E204" s="159" t="s">
        <v>34</v>
      </c>
      <c r="F204" s="159" t="s">
        <v>35</v>
      </c>
      <c r="G204" s="159">
        <v>4</v>
      </c>
      <c r="H204" s="159">
        <v>3</v>
      </c>
      <c r="I204" s="173">
        <v>1596.02</v>
      </c>
      <c r="J204" s="173">
        <v>1487.09</v>
      </c>
      <c r="K204" s="173">
        <v>1443.39</v>
      </c>
      <c r="L204" s="153">
        <v>50</v>
      </c>
      <c r="M204" s="173">
        <f>X204</f>
        <v>1037351.89</v>
      </c>
      <c r="N204" s="178" t="s">
        <v>34</v>
      </c>
      <c r="O204" s="178" t="s">
        <v>34</v>
      </c>
      <c r="P204" s="178" t="s">
        <v>34</v>
      </c>
      <c r="Q204" s="173">
        <f t="shared" si="39"/>
        <v>1037351.89</v>
      </c>
      <c r="R204" s="154">
        <f>M204/I204</f>
        <v>649.96171100612776</v>
      </c>
      <c r="S204" s="154">
        <v>6757.0460339943347</v>
      </c>
      <c r="T204" s="152" t="s">
        <v>34</v>
      </c>
      <c r="U204" s="174" t="s">
        <v>34</v>
      </c>
      <c r="V204" s="164" t="s">
        <v>34</v>
      </c>
      <c r="W204" s="152">
        <v>761.7</v>
      </c>
      <c r="X204" s="152">
        <v>1037351.89</v>
      </c>
      <c r="Y204" s="164" t="s">
        <v>34</v>
      </c>
      <c r="Z204" s="164" t="s">
        <v>34</v>
      </c>
      <c r="AA204" s="164" t="s">
        <v>34</v>
      </c>
      <c r="AB204" s="164" t="s">
        <v>34</v>
      </c>
      <c r="AC204" s="164" t="s">
        <v>34</v>
      </c>
      <c r="AD204" s="164" t="s">
        <v>34</v>
      </c>
      <c r="AE204" s="164" t="s">
        <v>34</v>
      </c>
      <c r="AF204" s="164" t="s">
        <v>34</v>
      </c>
      <c r="AG204" s="164" t="s">
        <v>34</v>
      </c>
      <c r="AH204" s="164" t="s">
        <v>34</v>
      </c>
      <c r="AI204" s="170" t="s">
        <v>405</v>
      </c>
      <c r="AJ204" s="41" t="s">
        <v>405</v>
      </c>
      <c r="AK204" s="32" t="s">
        <v>404</v>
      </c>
      <c r="AL204" s="90">
        <v>1</v>
      </c>
      <c r="AM204" s="89"/>
      <c r="AN204" s="21"/>
      <c r="AO204" s="87"/>
      <c r="AP204" s="21"/>
      <c r="AQ204" s="21"/>
      <c r="AR204" s="21"/>
      <c r="AS204" s="34"/>
      <c r="AT204" s="34"/>
      <c r="AU204" s="29">
        <v>175</v>
      </c>
      <c r="AV204" s="29" t="s">
        <v>449</v>
      </c>
      <c r="AW204" s="29" t="str">
        <f t="shared" si="42"/>
        <v>175.</v>
      </c>
      <c r="AX204" s="104"/>
    </row>
    <row r="205" spans="1:50" ht="22.5" customHeight="1" x14ac:dyDescent="0.3">
      <c r="A205" s="159" t="str">
        <f t="shared" si="44"/>
        <v>176.</v>
      </c>
      <c r="B205" s="159">
        <v>390</v>
      </c>
      <c r="C205" s="185" t="s">
        <v>695</v>
      </c>
      <c r="D205" s="159">
        <v>1958</v>
      </c>
      <c r="E205" s="159" t="s">
        <v>34</v>
      </c>
      <c r="F205" s="159" t="s">
        <v>35</v>
      </c>
      <c r="G205" s="159">
        <v>2</v>
      </c>
      <c r="H205" s="159">
        <v>2</v>
      </c>
      <c r="I205" s="173">
        <v>490.4</v>
      </c>
      <c r="J205" s="173">
        <v>269.39999999999998</v>
      </c>
      <c r="K205" s="173">
        <v>233.7</v>
      </c>
      <c r="L205" s="153">
        <v>21</v>
      </c>
      <c r="M205" s="173">
        <f>T205</f>
        <v>233687.2</v>
      </c>
      <c r="N205" s="178" t="s">
        <v>34</v>
      </c>
      <c r="O205" s="178" t="s">
        <v>34</v>
      </c>
      <c r="P205" s="178" t="s">
        <v>34</v>
      </c>
      <c r="Q205" s="173">
        <f t="shared" si="39"/>
        <v>233687.2</v>
      </c>
      <c r="R205" s="154">
        <f>M205/I205</f>
        <v>476.52365415986952</v>
      </c>
      <c r="S205" s="154">
        <v>6757.0460339943347</v>
      </c>
      <c r="T205" s="152">
        <f>75847.56+157839.64</f>
        <v>233687.2</v>
      </c>
      <c r="U205" s="174" t="s">
        <v>34</v>
      </c>
      <c r="V205" s="164" t="s">
        <v>34</v>
      </c>
      <c r="W205" s="164" t="s">
        <v>34</v>
      </c>
      <c r="X205" s="164" t="s">
        <v>34</v>
      </c>
      <c r="Y205" s="164" t="s">
        <v>34</v>
      </c>
      <c r="Z205" s="164" t="s">
        <v>34</v>
      </c>
      <c r="AA205" s="164" t="s">
        <v>34</v>
      </c>
      <c r="AB205" s="164" t="s">
        <v>34</v>
      </c>
      <c r="AC205" s="164" t="s">
        <v>34</v>
      </c>
      <c r="AD205" s="164" t="s">
        <v>34</v>
      </c>
      <c r="AE205" s="164" t="s">
        <v>34</v>
      </c>
      <c r="AF205" s="164" t="s">
        <v>34</v>
      </c>
      <c r="AG205" s="164" t="s">
        <v>34</v>
      </c>
      <c r="AH205" s="164" t="s">
        <v>34</v>
      </c>
      <c r="AI205" s="170" t="s">
        <v>405</v>
      </c>
      <c r="AJ205" s="41" t="s">
        <v>405</v>
      </c>
      <c r="AK205" s="32" t="s">
        <v>404</v>
      </c>
      <c r="AL205" s="90">
        <v>1</v>
      </c>
      <c r="AM205" s="89"/>
      <c r="AN205" s="21" t="s">
        <v>1794</v>
      </c>
      <c r="AO205" s="21">
        <f>76394.2</f>
        <v>76394.2</v>
      </c>
      <c r="AP205" s="21">
        <f>157839.64</f>
        <v>157839.64000000001</v>
      </c>
      <c r="AQ205" s="21"/>
      <c r="AR205" s="21"/>
      <c r="AS205" s="34" t="s">
        <v>1894</v>
      </c>
      <c r="AT205" s="34">
        <f>76394.2</f>
        <v>76394.2</v>
      </c>
      <c r="AU205" s="29">
        <v>176</v>
      </c>
      <c r="AV205" s="29" t="s">
        <v>449</v>
      </c>
      <c r="AW205" s="29" t="str">
        <f t="shared" si="42"/>
        <v>176.</v>
      </c>
      <c r="AX205" s="104"/>
    </row>
    <row r="206" spans="1:50" ht="22.5" customHeight="1" x14ac:dyDescent="0.3">
      <c r="A206" s="159" t="str">
        <f t="shared" si="44"/>
        <v>177.</v>
      </c>
      <c r="B206" s="159">
        <v>395</v>
      </c>
      <c r="C206" s="185" t="s">
        <v>1655</v>
      </c>
      <c r="D206" s="159">
        <v>1973</v>
      </c>
      <c r="E206" s="159" t="s">
        <v>34</v>
      </c>
      <c r="F206" s="159" t="s">
        <v>35</v>
      </c>
      <c r="G206" s="159">
        <v>5</v>
      </c>
      <c r="H206" s="159">
        <v>6</v>
      </c>
      <c r="I206" s="173">
        <v>5936.82</v>
      </c>
      <c r="J206" s="173">
        <v>4353.82</v>
      </c>
      <c r="K206" s="173">
        <v>4353.82</v>
      </c>
      <c r="L206" s="153">
        <v>167</v>
      </c>
      <c r="M206" s="173">
        <f>AB206</f>
        <v>420023</v>
      </c>
      <c r="N206" s="178" t="s">
        <v>34</v>
      </c>
      <c r="O206" s="178" t="s">
        <v>34</v>
      </c>
      <c r="P206" s="178" t="s">
        <v>34</v>
      </c>
      <c r="Q206" s="173">
        <f t="shared" si="39"/>
        <v>420023</v>
      </c>
      <c r="R206" s="154" t="s">
        <v>34</v>
      </c>
      <c r="S206" s="154" t="s">
        <v>34</v>
      </c>
      <c r="T206" s="152" t="s">
        <v>34</v>
      </c>
      <c r="U206" s="174" t="s">
        <v>34</v>
      </c>
      <c r="V206" s="164" t="s">
        <v>34</v>
      </c>
      <c r="W206" s="164" t="s">
        <v>34</v>
      </c>
      <c r="X206" s="164" t="s">
        <v>34</v>
      </c>
      <c r="Y206" s="164" t="s">
        <v>34</v>
      </c>
      <c r="Z206" s="164" t="s">
        <v>34</v>
      </c>
      <c r="AA206" s="152">
        <v>354.49</v>
      </c>
      <c r="AB206" s="152">
        <v>420023</v>
      </c>
      <c r="AC206" s="164" t="s">
        <v>34</v>
      </c>
      <c r="AD206" s="164" t="s">
        <v>34</v>
      </c>
      <c r="AE206" s="164" t="s">
        <v>34</v>
      </c>
      <c r="AF206" s="164" t="s">
        <v>34</v>
      </c>
      <c r="AG206" s="164" t="s">
        <v>34</v>
      </c>
      <c r="AH206" s="164" t="s">
        <v>34</v>
      </c>
      <c r="AI206" s="170" t="s">
        <v>405</v>
      </c>
      <c r="AJ206" s="41" t="s">
        <v>405</v>
      </c>
      <c r="AK206" s="32" t="s">
        <v>408</v>
      </c>
      <c r="AL206" s="90">
        <v>1</v>
      </c>
      <c r="AM206" s="89"/>
      <c r="AN206" s="65"/>
      <c r="AO206" s="87"/>
      <c r="AP206" s="65"/>
      <c r="AQ206" s="65"/>
      <c r="AR206" s="65"/>
      <c r="AS206" s="34" t="s">
        <v>1676</v>
      </c>
      <c r="AT206" s="34"/>
      <c r="AU206" s="29">
        <v>177</v>
      </c>
      <c r="AV206" s="29" t="s">
        <v>449</v>
      </c>
      <c r="AW206" s="29" t="str">
        <f t="shared" si="42"/>
        <v>177.</v>
      </c>
      <c r="AX206" s="104"/>
    </row>
    <row r="207" spans="1:50" ht="22.5" customHeight="1" x14ac:dyDescent="0.3">
      <c r="A207" s="159" t="str">
        <f t="shared" si="44"/>
        <v>178.</v>
      </c>
      <c r="B207" s="159">
        <v>407</v>
      </c>
      <c r="C207" s="185" t="s">
        <v>696</v>
      </c>
      <c r="D207" s="159">
        <v>1917</v>
      </c>
      <c r="E207" s="159" t="s">
        <v>34</v>
      </c>
      <c r="F207" s="159" t="s">
        <v>36</v>
      </c>
      <c r="G207" s="159">
        <v>2</v>
      </c>
      <c r="H207" s="159">
        <v>1</v>
      </c>
      <c r="I207" s="173">
        <v>209.3</v>
      </c>
      <c r="J207" s="173">
        <v>176.2</v>
      </c>
      <c r="K207" s="173">
        <v>176.2</v>
      </c>
      <c r="L207" s="153">
        <v>9</v>
      </c>
      <c r="M207" s="173">
        <f>T207</f>
        <v>183194.42</v>
      </c>
      <c r="N207" s="178" t="s">
        <v>34</v>
      </c>
      <c r="O207" s="178" t="s">
        <v>34</v>
      </c>
      <c r="P207" s="178" t="s">
        <v>34</v>
      </c>
      <c r="Q207" s="173">
        <f t="shared" si="39"/>
        <v>183194.42</v>
      </c>
      <c r="R207" s="154">
        <f t="shared" ref="R207:R212" si="45">M207/I207</f>
        <v>875.27195413282368</v>
      </c>
      <c r="S207" s="154">
        <v>6757.0460339943347</v>
      </c>
      <c r="T207" s="152">
        <v>183194.42</v>
      </c>
      <c r="U207" s="174" t="s">
        <v>34</v>
      </c>
      <c r="V207" s="164" t="s">
        <v>34</v>
      </c>
      <c r="W207" s="164" t="s">
        <v>34</v>
      </c>
      <c r="X207" s="164" t="s">
        <v>34</v>
      </c>
      <c r="Y207" s="164" t="s">
        <v>34</v>
      </c>
      <c r="Z207" s="164" t="s">
        <v>34</v>
      </c>
      <c r="AA207" s="164" t="s">
        <v>34</v>
      </c>
      <c r="AB207" s="164" t="s">
        <v>34</v>
      </c>
      <c r="AC207" s="164" t="s">
        <v>34</v>
      </c>
      <c r="AD207" s="164" t="s">
        <v>34</v>
      </c>
      <c r="AE207" s="164" t="s">
        <v>34</v>
      </c>
      <c r="AF207" s="164" t="s">
        <v>34</v>
      </c>
      <c r="AG207" s="164" t="s">
        <v>34</v>
      </c>
      <c r="AH207" s="164" t="s">
        <v>34</v>
      </c>
      <c r="AI207" s="170" t="s">
        <v>405</v>
      </c>
      <c r="AJ207" s="41" t="s">
        <v>405</v>
      </c>
      <c r="AK207" s="32" t="s">
        <v>404</v>
      </c>
      <c r="AL207" s="90">
        <v>1</v>
      </c>
      <c r="AM207" s="89"/>
      <c r="AN207" s="21" t="s">
        <v>502</v>
      </c>
      <c r="AO207" s="21"/>
      <c r="AP207" s="21"/>
      <c r="AQ207" s="21"/>
      <c r="AR207" s="21"/>
      <c r="AS207" s="34" t="s">
        <v>1885</v>
      </c>
      <c r="AT207" s="34"/>
      <c r="AU207" s="29">
        <v>178</v>
      </c>
      <c r="AV207" s="29" t="s">
        <v>449</v>
      </c>
      <c r="AW207" s="29" t="str">
        <f t="shared" si="42"/>
        <v>178.</v>
      </c>
      <c r="AX207" s="104"/>
    </row>
    <row r="208" spans="1:50" ht="22.5" customHeight="1" x14ac:dyDescent="0.3">
      <c r="A208" s="159" t="str">
        <f t="shared" si="44"/>
        <v>179.</v>
      </c>
      <c r="B208" s="159">
        <v>124</v>
      </c>
      <c r="C208" s="186" t="s">
        <v>697</v>
      </c>
      <c r="D208" s="159">
        <v>1940</v>
      </c>
      <c r="E208" s="159" t="s">
        <v>34</v>
      </c>
      <c r="F208" s="159" t="s">
        <v>36</v>
      </c>
      <c r="G208" s="159">
        <v>1</v>
      </c>
      <c r="H208" s="159">
        <v>2</v>
      </c>
      <c r="I208" s="173">
        <v>282.60000000000002</v>
      </c>
      <c r="J208" s="173">
        <v>179.7</v>
      </c>
      <c r="K208" s="173">
        <v>120.3</v>
      </c>
      <c r="L208" s="153">
        <v>12</v>
      </c>
      <c r="M208" s="173">
        <f>T208</f>
        <v>193614.28</v>
      </c>
      <c r="N208" s="178" t="s">
        <v>34</v>
      </c>
      <c r="O208" s="178" t="s">
        <v>34</v>
      </c>
      <c r="P208" s="178" t="s">
        <v>34</v>
      </c>
      <c r="Q208" s="173">
        <f t="shared" si="39"/>
        <v>193614.28</v>
      </c>
      <c r="R208" s="154">
        <f t="shared" si="45"/>
        <v>685.1177636234961</v>
      </c>
      <c r="S208" s="154">
        <v>6757.0460339943347</v>
      </c>
      <c r="T208" s="152">
        <v>193614.28</v>
      </c>
      <c r="U208" s="174" t="s">
        <v>34</v>
      </c>
      <c r="V208" s="164" t="s">
        <v>34</v>
      </c>
      <c r="W208" s="164" t="s">
        <v>34</v>
      </c>
      <c r="X208" s="164" t="s">
        <v>34</v>
      </c>
      <c r="Y208" s="164" t="s">
        <v>34</v>
      </c>
      <c r="Z208" s="164" t="s">
        <v>34</v>
      </c>
      <c r="AA208" s="164" t="s">
        <v>34</v>
      </c>
      <c r="AB208" s="164" t="s">
        <v>34</v>
      </c>
      <c r="AC208" s="164" t="s">
        <v>34</v>
      </c>
      <c r="AD208" s="164" t="s">
        <v>34</v>
      </c>
      <c r="AE208" s="164" t="s">
        <v>34</v>
      </c>
      <c r="AF208" s="164" t="s">
        <v>34</v>
      </c>
      <c r="AG208" s="164" t="s">
        <v>34</v>
      </c>
      <c r="AH208" s="164" t="s">
        <v>34</v>
      </c>
      <c r="AI208" s="170" t="s">
        <v>405</v>
      </c>
      <c r="AJ208" s="41" t="s">
        <v>405</v>
      </c>
      <c r="AK208" s="32" t="s">
        <v>404</v>
      </c>
      <c r="AL208" s="90">
        <v>1</v>
      </c>
      <c r="AM208" s="89"/>
      <c r="AN208" s="21" t="s">
        <v>502</v>
      </c>
      <c r="AO208" s="21"/>
      <c r="AP208" s="21"/>
      <c r="AQ208" s="21"/>
      <c r="AR208" s="21"/>
      <c r="AS208" s="34"/>
      <c r="AT208" s="34"/>
      <c r="AU208" s="29">
        <v>179</v>
      </c>
      <c r="AV208" s="29" t="s">
        <v>449</v>
      </c>
      <c r="AW208" s="29" t="str">
        <f t="shared" si="42"/>
        <v>179.</v>
      </c>
      <c r="AX208" s="104"/>
    </row>
    <row r="209" spans="1:50" ht="22.5" customHeight="1" x14ac:dyDescent="0.3">
      <c r="A209" s="159" t="str">
        <f t="shared" si="44"/>
        <v>180.</v>
      </c>
      <c r="B209" s="159">
        <v>449</v>
      </c>
      <c r="C209" s="185" t="s">
        <v>698</v>
      </c>
      <c r="D209" s="159">
        <v>1962</v>
      </c>
      <c r="E209" s="159" t="s">
        <v>34</v>
      </c>
      <c r="F209" s="159" t="s">
        <v>35</v>
      </c>
      <c r="G209" s="159">
        <v>2</v>
      </c>
      <c r="H209" s="159">
        <v>2</v>
      </c>
      <c r="I209" s="173">
        <v>821.3</v>
      </c>
      <c r="J209" s="173">
        <v>296.5</v>
      </c>
      <c r="K209" s="173">
        <v>254</v>
      </c>
      <c r="L209" s="153">
        <v>21</v>
      </c>
      <c r="M209" s="173">
        <f>X209</f>
        <v>1298176.28</v>
      </c>
      <c r="N209" s="178" t="s">
        <v>34</v>
      </c>
      <c r="O209" s="178" t="s">
        <v>34</v>
      </c>
      <c r="P209" s="178" t="s">
        <v>34</v>
      </c>
      <c r="Q209" s="173">
        <f t="shared" si="39"/>
        <v>1298176.28</v>
      </c>
      <c r="R209" s="154">
        <f t="shared" si="45"/>
        <v>1580.6359186655304</v>
      </c>
      <c r="S209" s="154">
        <v>6757.0460339943347</v>
      </c>
      <c r="T209" s="152" t="s">
        <v>34</v>
      </c>
      <c r="U209" s="174" t="s">
        <v>34</v>
      </c>
      <c r="V209" s="164" t="s">
        <v>34</v>
      </c>
      <c r="W209" s="152">
        <v>506.6</v>
      </c>
      <c r="X209" s="152">
        <v>1298176.28</v>
      </c>
      <c r="Y209" s="164" t="s">
        <v>34</v>
      </c>
      <c r="Z209" s="164" t="s">
        <v>34</v>
      </c>
      <c r="AA209" s="164" t="s">
        <v>34</v>
      </c>
      <c r="AB209" s="164" t="s">
        <v>34</v>
      </c>
      <c r="AC209" s="164" t="s">
        <v>34</v>
      </c>
      <c r="AD209" s="164" t="s">
        <v>34</v>
      </c>
      <c r="AE209" s="164" t="s">
        <v>34</v>
      </c>
      <c r="AF209" s="164" t="s">
        <v>34</v>
      </c>
      <c r="AG209" s="164" t="s">
        <v>34</v>
      </c>
      <c r="AH209" s="164" t="s">
        <v>34</v>
      </c>
      <c r="AI209" s="170" t="s">
        <v>405</v>
      </c>
      <c r="AJ209" s="41" t="s">
        <v>405</v>
      </c>
      <c r="AK209" s="32" t="s">
        <v>404</v>
      </c>
      <c r="AL209" s="90">
        <v>1</v>
      </c>
      <c r="AM209" s="89"/>
      <c r="AN209" s="21"/>
      <c r="AO209" s="87"/>
      <c r="AP209" s="21"/>
      <c r="AQ209" s="21"/>
      <c r="AR209" s="21"/>
      <c r="AS209" s="34"/>
      <c r="AT209" s="34"/>
      <c r="AU209" s="29">
        <v>180</v>
      </c>
      <c r="AV209" s="29" t="s">
        <v>449</v>
      </c>
      <c r="AW209" s="29" t="str">
        <f t="shared" si="42"/>
        <v>180.</v>
      </c>
      <c r="AX209" s="104"/>
    </row>
    <row r="210" spans="1:50" ht="22.5" customHeight="1" x14ac:dyDescent="0.3">
      <c r="A210" s="159" t="str">
        <f t="shared" si="44"/>
        <v>181.</v>
      </c>
      <c r="B210" s="159">
        <v>457</v>
      </c>
      <c r="C210" s="185" t="s">
        <v>1806</v>
      </c>
      <c r="D210" s="159">
        <v>1971</v>
      </c>
      <c r="E210" s="159" t="s">
        <v>34</v>
      </c>
      <c r="F210" s="159" t="s">
        <v>35</v>
      </c>
      <c r="G210" s="159">
        <v>2</v>
      </c>
      <c r="H210" s="159">
        <v>1</v>
      </c>
      <c r="I210" s="173">
        <v>589.62</v>
      </c>
      <c r="J210" s="173">
        <v>211.8</v>
      </c>
      <c r="K210" s="173">
        <v>173.62</v>
      </c>
      <c r="L210" s="153">
        <v>19</v>
      </c>
      <c r="M210" s="173">
        <f>X210</f>
        <v>728412.2</v>
      </c>
      <c r="N210" s="178" t="s">
        <v>34</v>
      </c>
      <c r="O210" s="178" t="s">
        <v>34</v>
      </c>
      <c r="P210" s="178" t="s">
        <v>34</v>
      </c>
      <c r="Q210" s="173">
        <f t="shared" si="39"/>
        <v>728412.2</v>
      </c>
      <c r="R210" s="154">
        <f t="shared" si="45"/>
        <v>1235.3926257589633</v>
      </c>
      <c r="S210" s="154">
        <v>6757.0460339943347</v>
      </c>
      <c r="T210" s="152" t="s">
        <v>34</v>
      </c>
      <c r="U210" s="174" t="s">
        <v>34</v>
      </c>
      <c r="V210" s="164" t="s">
        <v>34</v>
      </c>
      <c r="W210" s="152">
        <v>298.60000000000002</v>
      </c>
      <c r="X210" s="152">
        <v>728412.2</v>
      </c>
      <c r="Y210" s="164" t="s">
        <v>34</v>
      </c>
      <c r="Z210" s="164" t="s">
        <v>34</v>
      </c>
      <c r="AA210" s="164" t="s">
        <v>34</v>
      </c>
      <c r="AB210" s="164" t="s">
        <v>34</v>
      </c>
      <c r="AC210" s="164" t="s">
        <v>34</v>
      </c>
      <c r="AD210" s="164" t="s">
        <v>34</v>
      </c>
      <c r="AE210" s="164" t="s">
        <v>34</v>
      </c>
      <c r="AF210" s="164" t="s">
        <v>34</v>
      </c>
      <c r="AG210" s="164" t="s">
        <v>34</v>
      </c>
      <c r="AH210" s="164" t="s">
        <v>34</v>
      </c>
      <c r="AI210" s="170" t="s">
        <v>405</v>
      </c>
      <c r="AJ210" s="41" t="s">
        <v>405</v>
      </c>
      <c r="AK210" s="32" t="s">
        <v>404</v>
      </c>
      <c r="AL210" s="90">
        <v>1</v>
      </c>
      <c r="AM210" s="89"/>
      <c r="AN210" s="21"/>
      <c r="AO210" s="87"/>
      <c r="AP210" s="21"/>
      <c r="AQ210" s="21"/>
      <c r="AR210" s="21"/>
      <c r="AS210" s="34"/>
      <c r="AT210" s="34"/>
      <c r="AU210" s="29">
        <v>181</v>
      </c>
      <c r="AV210" s="29" t="s">
        <v>449</v>
      </c>
      <c r="AW210" s="29" t="str">
        <f t="shared" si="42"/>
        <v>181.</v>
      </c>
      <c r="AX210" s="104"/>
    </row>
    <row r="211" spans="1:50" ht="22.5" customHeight="1" x14ac:dyDescent="0.3">
      <c r="A211" s="159" t="str">
        <f t="shared" si="44"/>
        <v>182.</v>
      </c>
      <c r="B211" s="159">
        <v>466</v>
      </c>
      <c r="C211" s="185" t="s">
        <v>699</v>
      </c>
      <c r="D211" s="159">
        <v>1940</v>
      </c>
      <c r="E211" s="159" t="s">
        <v>34</v>
      </c>
      <c r="F211" s="159" t="s">
        <v>35</v>
      </c>
      <c r="G211" s="159">
        <v>2</v>
      </c>
      <c r="H211" s="159">
        <v>1</v>
      </c>
      <c r="I211" s="173">
        <v>466.6</v>
      </c>
      <c r="J211" s="173">
        <v>189.8</v>
      </c>
      <c r="K211" s="173">
        <v>122.5</v>
      </c>
      <c r="L211" s="153">
        <v>14</v>
      </c>
      <c r="M211" s="173">
        <f>X211</f>
        <v>752498.51</v>
      </c>
      <c r="N211" s="178" t="s">
        <v>34</v>
      </c>
      <c r="O211" s="178" t="s">
        <v>34</v>
      </c>
      <c r="P211" s="178" t="s">
        <v>34</v>
      </c>
      <c r="Q211" s="173">
        <f t="shared" si="39"/>
        <v>752498.51</v>
      </c>
      <c r="R211" s="154">
        <f t="shared" si="45"/>
        <v>1612.7271967423917</v>
      </c>
      <c r="S211" s="154">
        <v>6757.0460339943347</v>
      </c>
      <c r="T211" s="152" t="s">
        <v>34</v>
      </c>
      <c r="U211" s="174" t="s">
        <v>34</v>
      </c>
      <c r="V211" s="164" t="s">
        <v>34</v>
      </c>
      <c r="W211" s="152">
        <v>265</v>
      </c>
      <c r="X211" s="152">
        <v>752498.51</v>
      </c>
      <c r="Y211" s="164" t="s">
        <v>34</v>
      </c>
      <c r="Z211" s="164" t="s">
        <v>34</v>
      </c>
      <c r="AA211" s="164" t="s">
        <v>34</v>
      </c>
      <c r="AB211" s="164" t="s">
        <v>34</v>
      </c>
      <c r="AC211" s="164" t="s">
        <v>34</v>
      </c>
      <c r="AD211" s="164" t="s">
        <v>34</v>
      </c>
      <c r="AE211" s="164" t="s">
        <v>34</v>
      </c>
      <c r="AF211" s="164" t="s">
        <v>34</v>
      </c>
      <c r="AG211" s="164" t="s">
        <v>34</v>
      </c>
      <c r="AH211" s="164" t="s">
        <v>34</v>
      </c>
      <c r="AI211" s="170" t="s">
        <v>405</v>
      </c>
      <c r="AJ211" s="41" t="s">
        <v>405</v>
      </c>
      <c r="AK211" s="32" t="s">
        <v>404</v>
      </c>
      <c r="AL211" s="90">
        <v>1</v>
      </c>
      <c r="AM211" s="89"/>
      <c r="AN211" s="21"/>
      <c r="AO211" s="87"/>
      <c r="AP211" s="21"/>
      <c r="AQ211" s="21"/>
      <c r="AR211" s="21"/>
      <c r="AS211" s="34"/>
      <c r="AT211" s="34"/>
      <c r="AU211" s="29">
        <v>182</v>
      </c>
      <c r="AV211" s="29" t="s">
        <v>449</v>
      </c>
      <c r="AW211" s="29" t="str">
        <f t="shared" si="42"/>
        <v>182.</v>
      </c>
      <c r="AX211" s="104"/>
    </row>
    <row r="212" spans="1:50" ht="22.5" customHeight="1" x14ac:dyDescent="0.3">
      <c r="A212" s="159" t="str">
        <f t="shared" si="44"/>
        <v>183.</v>
      </c>
      <c r="B212" s="159">
        <v>470</v>
      </c>
      <c r="C212" s="185" t="s">
        <v>700</v>
      </c>
      <c r="D212" s="159">
        <v>1954</v>
      </c>
      <c r="E212" s="159" t="s">
        <v>34</v>
      </c>
      <c r="F212" s="159" t="s">
        <v>35</v>
      </c>
      <c r="G212" s="159">
        <v>5</v>
      </c>
      <c r="H212" s="159">
        <v>4</v>
      </c>
      <c r="I212" s="173">
        <v>3226.4</v>
      </c>
      <c r="J212" s="173">
        <v>1856.4</v>
      </c>
      <c r="K212" s="173">
        <v>1856.4</v>
      </c>
      <c r="L212" s="153">
        <v>98</v>
      </c>
      <c r="M212" s="173">
        <f>T212++AG212+AH212</f>
        <v>2254657.83</v>
      </c>
      <c r="N212" s="178" t="s">
        <v>34</v>
      </c>
      <c r="O212" s="178" t="s">
        <v>34</v>
      </c>
      <c r="P212" s="178" t="s">
        <v>34</v>
      </c>
      <c r="Q212" s="173">
        <f t="shared" si="39"/>
        <v>2254657.83</v>
      </c>
      <c r="R212" s="154">
        <f t="shared" si="45"/>
        <v>698.81534527646909</v>
      </c>
      <c r="S212" s="154">
        <v>6757.0460339943347</v>
      </c>
      <c r="T212" s="152">
        <f>843574.13+1197977.78</f>
        <v>2041551.9100000001</v>
      </c>
      <c r="U212" s="174" t="s">
        <v>34</v>
      </c>
      <c r="V212" s="164" t="s">
        <v>34</v>
      </c>
      <c r="W212" s="152" t="s">
        <v>34</v>
      </c>
      <c r="X212" s="152" t="s">
        <v>34</v>
      </c>
      <c r="Y212" s="164" t="s">
        <v>34</v>
      </c>
      <c r="Z212" s="164" t="s">
        <v>34</v>
      </c>
      <c r="AA212" s="164" t="s">
        <v>34</v>
      </c>
      <c r="AB212" s="164" t="s">
        <v>34</v>
      </c>
      <c r="AC212" s="164" t="s">
        <v>34</v>
      </c>
      <c r="AD212" s="164" t="s">
        <v>34</v>
      </c>
      <c r="AE212" s="164" t="s">
        <v>34</v>
      </c>
      <c r="AF212" s="164" t="s">
        <v>34</v>
      </c>
      <c r="AG212" s="152">
        <v>8920.4500000000007</v>
      </c>
      <c r="AH212" s="152">
        <v>204185.47</v>
      </c>
      <c r="AI212" s="170" t="s">
        <v>405</v>
      </c>
      <c r="AJ212" s="41" t="s">
        <v>405</v>
      </c>
      <c r="AK212" s="32" t="s">
        <v>404</v>
      </c>
      <c r="AL212" s="90">
        <v>1</v>
      </c>
      <c r="AM212" s="89"/>
      <c r="AN212" s="21" t="s">
        <v>1610</v>
      </c>
      <c r="AO212" s="21">
        <f>843574.13+AH212</f>
        <v>1047759.6</v>
      </c>
      <c r="AP212" s="21">
        <f>1197977.78</f>
        <v>1197977.78</v>
      </c>
      <c r="AQ212" s="21"/>
      <c r="AR212" s="21"/>
      <c r="AS212" s="44" t="s">
        <v>1925</v>
      </c>
      <c r="AT212" s="44"/>
      <c r="AU212" s="29">
        <v>183</v>
      </c>
      <c r="AV212" s="29" t="s">
        <v>449</v>
      </c>
      <c r="AW212" s="29" t="str">
        <f t="shared" si="42"/>
        <v>183.</v>
      </c>
      <c r="AX212" s="104"/>
    </row>
    <row r="213" spans="1:50" ht="22.5" customHeight="1" x14ac:dyDescent="0.3">
      <c r="A213" s="159" t="str">
        <f t="shared" si="44"/>
        <v>184.</v>
      </c>
      <c r="B213" s="159">
        <v>499</v>
      </c>
      <c r="C213" s="185" t="s">
        <v>80</v>
      </c>
      <c r="D213" s="159">
        <v>1970</v>
      </c>
      <c r="E213" s="159" t="s">
        <v>34</v>
      </c>
      <c r="F213" s="159" t="s">
        <v>35</v>
      </c>
      <c r="G213" s="159">
        <v>3</v>
      </c>
      <c r="H213" s="159">
        <v>3</v>
      </c>
      <c r="I213" s="173">
        <v>1444.67</v>
      </c>
      <c r="J213" s="173">
        <v>1188.21</v>
      </c>
      <c r="K213" s="173">
        <v>1188.21</v>
      </c>
      <c r="L213" s="153">
        <v>38</v>
      </c>
      <c r="M213" s="173">
        <f>X213+AH213</f>
        <v>4196704.0999999996</v>
      </c>
      <c r="N213" s="178" t="s">
        <v>34</v>
      </c>
      <c r="O213" s="178" t="s">
        <v>34</v>
      </c>
      <c r="P213" s="178" t="s">
        <v>34</v>
      </c>
      <c r="Q213" s="173">
        <f t="shared" si="39"/>
        <v>4196704.0999999996</v>
      </c>
      <c r="R213" s="154">
        <v>1615.3258529629602</v>
      </c>
      <c r="S213" s="154">
        <v>5221.4052538370725</v>
      </c>
      <c r="T213" s="152" t="s">
        <v>34</v>
      </c>
      <c r="U213" s="153" t="s">
        <v>34</v>
      </c>
      <c r="V213" s="152" t="s">
        <v>34</v>
      </c>
      <c r="W213" s="152">
        <v>1277</v>
      </c>
      <c r="X213" s="152">
        <v>4022023.1</v>
      </c>
      <c r="Y213" s="164" t="s">
        <v>34</v>
      </c>
      <c r="Z213" s="164" t="s">
        <v>34</v>
      </c>
      <c r="AA213" s="164" t="s">
        <v>34</v>
      </c>
      <c r="AB213" s="164" t="s">
        <v>34</v>
      </c>
      <c r="AC213" s="164" t="s">
        <v>34</v>
      </c>
      <c r="AD213" s="164" t="s">
        <v>34</v>
      </c>
      <c r="AE213" s="164" t="s">
        <v>34</v>
      </c>
      <c r="AF213" s="164" t="s">
        <v>34</v>
      </c>
      <c r="AG213" s="164" t="s">
        <v>34</v>
      </c>
      <c r="AH213" s="152">
        <v>174681</v>
      </c>
      <c r="AI213" s="170" t="s">
        <v>405</v>
      </c>
      <c r="AJ213" s="41" t="s">
        <v>405</v>
      </c>
      <c r="AK213" s="32" t="s">
        <v>404</v>
      </c>
      <c r="AL213" s="90">
        <v>1</v>
      </c>
      <c r="AM213" s="89"/>
      <c r="AN213" s="21"/>
      <c r="AO213" s="87"/>
      <c r="AP213" s="21"/>
      <c r="AQ213" s="21"/>
      <c r="AR213" s="21"/>
      <c r="AS213" s="44" t="s">
        <v>1147</v>
      </c>
      <c r="AT213" s="55">
        <v>43441</v>
      </c>
      <c r="AU213" s="29">
        <v>184</v>
      </c>
      <c r="AV213" s="29" t="s">
        <v>449</v>
      </c>
      <c r="AW213" s="29" t="str">
        <f t="shared" si="42"/>
        <v>184.</v>
      </c>
      <c r="AX213" s="104"/>
    </row>
    <row r="214" spans="1:50" ht="22.5" customHeight="1" x14ac:dyDescent="0.3">
      <c r="A214" s="159" t="str">
        <f t="shared" si="44"/>
        <v>185.</v>
      </c>
      <c r="B214" s="159">
        <v>5477</v>
      </c>
      <c r="C214" s="185" t="s">
        <v>1763</v>
      </c>
      <c r="D214" s="172">
        <v>1965</v>
      </c>
      <c r="E214" s="172" t="s">
        <v>34</v>
      </c>
      <c r="F214" s="159" t="s">
        <v>35</v>
      </c>
      <c r="G214" s="172">
        <v>3</v>
      </c>
      <c r="H214" s="172">
        <v>3</v>
      </c>
      <c r="I214" s="152">
        <v>1671</v>
      </c>
      <c r="J214" s="152">
        <v>1227.5999999999999</v>
      </c>
      <c r="K214" s="152">
        <v>707.42</v>
      </c>
      <c r="L214" s="153">
        <v>42</v>
      </c>
      <c r="M214" s="173">
        <f>X214+AH214</f>
        <v>5784568.21</v>
      </c>
      <c r="N214" s="173" t="s">
        <v>34</v>
      </c>
      <c r="O214" s="173" t="s">
        <v>34</v>
      </c>
      <c r="P214" s="173" t="s">
        <v>34</v>
      </c>
      <c r="Q214" s="173">
        <f t="shared" si="39"/>
        <v>5784568.21</v>
      </c>
      <c r="R214" s="154">
        <f>M214/I214</f>
        <v>3461.7404009575102</v>
      </c>
      <c r="S214" s="154">
        <v>6757.0460339943347</v>
      </c>
      <c r="T214" s="152" t="s">
        <v>34</v>
      </c>
      <c r="U214" s="153" t="s">
        <v>34</v>
      </c>
      <c r="V214" s="152" t="s">
        <v>34</v>
      </c>
      <c r="W214" s="152">
        <v>769.6</v>
      </c>
      <c r="X214" s="152">
        <v>5563390.6799999997</v>
      </c>
      <c r="Y214" s="164" t="s">
        <v>34</v>
      </c>
      <c r="Z214" s="164" t="s">
        <v>34</v>
      </c>
      <c r="AA214" s="164" t="s">
        <v>34</v>
      </c>
      <c r="AB214" s="164" t="s">
        <v>34</v>
      </c>
      <c r="AC214" s="164" t="s">
        <v>34</v>
      </c>
      <c r="AD214" s="164" t="s">
        <v>34</v>
      </c>
      <c r="AE214" s="164" t="s">
        <v>34</v>
      </c>
      <c r="AF214" s="164" t="s">
        <v>34</v>
      </c>
      <c r="AG214" s="164" t="s">
        <v>34</v>
      </c>
      <c r="AH214" s="152">
        <v>221177.53</v>
      </c>
      <c r="AI214" s="170" t="s">
        <v>405</v>
      </c>
      <c r="AJ214" s="41" t="s">
        <v>405</v>
      </c>
      <c r="AK214" s="32" t="s">
        <v>404</v>
      </c>
      <c r="AL214" s="90">
        <v>1</v>
      </c>
      <c r="AM214" s="89"/>
      <c r="AN214" s="21"/>
      <c r="AO214" s="87"/>
      <c r="AP214" s="21"/>
      <c r="AQ214" s="21"/>
      <c r="AR214" s="21"/>
      <c r="AS214" s="34" t="s">
        <v>411</v>
      </c>
      <c r="AT214" s="34"/>
      <c r="AU214" s="29">
        <v>185</v>
      </c>
      <c r="AV214" s="29" t="s">
        <v>449</v>
      </c>
      <c r="AW214" s="29" t="str">
        <f t="shared" si="42"/>
        <v>185.</v>
      </c>
      <c r="AX214" s="104"/>
    </row>
    <row r="215" spans="1:50" ht="22.5" customHeight="1" x14ac:dyDescent="0.3">
      <c r="A215" s="159" t="str">
        <f t="shared" si="44"/>
        <v>186.</v>
      </c>
      <c r="B215" s="159">
        <v>506</v>
      </c>
      <c r="C215" s="185" t="s">
        <v>534</v>
      </c>
      <c r="D215" s="159">
        <v>1917</v>
      </c>
      <c r="E215" s="159" t="s">
        <v>34</v>
      </c>
      <c r="F215" s="159" t="s">
        <v>35</v>
      </c>
      <c r="G215" s="159">
        <v>2</v>
      </c>
      <c r="H215" s="159">
        <v>2</v>
      </c>
      <c r="I215" s="173">
        <v>415.3</v>
      </c>
      <c r="J215" s="173">
        <v>383</v>
      </c>
      <c r="K215" s="173">
        <v>261</v>
      </c>
      <c r="L215" s="153">
        <v>4</v>
      </c>
      <c r="M215" s="173">
        <f>AB215+AH215</f>
        <v>1322399.1600000001</v>
      </c>
      <c r="N215" s="178" t="s">
        <v>34</v>
      </c>
      <c r="O215" s="178" t="s">
        <v>34</v>
      </c>
      <c r="P215" s="178" t="s">
        <v>34</v>
      </c>
      <c r="Q215" s="173">
        <f t="shared" si="39"/>
        <v>1322399.1600000001</v>
      </c>
      <c r="R215" s="154">
        <f>M215/I215</f>
        <v>3184.2021671081147</v>
      </c>
      <c r="S215" s="154">
        <v>6757.0460339943347</v>
      </c>
      <c r="T215" s="152" t="s">
        <v>34</v>
      </c>
      <c r="U215" s="153" t="s">
        <v>34</v>
      </c>
      <c r="V215" s="152" t="s">
        <v>34</v>
      </c>
      <c r="W215" s="152" t="s">
        <v>34</v>
      </c>
      <c r="X215" s="152" t="s">
        <v>34</v>
      </c>
      <c r="Y215" s="152" t="s">
        <v>34</v>
      </c>
      <c r="Z215" s="152" t="s">
        <v>34</v>
      </c>
      <c r="AA215" s="152">
        <v>912</v>
      </c>
      <c r="AB215" s="152">
        <v>1202694.1200000001</v>
      </c>
      <c r="AC215" s="164" t="s">
        <v>34</v>
      </c>
      <c r="AD215" s="164" t="s">
        <v>34</v>
      </c>
      <c r="AE215" s="164" t="s">
        <v>34</v>
      </c>
      <c r="AF215" s="164" t="s">
        <v>34</v>
      </c>
      <c r="AG215" s="164" t="s">
        <v>34</v>
      </c>
      <c r="AH215" s="152">
        <v>119705.04</v>
      </c>
      <c r="AI215" s="170" t="s">
        <v>405</v>
      </c>
      <c r="AJ215" s="41" t="s">
        <v>405</v>
      </c>
      <c r="AK215" s="32" t="s">
        <v>404</v>
      </c>
      <c r="AL215" s="90"/>
      <c r="AM215" s="89">
        <v>1</v>
      </c>
      <c r="AN215" s="21" t="s">
        <v>586</v>
      </c>
      <c r="AO215" s="87">
        <f>AH215</f>
        <v>119705.04</v>
      </c>
      <c r="AP215" s="21"/>
      <c r="AQ215" s="21"/>
      <c r="AR215" s="21"/>
      <c r="AS215" s="34" t="s">
        <v>411</v>
      </c>
      <c r="AT215" s="34"/>
      <c r="AU215" s="29">
        <v>186</v>
      </c>
      <c r="AV215" s="29" t="s">
        <v>449</v>
      </c>
      <c r="AW215" s="29" t="str">
        <f t="shared" si="42"/>
        <v>186.</v>
      </c>
      <c r="AX215" s="104"/>
    </row>
    <row r="216" spans="1:50" ht="22.5" customHeight="1" x14ac:dyDescent="0.3">
      <c r="A216" s="159" t="str">
        <f t="shared" si="44"/>
        <v>187.</v>
      </c>
      <c r="B216" s="159">
        <v>511</v>
      </c>
      <c r="C216" s="185" t="s">
        <v>701</v>
      </c>
      <c r="D216" s="159">
        <v>1930</v>
      </c>
      <c r="E216" s="159" t="s">
        <v>34</v>
      </c>
      <c r="F216" s="159" t="s">
        <v>36</v>
      </c>
      <c r="G216" s="159">
        <v>2</v>
      </c>
      <c r="H216" s="159">
        <v>1</v>
      </c>
      <c r="I216" s="173">
        <v>271.60000000000002</v>
      </c>
      <c r="J216" s="173">
        <v>212</v>
      </c>
      <c r="K216" s="173">
        <v>212</v>
      </c>
      <c r="L216" s="153">
        <v>20</v>
      </c>
      <c r="M216" s="173">
        <f>AD216</f>
        <v>250889.51</v>
      </c>
      <c r="N216" s="178" t="s">
        <v>34</v>
      </c>
      <c r="O216" s="178" t="s">
        <v>34</v>
      </c>
      <c r="P216" s="178" t="s">
        <v>34</v>
      </c>
      <c r="Q216" s="173">
        <f t="shared" si="39"/>
        <v>250889.51</v>
      </c>
      <c r="R216" s="154">
        <f>M216/I216</f>
        <v>923.74635493372602</v>
      </c>
      <c r="S216" s="154">
        <v>6757.0460339943347</v>
      </c>
      <c r="T216" s="152" t="s">
        <v>34</v>
      </c>
      <c r="U216" s="153" t="s">
        <v>34</v>
      </c>
      <c r="V216" s="152" t="s">
        <v>34</v>
      </c>
      <c r="W216" s="152" t="s">
        <v>34</v>
      </c>
      <c r="X216" s="152" t="s">
        <v>34</v>
      </c>
      <c r="Y216" s="152" t="s">
        <v>34</v>
      </c>
      <c r="Z216" s="152" t="s">
        <v>34</v>
      </c>
      <c r="AA216" s="152" t="s">
        <v>34</v>
      </c>
      <c r="AB216" s="152" t="s">
        <v>34</v>
      </c>
      <c r="AC216" s="152">
        <v>59</v>
      </c>
      <c r="AD216" s="152">
        <v>250889.51</v>
      </c>
      <c r="AE216" s="164" t="s">
        <v>34</v>
      </c>
      <c r="AF216" s="164" t="s">
        <v>34</v>
      </c>
      <c r="AG216" s="152" t="s">
        <v>34</v>
      </c>
      <c r="AH216" s="152" t="s">
        <v>34</v>
      </c>
      <c r="AI216" s="170" t="s">
        <v>405</v>
      </c>
      <c r="AJ216" s="41" t="s">
        <v>405</v>
      </c>
      <c r="AK216" s="32" t="s">
        <v>404</v>
      </c>
      <c r="AL216" s="90">
        <v>1</v>
      </c>
      <c r="AM216" s="89"/>
      <c r="AN216" s="21"/>
      <c r="AO216" s="87"/>
      <c r="AP216" s="21"/>
      <c r="AQ216" s="21"/>
      <c r="AR216" s="21"/>
      <c r="AS216" s="34"/>
      <c r="AT216" s="34"/>
      <c r="AU216" s="29">
        <v>187</v>
      </c>
      <c r="AV216" s="29" t="s">
        <v>449</v>
      </c>
      <c r="AW216" s="29" t="str">
        <f t="shared" si="42"/>
        <v>187.</v>
      </c>
      <c r="AX216" s="104"/>
    </row>
    <row r="217" spans="1:50" ht="22.5" customHeight="1" x14ac:dyDescent="0.3">
      <c r="A217" s="159" t="str">
        <f t="shared" si="44"/>
        <v>188.</v>
      </c>
      <c r="B217" s="159">
        <v>523</v>
      </c>
      <c r="C217" s="185" t="s">
        <v>856</v>
      </c>
      <c r="D217" s="172">
        <v>1946</v>
      </c>
      <c r="E217" s="172" t="s">
        <v>34</v>
      </c>
      <c r="F217" s="159" t="s">
        <v>36</v>
      </c>
      <c r="G217" s="172">
        <v>2</v>
      </c>
      <c r="H217" s="172">
        <v>1</v>
      </c>
      <c r="I217" s="152">
        <v>663.5</v>
      </c>
      <c r="J217" s="152">
        <v>389</v>
      </c>
      <c r="K217" s="152">
        <v>274.5</v>
      </c>
      <c r="L217" s="153">
        <v>16</v>
      </c>
      <c r="M217" s="173">
        <f>X217</f>
        <v>974716.61</v>
      </c>
      <c r="N217" s="173" t="s">
        <v>34</v>
      </c>
      <c r="O217" s="173" t="s">
        <v>34</v>
      </c>
      <c r="P217" s="173" t="s">
        <v>34</v>
      </c>
      <c r="Q217" s="173">
        <f t="shared" si="39"/>
        <v>974716.61</v>
      </c>
      <c r="R217" s="154">
        <f>M217/I217</f>
        <v>1469.0529163526751</v>
      </c>
      <c r="S217" s="154" t="s">
        <v>34</v>
      </c>
      <c r="T217" s="152" t="s">
        <v>34</v>
      </c>
      <c r="U217" s="153" t="s">
        <v>34</v>
      </c>
      <c r="V217" s="152" t="s">
        <v>34</v>
      </c>
      <c r="W217" s="152">
        <v>350</v>
      </c>
      <c r="X217" s="152">
        <v>974716.61</v>
      </c>
      <c r="Y217" s="164" t="s">
        <v>34</v>
      </c>
      <c r="Z217" s="164" t="s">
        <v>34</v>
      </c>
      <c r="AA217" s="164" t="s">
        <v>34</v>
      </c>
      <c r="AB217" s="164" t="s">
        <v>34</v>
      </c>
      <c r="AC217" s="164" t="s">
        <v>34</v>
      </c>
      <c r="AD217" s="164" t="s">
        <v>34</v>
      </c>
      <c r="AE217" s="164" t="s">
        <v>34</v>
      </c>
      <c r="AF217" s="164" t="s">
        <v>34</v>
      </c>
      <c r="AG217" s="164" t="s">
        <v>34</v>
      </c>
      <c r="AH217" s="152" t="s">
        <v>34</v>
      </c>
      <c r="AI217" s="170" t="s">
        <v>405</v>
      </c>
      <c r="AJ217" s="41" t="s">
        <v>405</v>
      </c>
      <c r="AK217" s="32" t="s">
        <v>404</v>
      </c>
      <c r="AL217" s="90">
        <v>1</v>
      </c>
      <c r="AM217" s="89"/>
      <c r="AN217" s="21"/>
      <c r="AO217" s="87"/>
      <c r="AP217" s="21"/>
      <c r="AQ217" s="21"/>
      <c r="AR217" s="21"/>
      <c r="AS217" s="34" t="s">
        <v>1775</v>
      </c>
      <c r="AT217" s="34"/>
      <c r="AU217" s="29">
        <v>188</v>
      </c>
      <c r="AV217" s="29" t="s">
        <v>449</v>
      </c>
      <c r="AW217" s="29" t="str">
        <f t="shared" si="42"/>
        <v>188.</v>
      </c>
      <c r="AX217" s="104"/>
    </row>
    <row r="218" spans="1:50" ht="22.5" customHeight="1" x14ac:dyDescent="0.3">
      <c r="A218" s="159" t="str">
        <f t="shared" si="44"/>
        <v>189.</v>
      </c>
      <c r="B218" s="159">
        <v>526</v>
      </c>
      <c r="C218" s="185" t="s">
        <v>1824</v>
      </c>
      <c r="D218" s="159">
        <v>1960</v>
      </c>
      <c r="E218" s="172" t="s">
        <v>34</v>
      </c>
      <c r="F218" s="159" t="s">
        <v>35</v>
      </c>
      <c r="G218" s="159">
        <v>2</v>
      </c>
      <c r="H218" s="159">
        <v>1</v>
      </c>
      <c r="I218" s="154">
        <v>561.79999999999995</v>
      </c>
      <c r="J218" s="154">
        <v>303.5</v>
      </c>
      <c r="K218" s="154">
        <v>258.3</v>
      </c>
      <c r="L218" s="156">
        <v>18</v>
      </c>
      <c r="M218" s="173">
        <f>T218+X218</f>
        <v>1089550.54</v>
      </c>
      <c r="N218" s="173" t="s">
        <v>34</v>
      </c>
      <c r="O218" s="173" t="s">
        <v>34</v>
      </c>
      <c r="P218" s="173" t="s">
        <v>34</v>
      </c>
      <c r="Q218" s="173">
        <f t="shared" si="39"/>
        <v>1089550.54</v>
      </c>
      <c r="R218" s="154" t="s">
        <v>34</v>
      </c>
      <c r="S218" s="154" t="s">
        <v>34</v>
      </c>
      <c r="T218" s="152">
        <v>166448.4</v>
      </c>
      <c r="U218" s="174" t="s">
        <v>34</v>
      </c>
      <c r="V218" s="164" t="s">
        <v>34</v>
      </c>
      <c r="W218" s="152">
        <v>306</v>
      </c>
      <c r="X218" s="152">
        <v>923102.14</v>
      </c>
      <c r="Y218" s="164" t="s">
        <v>34</v>
      </c>
      <c r="Z218" s="164" t="s">
        <v>34</v>
      </c>
      <c r="AA218" s="164" t="s">
        <v>34</v>
      </c>
      <c r="AB218" s="164" t="s">
        <v>34</v>
      </c>
      <c r="AC218" s="164" t="s">
        <v>34</v>
      </c>
      <c r="AD218" s="164" t="s">
        <v>34</v>
      </c>
      <c r="AE218" s="164" t="s">
        <v>34</v>
      </c>
      <c r="AF218" s="164" t="s">
        <v>34</v>
      </c>
      <c r="AG218" s="164" t="s">
        <v>34</v>
      </c>
      <c r="AH218" s="152" t="s">
        <v>34</v>
      </c>
      <c r="AI218" s="170" t="s">
        <v>405</v>
      </c>
      <c r="AJ218" s="41" t="s">
        <v>405</v>
      </c>
      <c r="AK218" s="1" t="s">
        <v>404</v>
      </c>
      <c r="AL218" s="90">
        <v>1</v>
      </c>
      <c r="AM218" s="91"/>
      <c r="AN218" s="21" t="s">
        <v>1583</v>
      </c>
      <c r="AO218" s="21"/>
      <c r="AP218" s="21"/>
      <c r="AQ218" s="21"/>
      <c r="AR218" s="21"/>
      <c r="AS218" s="44" t="s">
        <v>579</v>
      </c>
      <c r="AT218" s="34"/>
      <c r="AU218" s="29">
        <v>189</v>
      </c>
      <c r="AV218" s="29" t="s">
        <v>449</v>
      </c>
      <c r="AW218" s="29" t="str">
        <f t="shared" si="42"/>
        <v>189.</v>
      </c>
      <c r="AX218" s="104"/>
    </row>
    <row r="219" spans="1:50" ht="22.5" customHeight="1" x14ac:dyDescent="0.3">
      <c r="A219" s="159" t="str">
        <f t="shared" si="44"/>
        <v>190.</v>
      </c>
      <c r="B219" s="159">
        <v>542</v>
      </c>
      <c r="C219" s="185" t="s">
        <v>702</v>
      </c>
      <c r="D219" s="172">
        <v>1955</v>
      </c>
      <c r="E219" s="172" t="s">
        <v>34</v>
      </c>
      <c r="F219" s="172" t="s">
        <v>35</v>
      </c>
      <c r="G219" s="172">
        <v>2</v>
      </c>
      <c r="H219" s="172">
        <v>2</v>
      </c>
      <c r="I219" s="152">
        <v>1113.7</v>
      </c>
      <c r="J219" s="152">
        <v>620.6</v>
      </c>
      <c r="K219" s="152">
        <v>493.1</v>
      </c>
      <c r="L219" s="153">
        <v>15</v>
      </c>
      <c r="M219" s="173">
        <f>AB219</f>
        <v>864673.96</v>
      </c>
      <c r="N219" s="173" t="s">
        <v>34</v>
      </c>
      <c r="O219" s="173" t="s">
        <v>34</v>
      </c>
      <c r="P219" s="173" t="s">
        <v>34</v>
      </c>
      <c r="Q219" s="173">
        <f t="shared" si="39"/>
        <v>864673.96</v>
      </c>
      <c r="R219" s="154" t="s">
        <v>34</v>
      </c>
      <c r="S219" s="154" t="s">
        <v>34</v>
      </c>
      <c r="T219" s="152" t="s">
        <v>34</v>
      </c>
      <c r="U219" s="153" t="s">
        <v>34</v>
      </c>
      <c r="V219" s="152" t="s">
        <v>34</v>
      </c>
      <c r="W219" s="152" t="s">
        <v>34</v>
      </c>
      <c r="X219" s="152" t="s">
        <v>34</v>
      </c>
      <c r="Y219" s="152" t="s">
        <v>34</v>
      </c>
      <c r="Z219" s="152" t="s">
        <v>34</v>
      </c>
      <c r="AA219" s="152">
        <v>730</v>
      </c>
      <c r="AB219" s="152">
        <v>864673.96</v>
      </c>
      <c r="AC219" s="164" t="s">
        <v>34</v>
      </c>
      <c r="AD219" s="164" t="s">
        <v>34</v>
      </c>
      <c r="AE219" s="164" t="s">
        <v>34</v>
      </c>
      <c r="AF219" s="164" t="s">
        <v>34</v>
      </c>
      <c r="AG219" s="164" t="s">
        <v>34</v>
      </c>
      <c r="AH219" s="152" t="s">
        <v>34</v>
      </c>
      <c r="AI219" s="170" t="s">
        <v>405</v>
      </c>
      <c r="AJ219" s="41" t="s">
        <v>405</v>
      </c>
      <c r="AK219" s="32" t="s">
        <v>404</v>
      </c>
      <c r="AL219" s="90">
        <v>1</v>
      </c>
      <c r="AM219" s="89"/>
      <c r="AN219" s="21"/>
      <c r="AO219" s="87"/>
      <c r="AP219" s="21"/>
      <c r="AQ219" s="21"/>
      <c r="AR219" s="21"/>
      <c r="AS219" s="44" t="s">
        <v>576</v>
      </c>
      <c r="AT219" s="34"/>
      <c r="AU219" s="29">
        <v>190</v>
      </c>
      <c r="AV219" s="29" t="s">
        <v>449</v>
      </c>
      <c r="AW219" s="29" t="str">
        <f t="shared" si="42"/>
        <v>190.</v>
      </c>
      <c r="AX219" s="104"/>
    </row>
    <row r="220" spans="1:50" ht="22.5" customHeight="1" x14ac:dyDescent="0.3">
      <c r="A220" s="159" t="str">
        <f t="shared" si="44"/>
        <v>191.</v>
      </c>
      <c r="B220" s="159">
        <v>544</v>
      </c>
      <c r="C220" s="185" t="s">
        <v>672</v>
      </c>
      <c r="D220" s="172">
        <v>1956</v>
      </c>
      <c r="E220" s="172" t="s">
        <v>34</v>
      </c>
      <c r="F220" s="172" t="s">
        <v>35</v>
      </c>
      <c r="G220" s="172">
        <v>2</v>
      </c>
      <c r="H220" s="172">
        <v>2</v>
      </c>
      <c r="I220" s="152">
        <v>1095.8</v>
      </c>
      <c r="J220" s="152">
        <v>624.4</v>
      </c>
      <c r="K220" s="152">
        <v>471.4</v>
      </c>
      <c r="L220" s="153">
        <v>27</v>
      </c>
      <c r="M220" s="173">
        <f>X220</f>
        <v>1526841.12</v>
      </c>
      <c r="N220" s="173" t="s">
        <v>34</v>
      </c>
      <c r="O220" s="173" t="s">
        <v>34</v>
      </c>
      <c r="P220" s="173" t="s">
        <v>34</v>
      </c>
      <c r="Q220" s="173">
        <f t="shared" si="39"/>
        <v>1526841.12</v>
      </c>
      <c r="R220" s="154" t="s">
        <v>34</v>
      </c>
      <c r="S220" s="154" t="s">
        <v>34</v>
      </c>
      <c r="T220" s="152" t="s">
        <v>34</v>
      </c>
      <c r="U220" s="153" t="s">
        <v>34</v>
      </c>
      <c r="V220" s="152" t="s">
        <v>34</v>
      </c>
      <c r="W220" s="152">
        <v>635</v>
      </c>
      <c r="X220" s="152">
        <v>1526841.12</v>
      </c>
      <c r="Y220" s="164" t="s">
        <v>34</v>
      </c>
      <c r="Z220" s="164" t="s">
        <v>34</v>
      </c>
      <c r="AA220" s="164" t="s">
        <v>34</v>
      </c>
      <c r="AB220" s="164" t="s">
        <v>34</v>
      </c>
      <c r="AC220" s="164" t="s">
        <v>34</v>
      </c>
      <c r="AD220" s="164" t="s">
        <v>34</v>
      </c>
      <c r="AE220" s="164" t="s">
        <v>34</v>
      </c>
      <c r="AF220" s="164" t="s">
        <v>34</v>
      </c>
      <c r="AG220" s="164" t="s">
        <v>34</v>
      </c>
      <c r="AH220" s="152" t="s">
        <v>34</v>
      </c>
      <c r="AI220" s="170" t="s">
        <v>405</v>
      </c>
      <c r="AJ220" s="41" t="s">
        <v>405</v>
      </c>
      <c r="AK220" s="32" t="s">
        <v>404</v>
      </c>
      <c r="AL220" s="90">
        <v>1</v>
      </c>
      <c r="AM220" s="89"/>
      <c r="AN220" s="21"/>
      <c r="AO220" s="87"/>
      <c r="AP220" s="21"/>
      <c r="AQ220" s="21"/>
      <c r="AR220" s="21"/>
      <c r="AS220" s="44" t="s">
        <v>571</v>
      </c>
      <c r="AT220" s="34"/>
      <c r="AU220" s="29">
        <v>191</v>
      </c>
      <c r="AV220" s="29" t="s">
        <v>449</v>
      </c>
      <c r="AW220" s="29" t="str">
        <f t="shared" si="42"/>
        <v>191.</v>
      </c>
      <c r="AX220" s="104"/>
    </row>
    <row r="221" spans="1:50" ht="22.5" customHeight="1" x14ac:dyDescent="0.3">
      <c r="A221" s="159" t="str">
        <f t="shared" si="44"/>
        <v>192.</v>
      </c>
      <c r="B221" s="159">
        <v>546</v>
      </c>
      <c r="C221" s="185" t="s">
        <v>703</v>
      </c>
      <c r="D221" s="172">
        <v>1953</v>
      </c>
      <c r="E221" s="172" t="s">
        <v>34</v>
      </c>
      <c r="F221" s="159" t="s">
        <v>35</v>
      </c>
      <c r="G221" s="172">
        <v>3</v>
      </c>
      <c r="H221" s="172">
        <v>4</v>
      </c>
      <c r="I221" s="152">
        <v>2730.9</v>
      </c>
      <c r="J221" s="152">
        <v>1604.9</v>
      </c>
      <c r="K221" s="152">
        <v>994</v>
      </c>
      <c r="L221" s="153">
        <v>46</v>
      </c>
      <c r="M221" s="173">
        <f>AB221</f>
        <v>1321897.6399999999</v>
      </c>
      <c r="N221" s="173" t="s">
        <v>34</v>
      </c>
      <c r="O221" s="173" t="s">
        <v>34</v>
      </c>
      <c r="P221" s="173" t="s">
        <v>34</v>
      </c>
      <c r="Q221" s="173">
        <f t="shared" si="39"/>
        <v>1321897.6399999999</v>
      </c>
      <c r="R221" s="154">
        <f>M221/I221</f>
        <v>484.05201215716426</v>
      </c>
      <c r="S221" s="154">
        <v>6757.0460339943347</v>
      </c>
      <c r="T221" s="152" t="s">
        <v>34</v>
      </c>
      <c r="U221" s="153" t="s">
        <v>34</v>
      </c>
      <c r="V221" s="152" t="s">
        <v>34</v>
      </c>
      <c r="W221" s="152" t="s">
        <v>34</v>
      </c>
      <c r="X221" s="152" t="s">
        <v>34</v>
      </c>
      <c r="Y221" s="152" t="s">
        <v>34</v>
      </c>
      <c r="Z221" s="152" t="s">
        <v>34</v>
      </c>
      <c r="AA221" s="152">
        <v>1759.8</v>
      </c>
      <c r="AB221" s="152">
        <v>1321897.6399999999</v>
      </c>
      <c r="AC221" s="164" t="s">
        <v>34</v>
      </c>
      <c r="AD221" s="164" t="s">
        <v>34</v>
      </c>
      <c r="AE221" s="164" t="s">
        <v>34</v>
      </c>
      <c r="AF221" s="164" t="s">
        <v>34</v>
      </c>
      <c r="AG221" s="164" t="s">
        <v>34</v>
      </c>
      <c r="AH221" s="152" t="s">
        <v>34</v>
      </c>
      <c r="AI221" s="170" t="s">
        <v>405</v>
      </c>
      <c r="AJ221" s="41" t="s">
        <v>405</v>
      </c>
      <c r="AK221" s="32" t="s">
        <v>404</v>
      </c>
      <c r="AL221" s="90">
        <v>1</v>
      </c>
      <c r="AM221" s="89"/>
      <c r="AN221" s="21"/>
      <c r="AO221" s="87"/>
      <c r="AP221" s="21"/>
      <c r="AQ221" s="21"/>
      <c r="AR221" s="21"/>
      <c r="AS221" s="44"/>
      <c r="AT221" s="34"/>
      <c r="AU221" s="29">
        <v>192</v>
      </c>
      <c r="AV221" s="29" t="s">
        <v>449</v>
      </c>
      <c r="AW221" s="29" t="str">
        <f t="shared" si="42"/>
        <v>192.</v>
      </c>
      <c r="AX221" s="104"/>
    </row>
    <row r="222" spans="1:50" ht="22.5" customHeight="1" x14ac:dyDescent="0.3">
      <c r="A222" s="159" t="str">
        <f t="shared" si="44"/>
        <v>193.</v>
      </c>
      <c r="B222" s="159">
        <v>552</v>
      </c>
      <c r="C222" s="166" t="s">
        <v>1144</v>
      </c>
      <c r="D222" s="159">
        <v>1938</v>
      </c>
      <c r="E222" s="167" t="s">
        <v>34</v>
      </c>
      <c r="F222" s="159" t="s">
        <v>35</v>
      </c>
      <c r="G222" s="159">
        <v>4</v>
      </c>
      <c r="H222" s="159">
        <v>5</v>
      </c>
      <c r="I222" s="165">
        <v>3517.54</v>
      </c>
      <c r="J222" s="165">
        <v>2873.84</v>
      </c>
      <c r="K222" s="165">
        <v>2549.84</v>
      </c>
      <c r="L222" s="167">
        <v>57</v>
      </c>
      <c r="M222" s="173">
        <f>AB222</f>
        <v>3537104.74</v>
      </c>
      <c r="N222" s="173" t="s">
        <v>34</v>
      </c>
      <c r="O222" s="173" t="s">
        <v>34</v>
      </c>
      <c r="P222" s="173" t="s">
        <v>34</v>
      </c>
      <c r="Q222" s="173">
        <f t="shared" si="39"/>
        <v>3537104.74</v>
      </c>
      <c r="R222" s="154" t="s">
        <v>34</v>
      </c>
      <c r="S222" s="154" t="s">
        <v>34</v>
      </c>
      <c r="T222" s="152" t="s">
        <v>34</v>
      </c>
      <c r="U222" s="153" t="s">
        <v>34</v>
      </c>
      <c r="V222" s="152" t="s">
        <v>34</v>
      </c>
      <c r="W222" s="152" t="s">
        <v>34</v>
      </c>
      <c r="X222" s="152" t="s">
        <v>34</v>
      </c>
      <c r="Y222" s="152" t="s">
        <v>34</v>
      </c>
      <c r="Z222" s="152" t="s">
        <v>34</v>
      </c>
      <c r="AA222" s="152">
        <v>2391</v>
      </c>
      <c r="AB222" s="152">
        <v>3537104.74</v>
      </c>
      <c r="AC222" s="152" t="s">
        <v>34</v>
      </c>
      <c r="AD222" s="152" t="s">
        <v>34</v>
      </c>
      <c r="AE222" s="152" t="s">
        <v>34</v>
      </c>
      <c r="AF222" s="152" t="s">
        <v>34</v>
      </c>
      <c r="AG222" s="152" t="s">
        <v>34</v>
      </c>
      <c r="AH222" s="152" t="s">
        <v>34</v>
      </c>
      <c r="AI222" s="170" t="s">
        <v>405</v>
      </c>
      <c r="AJ222" s="41" t="s">
        <v>405</v>
      </c>
      <c r="AK222" s="32" t="s">
        <v>404</v>
      </c>
      <c r="AL222" s="90">
        <v>1</v>
      </c>
      <c r="AM222" s="89"/>
      <c r="AN222" s="21"/>
      <c r="AO222" s="87"/>
      <c r="AP222" s="21"/>
      <c r="AQ222" s="21"/>
      <c r="AR222" s="21"/>
      <c r="AS222" s="44" t="s">
        <v>1874</v>
      </c>
      <c r="AT222" s="34"/>
      <c r="AU222" s="29">
        <v>193</v>
      </c>
      <c r="AV222" s="29" t="s">
        <v>449</v>
      </c>
      <c r="AW222" s="29" t="str">
        <f t="shared" si="42"/>
        <v>193.</v>
      </c>
      <c r="AX222" s="104"/>
    </row>
    <row r="223" spans="1:50" ht="22.5" customHeight="1" x14ac:dyDescent="0.3">
      <c r="A223" s="159" t="str">
        <f t="shared" si="44"/>
        <v>194.</v>
      </c>
      <c r="B223" s="159">
        <v>553</v>
      </c>
      <c r="C223" s="185" t="s">
        <v>704</v>
      </c>
      <c r="D223" s="172">
        <v>1995</v>
      </c>
      <c r="E223" s="172" t="s">
        <v>34</v>
      </c>
      <c r="F223" s="159" t="s">
        <v>35</v>
      </c>
      <c r="G223" s="172">
        <v>5</v>
      </c>
      <c r="H223" s="172">
        <v>2</v>
      </c>
      <c r="I223" s="152">
        <v>3679.94</v>
      </c>
      <c r="J223" s="152">
        <v>2024.94</v>
      </c>
      <c r="K223" s="152">
        <v>1655</v>
      </c>
      <c r="L223" s="153">
        <v>31</v>
      </c>
      <c r="M223" s="173">
        <f>X223+AB223+AH223</f>
        <v>6884844.1099999994</v>
      </c>
      <c r="N223" s="173" t="s">
        <v>34</v>
      </c>
      <c r="O223" s="173" t="s">
        <v>34</v>
      </c>
      <c r="P223" s="173" t="s">
        <v>34</v>
      </c>
      <c r="Q223" s="173">
        <f t="shared" si="39"/>
        <v>6884844.1099999994</v>
      </c>
      <c r="R223" s="154" t="s">
        <v>34</v>
      </c>
      <c r="S223" s="154" t="s">
        <v>34</v>
      </c>
      <c r="T223" s="152" t="s">
        <v>34</v>
      </c>
      <c r="U223" s="153" t="s">
        <v>34</v>
      </c>
      <c r="V223" s="152" t="s">
        <v>34</v>
      </c>
      <c r="W223" s="152">
        <v>763.39</v>
      </c>
      <c r="X223" s="152">
        <v>4198601.93</v>
      </c>
      <c r="Y223" s="152" t="s">
        <v>34</v>
      </c>
      <c r="Z223" s="152" t="s">
        <v>34</v>
      </c>
      <c r="AA223" s="152">
        <v>2191</v>
      </c>
      <c r="AB223" s="152">
        <v>2573675.1800000002</v>
      </c>
      <c r="AC223" s="152" t="s">
        <v>34</v>
      </c>
      <c r="AD223" s="152" t="s">
        <v>34</v>
      </c>
      <c r="AE223" s="152" t="s">
        <v>34</v>
      </c>
      <c r="AF223" s="152" t="s">
        <v>34</v>
      </c>
      <c r="AG223" s="152" t="s">
        <v>34</v>
      </c>
      <c r="AH223" s="152">
        <v>112567</v>
      </c>
      <c r="AI223" s="170" t="s">
        <v>405</v>
      </c>
      <c r="AJ223" s="41" t="s">
        <v>405</v>
      </c>
      <c r="AK223" s="32" t="s">
        <v>404</v>
      </c>
      <c r="AL223" s="90">
        <v>1</v>
      </c>
      <c r="AM223" s="89"/>
      <c r="AN223" s="21" t="s">
        <v>1716</v>
      </c>
      <c r="AO223" s="87"/>
      <c r="AP223" s="21"/>
      <c r="AQ223" s="21"/>
      <c r="AR223" s="21"/>
      <c r="AS223" s="44" t="s">
        <v>577</v>
      </c>
      <c r="AT223" s="34"/>
      <c r="AU223" s="29">
        <v>194</v>
      </c>
      <c r="AV223" s="29" t="s">
        <v>449</v>
      </c>
      <c r="AW223" s="29" t="str">
        <f t="shared" si="42"/>
        <v>194.</v>
      </c>
      <c r="AX223" s="104"/>
    </row>
    <row r="224" spans="1:50" ht="22.5" customHeight="1" x14ac:dyDescent="0.3">
      <c r="A224" s="159" t="str">
        <f t="shared" si="44"/>
        <v>195.</v>
      </c>
      <c r="B224" s="159">
        <v>557</v>
      </c>
      <c r="C224" s="185" t="s">
        <v>585</v>
      </c>
      <c r="D224" s="172">
        <v>1985</v>
      </c>
      <c r="E224" s="172" t="s">
        <v>34</v>
      </c>
      <c r="F224" s="159" t="s">
        <v>37</v>
      </c>
      <c r="G224" s="172">
        <v>5</v>
      </c>
      <c r="H224" s="172">
        <v>4</v>
      </c>
      <c r="I224" s="152">
        <v>5994.5</v>
      </c>
      <c r="J224" s="152">
        <v>4259.5</v>
      </c>
      <c r="K224" s="152">
        <v>1735</v>
      </c>
      <c r="L224" s="153">
        <v>165</v>
      </c>
      <c r="M224" s="173">
        <f>X224</f>
        <v>1772245.38</v>
      </c>
      <c r="N224" s="173" t="s">
        <v>34</v>
      </c>
      <c r="O224" s="173" t="s">
        <v>34</v>
      </c>
      <c r="P224" s="173" t="s">
        <v>34</v>
      </c>
      <c r="Q224" s="173">
        <f t="shared" si="39"/>
        <v>1772245.38</v>
      </c>
      <c r="R224" s="154" t="s">
        <v>34</v>
      </c>
      <c r="S224" s="154" t="s">
        <v>34</v>
      </c>
      <c r="T224" s="152" t="s">
        <v>34</v>
      </c>
      <c r="U224" s="153" t="s">
        <v>34</v>
      </c>
      <c r="V224" s="152" t="s">
        <v>34</v>
      </c>
      <c r="W224" s="152">
        <v>1205</v>
      </c>
      <c r="X224" s="152">
        <v>1772245.38</v>
      </c>
      <c r="Y224" s="164" t="s">
        <v>34</v>
      </c>
      <c r="Z224" s="164" t="s">
        <v>34</v>
      </c>
      <c r="AA224" s="164" t="s">
        <v>34</v>
      </c>
      <c r="AB224" s="164" t="s">
        <v>34</v>
      </c>
      <c r="AC224" s="164" t="s">
        <v>34</v>
      </c>
      <c r="AD224" s="164" t="s">
        <v>34</v>
      </c>
      <c r="AE224" s="164" t="s">
        <v>34</v>
      </c>
      <c r="AF224" s="164" t="s">
        <v>34</v>
      </c>
      <c r="AG224" s="164" t="s">
        <v>34</v>
      </c>
      <c r="AH224" s="164" t="s">
        <v>34</v>
      </c>
      <c r="AI224" s="170" t="s">
        <v>405</v>
      </c>
      <c r="AJ224" s="41" t="s">
        <v>405</v>
      </c>
      <c r="AK224" s="32" t="s">
        <v>404</v>
      </c>
      <c r="AL224" s="90">
        <v>1</v>
      </c>
      <c r="AM224" s="89"/>
      <c r="AN224" s="21"/>
      <c r="AO224" s="87"/>
      <c r="AP224" s="21"/>
      <c r="AQ224" s="21"/>
      <c r="AR224" s="21"/>
      <c r="AS224" s="44" t="s">
        <v>1496</v>
      </c>
      <c r="AT224" s="34"/>
      <c r="AU224" s="29">
        <v>195</v>
      </c>
      <c r="AV224" s="29" t="s">
        <v>449</v>
      </c>
      <c r="AW224" s="29" t="str">
        <f t="shared" si="42"/>
        <v>195.</v>
      </c>
      <c r="AX224" s="104"/>
    </row>
    <row r="225" spans="1:50" ht="22.5" customHeight="1" x14ac:dyDescent="0.3">
      <c r="A225" s="159" t="str">
        <f t="shared" si="44"/>
        <v>196.</v>
      </c>
      <c r="B225" s="159">
        <v>558</v>
      </c>
      <c r="C225" s="185" t="s">
        <v>537</v>
      </c>
      <c r="D225" s="172">
        <v>1965</v>
      </c>
      <c r="E225" s="172" t="s">
        <v>34</v>
      </c>
      <c r="F225" s="159" t="s">
        <v>35</v>
      </c>
      <c r="G225" s="172">
        <v>4</v>
      </c>
      <c r="H225" s="172">
        <v>4</v>
      </c>
      <c r="I225" s="152">
        <v>4287.12</v>
      </c>
      <c r="J225" s="152">
        <v>2640.6</v>
      </c>
      <c r="K225" s="152">
        <v>2375.9</v>
      </c>
      <c r="L225" s="153">
        <v>84</v>
      </c>
      <c r="M225" s="173">
        <f>T225</f>
        <v>672096.65</v>
      </c>
      <c r="N225" s="173" t="s">
        <v>34</v>
      </c>
      <c r="O225" s="173" t="s">
        <v>34</v>
      </c>
      <c r="P225" s="173" t="s">
        <v>34</v>
      </c>
      <c r="Q225" s="173">
        <f t="shared" si="39"/>
        <v>672096.65</v>
      </c>
      <c r="R225" s="154">
        <f>M225/I225</f>
        <v>156.77113073578533</v>
      </c>
      <c r="S225" s="154">
        <v>6757.0460339943347</v>
      </c>
      <c r="T225" s="152">
        <v>672096.65</v>
      </c>
      <c r="U225" s="174" t="s">
        <v>34</v>
      </c>
      <c r="V225" s="164" t="s">
        <v>34</v>
      </c>
      <c r="W225" s="164" t="s">
        <v>34</v>
      </c>
      <c r="X225" s="164" t="s">
        <v>34</v>
      </c>
      <c r="Y225" s="164" t="s">
        <v>34</v>
      </c>
      <c r="Z225" s="164" t="s">
        <v>34</v>
      </c>
      <c r="AA225" s="164" t="s">
        <v>34</v>
      </c>
      <c r="AB225" s="164" t="s">
        <v>34</v>
      </c>
      <c r="AC225" s="164" t="s">
        <v>34</v>
      </c>
      <c r="AD225" s="164" t="s">
        <v>34</v>
      </c>
      <c r="AE225" s="164" t="s">
        <v>34</v>
      </c>
      <c r="AF225" s="164" t="s">
        <v>34</v>
      </c>
      <c r="AG225" s="164" t="s">
        <v>34</v>
      </c>
      <c r="AH225" s="164" t="s">
        <v>34</v>
      </c>
      <c r="AI225" s="170" t="s">
        <v>405</v>
      </c>
      <c r="AJ225" s="41" t="s">
        <v>405</v>
      </c>
      <c r="AK225" s="32" t="s">
        <v>404</v>
      </c>
      <c r="AL225" s="90">
        <v>1</v>
      </c>
      <c r="AM225" s="89"/>
      <c r="AN225" s="21" t="s">
        <v>501</v>
      </c>
      <c r="AO225" s="21"/>
      <c r="AP225" s="21"/>
      <c r="AQ225" s="21"/>
      <c r="AR225" s="21"/>
      <c r="AS225" s="44" t="s">
        <v>1494</v>
      </c>
      <c r="AT225" s="55">
        <v>43455</v>
      </c>
      <c r="AU225" s="29">
        <v>196</v>
      </c>
      <c r="AV225" s="29" t="s">
        <v>449</v>
      </c>
      <c r="AW225" s="29" t="str">
        <f t="shared" si="42"/>
        <v>196.</v>
      </c>
      <c r="AX225" s="104"/>
    </row>
    <row r="226" spans="1:50" ht="22.5" customHeight="1" x14ac:dyDescent="0.3">
      <c r="A226" s="159" t="str">
        <f t="shared" si="44"/>
        <v>197.</v>
      </c>
      <c r="B226" s="159">
        <v>560</v>
      </c>
      <c r="C226" s="185" t="s">
        <v>705</v>
      </c>
      <c r="D226" s="172">
        <v>1967</v>
      </c>
      <c r="E226" s="172" t="s">
        <v>34</v>
      </c>
      <c r="F226" s="159" t="s">
        <v>35</v>
      </c>
      <c r="G226" s="172">
        <v>5</v>
      </c>
      <c r="H226" s="172">
        <v>8</v>
      </c>
      <c r="I226" s="152">
        <v>6541.89</v>
      </c>
      <c r="J226" s="152">
        <v>5672.63</v>
      </c>
      <c r="K226" s="152">
        <v>4815.87</v>
      </c>
      <c r="L226" s="153">
        <v>120</v>
      </c>
      <c r="M226" s="173">
        <f>X226</f>
        <v>5769300.4199999999</v>
      </c>
      <c r="N226" s="173" t="s">
        <v>34</v>
      </c>
      <c r="O226" s="173" t="s">
        <v>34</v>
      </c>
      <c r="P226" s="173" t="s">
        <v>34</v>
      </c>
      <c r="Q226" s="173">
        <f t="shared" si="39"/>
        <v>5769300.4199999999</v>
      </c>
      <c r="R226" s="154">
        <f>M226/I226</f>
        <v>881.90116617674698</v>
      </c>
      <c r="S226" s="154">
        <v>6757.0460339943347</v>
      </c>
      <c r="T226" s="152" t="s">
        <v>34</v>
      </c>
      <c r="U226" s="174" t="s">
        <v>34</v>
      </c>
      <c r="V226" s="164" t="s">
        <v>34</v>
      </c>
      <c r="W226" s="152">
        <v>1984</v>
      </c>
      <c r="X226" s="152">
        <v>5769300.4199999999</v>
      </c>
      <c r="Y226" s="164" t="s">
        <v>34</v>
      </c>
      <c r="Z226" s="164" t="s">
        <v>34</v>
      </c>
      <c r="AA226" s="164" t="s">
        <v>34</v>
      </c>
      <c r="AB226" s="164" t="s">
        <v>34</v>
      </c>
      <c r="AC226" s="164" t="s">
        <v>34</v>
      </c>
      <c r="AD226" s="164" t="s">
        <v>34</v>
      </c>
      <c r="AE226" s="164" t="s">
        <v>34</v>
      </c>
      <c r="AF226" s="164" t="s">
        <v>34</v>
      </c>
      <c r="AG226" s="164" t="s">
        <v>34</v>
      </c>
      <c r="AH226" s="164" t="s">
        <v>34</v>
      </c>
      <c r="AI226" s="170" t="s">
        <v>405</v>
      </c>
      <c r="AJ226" s="41" t="s">
        <v>405</v>
      </c>
      <c r="AK226" s="32" t="s">
        <v>404</v>
      </c>
      <c r="AL226" s="90">
        <v>1</v>
      </c>
      <c r="AM226" s="89"/>
      <c r="AN226" s="21"/>
      <c r="AO226" s="87"/>
      <c r="AP226" s="21"/>
      <c r="AQ226" s="21"/>
      <c r="AR226" s="21"/>
      <c r="AS226" s="34"/>
      <c r="AT226" s="34"/>
      <c r="AU226" s="29">
        <v>197</v>
      </c>
      <c r="AV226" s="29" t="s">
        <v>449</v>
      </c>
      <c r="AW226" s="29" t="str">
        <f t="shared" si="42"/>
        <v>197.</v>
      </c>
      <c r="AX226" s="104"/>
    </row>
    <row r="227" spans="1:50" ht="22.5" customHeight="1" x14ac:dyDescent="0.3">
      <c r="A227" s="159" t="str">
        <f t="shared" si="44"/>
        <v>198.</v>
      </c>
      <c r="B227" s="159">
        <v>564</v>
      </c>
      <c r="C227" s="185" t="s">
        <v>706</v>
      </c>
      <c r="D227" s="172">
        <v>1917</v>
      </c>
      <c r="E227" s="172" t="s">
        <v>34</v>
      </c>
      <c r="F227" s="159" t="s">
        <v>36</v>
      </c>
      <c r="G227" s="172">
        <v>2</v>
      </c>
      <c r="H227" s="172">
        <v>1</v>
      </c>
      <c r="I227" s="152">
        <v>350.31</v>
      </c>
      <c r="J227" s="152">
        <v>218.2</v>
      </c>
      <c r="K227" s="152">
        <v>31.5</v>
      </c>
      <c r="L227" s="153">
        <v>17</v>
      </c>
      <c r="M227" s="173">
        <f>T227+AG227</f>
        <v>206069.58000000002</v>
      </c>
      <c r="N227" s="173" t="s">
        <v>34</v>
      </c>
      <c r="O227" s="173" t="s">
        <v>34</v>
      </c>
      <c r="P227" s="173" t="s">
        <v>34</v>
      </c>
      <c r="Q227" s="173">
        <f t="shared" si="39"/>
        <v>206069.58000000002</v>
      </c>
      <c r="R227" s="154">
        <f>M227/I227</f>
        <v>588.24920784448068</v>
      </c>
      <c r="S227" s="154">
        <v>6757.0460339943347</v>
      </c>
      <c r="T227" s="152">
        <v>203059.51</v>
      </c>
      <c r="U227" s="174" t="s">
        <v>34</v>
      </c>
      <c r="V227" s="164" t="s">
        <v>34</v>
      </c>
      <c r="W227" s="164" t="s">
        <v>34</v>
      </c>
      <c r="X227" s="164" t="s">
        <v>34</v>
      </c>
      <c r="Y227" s="164" t="s">
        <v>34</v>
      </c>
      <c r="Z227" s="164" t="s">
        <v>34</v>
      </c>
      <c r="AA227" s="164" t="s">
        <v>34</v>
      </c>
      <c r="AB227" s="164" t="s">
        <v>34</v>
      </c>
      <c r="AC227" s="164" t="s">
        <v>34</v>
      </c>
      <c r="AD227" s="164" t="s">
        <v>34</v>
      </c>
      <c r="AE227" s="164" t="s">
        <v>34</v>
      </c>
      <c r="AF227" s="164" t="s">
        <v>34</v>
      </c>
      <c r="AG227" s="152">
        <v>3010.07</v>
      </c>
      <c r="AH227" s="152" t="s">
        <v>34</v>
      </c>
      <c r="AI227" s="170" t="s">
        <v>405</v>
      </c>
      <c r="AJ227" s="41" t="s">
        <v>405</v>
      </c>
      <c r="AK227" s="32" t="s">
        <v>404</v>
      </c>
      <c r="AL227" s="90">
        <v>1</v>
      </c>
      <c r="AM227" s="89"/>
      <c r="AN227" s="21" t="s">
        <v>502</v>
      </c>
      <c r="AO227" s="21"/>
      <c r="AP227" s="21"/>
      <c r="AQ227" s="21"/>
      <c r="AR227" s="21"/>
      <c r="AS227" s="34"/>
      <c r="AT227" s="34"/>
      <c r="AU227" s="29">
        <v>198</v>
      </c>
      <c r="AV227" s="29" t="s">
        <v>449</v>
      </c>
      <c r="AW227" s="29" t="str">
        <f t="shared" si="42"/>
        <v>198.</v>
      </c>
      <c r="AX227" s="104"/>
    </row>
    <row r="228" spans="1:50" ht="22.5" customHeight="1" x14ac:dyDescent="0.3">
      <c r="A228" s="159" t="str">
        <f t="shared" si="44"/>
        <v>199.</v>
      </c>
      <c r="B228" s="159">
        <v>567</v>
      </c>
      <c r="C228" s="166" t="s">
        <v>83</v>
      </c>
      <c r="D228" s="172">
        <v>1936</v>
      </c>
      <c r="E228" s="181" t="s">
        <v>34</v>
      </c>
      <c r="F228" s="167" t="s">
        <v>35</v>
      </c>
      <c r="G228" s="182">
        <v>5</v>
      </c>
      <c r="H228" s="182">
        <v>5</v>
      </c>
      <c r="I228" s="180">
        <v>3826.57</v>
      </c>
      <c r="J228" s="180">
        <v>3558.67</v>
      </c>
      <c r="K228" s="180">
        <v>3558.67</v>
      </c>
      <c r="L228" s="183">
        <v>103</v>
      </c>
      <c r="M228" s="180">
        <f>AB228+AH228</f>
        <v>4801605.97</v>
      </c>
      <c r="N228" s="184" t="s">
        <v>34</v>
      </c>
      <c r="O228" s="184" t="s">
        <v>34</v>
      </c>
      <c r="P228" s="184" t="s">
        <v>34</v>
      </c>
      <c r="Q228" s="173">
        <f t="shared" si="39"/>
        <v>4801605.97</v>
      </c>
      <c r="R228" s="154">
        <f>M228/I228</f>
        <v>1254.8067773489051</v>
      </c>
      <c r="S228" s="154">
        <v>5221.4052538370725</v>
      </c>
      <c r="T228" s="165" t="s">
        <v>34</v>
      </c>
      <c r="U228" s="169" t="s">
        <v>34</v>
      </c>
      <c r="V228" s="165" t="s">
        <v>34</v>
      </c>
      <c r="W228" s="165" t="s">
        <v>34</v>
      </c>
      <c r="X228" s="165" t="s">
        <v>34</v>
      </c>
      <c r="Y228" s="165" t="s">
        <v>34</v>
      </c>
      <c r="Z228" s="165" t="s">
        <v>34</v>
      </c>
      <c r="AA228" s="165">
        <v>5074</v>
      </c>
      <c r="AB228" s="165">
        <v>4638816.97</v>
      </c>
      <c r="AC228" s="165" t="s">
        <v>34</v>
      </c>
      <c r="AD228" s="165" t="s">
        <v>34</v>
      </c>
      <c r="AE228" s="165" t="s">
        <v>34</v>
      </c>
      <c r="AF228" s="165" t="s">
        <v>34</v>
      </c>
      <c r="AG228" s="165" t="s">
        <v>34</v>
      </c>
      <c r="AH228" s="165">
        <v>162789</v>
      </c>
      <c r="AI228" s="170" t="s">
        <v>405</v>
      </c>
      <c r="AJ228" s="41" t="s">
        <v>405</v>
      </c>
      <c r="AK228" s="32" t="s">
        <v>404</v>
      </c>
      <c r="AL228" s="90">
        <v>1</v>
      </c>
      <c r="AM228" s="89"/>
      <c r="AN228" s="21"/>
      <c r="AO228" s="87">
        <f>AH228</f>
        <v>162789</v>
      </c>
      <c r="AP228" s="21"/>
      <c r="AQ228" s="21"/>
      <c r="AR228" s="21"/>
      <c r="AS228" s="44" t="s">
        <v>1514</v>
      </c>
      <c r="AT228" s="55">
        <v>43424</v>
      </c>
      <c r="AU228" s="29">
        <v>199</v>
      </c>
      <c r="AV228" s="29" t="s">
        <v>449</v>
      </c>
      <c r="AW228" s="29" t="str">
        <f t="shared" si="42"/>
        <v>199.</v>
      </c>
      <c r="AX228" s="104"/>
    </row>
    <row r="229" spans="1:50" ht="22.5" customHeight="1" x14ac:dyDescent="0.3">
      <c r="A229" s="159" t="str">
        <f t="shared" si="44"/>
        <v>200.</v>
      </c>
      <c r="B229" s="159">
        <v>572</v>
      </c>
      <c r="C229" s="185" t="s">
        <v>707</v>
      </c>
      <c r="D229" s="172">
        <v>1982</v>
      </c>
      <c r="E229" s="172" t="s">
        <v>34</v>
      </c>
      <c r="F229" s="159" t="s">
        <v>35</v>
      </c>
      <c r="G229" s="172">
        <v>2</v>
      </c>
      <c r="H229" s="172">
        <v>3</v>
      </c>
      <c r="I229" s="152">
        <v>2230.1</v>
      </c>
      <c r="J229" s="152">
        <v>1379</v>
      </c>
      <c r="K229" s="152">
        <v>851.1</v>
      </c>
      <c r="L229" s="153">
        <v>16</v>
      </c>
      <c r="M229" s="173">
        <f>X229</f>
        <v>2062181.66</v>
      </c>
      <c r="N229" s="173" t="s">
        <v>34</v>
      </c>
      <c r="O229" s="173" t="s">
        <v>34</v>
      </c>
      <c r="P229" s="173" t="s">
        <v>34</v>
      </c>
      <c r="Q229" s="173">
        <f t="shared" si="39"/>
        <v>2062181.66</v>
      </c>
      <c r="R229" s="154" t="s">
        <v>34</v>
      </c>
      <c r="S229" s="154" t="s">
        <v>34</v>
      </c>
      <c r="T229" s="152" t="s">
        <v>34</v>
      </c>
      <c r="U229" s="174" t="s">
        <v>34</v>
      </c>
      <c r="V229" s="164" t="s">
        <v>34</v>
      </c>
      <c r="W229" s="152">
        <v>810</v>
      </c>
      <c r="X229" s="152">
        <v>2062181.66</v>
      </c>
      <c r="Y229" s="164" t="s">
        <v>34</v>
      </c>
      <c r="Z229" s="164" t="s">
        <v>34</v>
      </c>
      <c r="AA229" s="164" t="s">
        <v>34</v>
      </c>
      <c r="AB229" s="164" t="s">
        <v>34</v>
      </c>
      <c r="AC229" s="164" t="s">
        <v>34</v>
      </c>
      <c r="AD229" s="164" t="s">
        <v>34</v>
      </c>
      <c r="AE229" s="164" t="s">
        <v>34</v>
      </c>
      <c r="AF229" s="164" t="s">
        <v>34</v>
      </c>
      <c r="AG229" s="164" t="s">
        <v>34</v>
      </c>
      <c r="AH229" s="152" t="s">
        <v>34</v>
      </c>
      <c r="AI229" s="170" t="s">
        <v>405</v>
      </c>
      <c r="AJ229" s="41" t="s">
        <v>405</v>
      </c>
      <c r="AK229" s="32" t="s">
        <v>404</v>
      </c>
      <c r="AL229" s="90">
        <v>1</v>
      </c>
      <c r="AM229" s="89"/>
      <c r="AN229" s="21"/>
      <c r="AO229" s="87"/>
      <c r="AP229" s="21"/>
      <c r="AQ229" s="21"/>
      <c r="AR229" s="21"/>
      <c r="AS229" s="44" t="s">
        <v>574</v>
      </c>
      <c r="AT229" s="34"/>
      <c r="AU229" s="29">
        <v>200</v>
      </c>
      <c r="AV229" s="29" t="s">
        <v>449</v>
      </c>
      <c r="AW229" s="29" t="str">
        <f t="shared" si="42"/>
        <v>200.</v>
      </c>
      <c r="AX229" s="104"/>
    </row>
    <row r="230" spans="1:50" ht="22.5" customHeight="1" x14ac:dyDescent="0.3">
      <c r="A230" s="159" t="str">
        <f t="shared" si="44"/>
        <v>201.</v>
      </c>
      <c r="B230" s="159">
        <v>637</v>
      </c>
      <c r="C230" s="171" t="s">
        <v>708</v>
      </c>
      <c r="D230" s="172">
        <v>1996</v>
      </c>
      <c r="E230" s="172" t="s">
        <v>34</v>
      </c>
      <c r="F230" s="159" t="s">
        <v>35</v>
      </c>
      <c r="G230" s="172">
        <v>3</v>
      </c>
      <c r="H230" s="172">
        <v>4</v>
      </c>
      <c r="I230" s="152">
        <v>2228</v>
      </c>
      <c r="J230" s="152">
        <v>2079.1</v>
      </c>
      <c r="K230" s="152">
        <v>1975</v>
      </c>
      <c r="L230" s="153">
        <v>103</v>
      </c>
      <c r="M230" s="173">
        <f>X230</f>
        <v>1793257.34</v>
      </c>
      <c r="N230" s="173" t="s">
        <v>34</v>
      </c>
      <c r="O230" s="173" t="s">
        <v>34</v>
      </c>
      <c r="P230" s="173" t="s">
        <v>34</v>
      </c>
      <c r="Q230" s="173">
        <f t="shared" si="39"/>
        <v>1793257.34</v>
      </c>
      <c r="R230" s="154">
        <f>M230/I230</f>
        <v>804.8731328545781</v>
      </c>
      <c r="S230" s="154">
        <v>6757.0460339943347</v>
      </c>
      <c r="T230" s="152" t="s">
        <v>34</v>
      </c>
      <c r="U230" s="174" t="s">
        <v>34</v>
      </c>
      <c r="V230" s="164" t="s">
        <v>34</v>
      </c>
      <c r="W230" s="152">
        <v>1054.5999999999999</v>
      </c>
      <c r="X230" s="152">
        <v>1793257.34</v>
      </c>
      <c r="Y230" s="164" t="s">
        <v>34</v>
      </c>
      <c r="Z230" s="164" t="s">
        <v>34</v>
      </c>
      <c r="AA230" s="164" t="s">
        <v>34</v>
      </c>
      <c r="AB230" s="164" t="s">
        <v>34</v>
      </c>
      <c r="AC230" s="164" t="s">
        <v>34</v>
      </c>
      <c r="AD230" s="164" t="s">
        <v>34</v>
      </c>
      <c r="AE230" s="164" t="s">
        <v>34</v>
      </c>
      <c r="AF230" s="164" t="s">
        <v>34</v>
      </c>
      <c r="AG230" s="164" t="s">
        <v>34</v>
      </c>
      <c r="AH230" s="152" t="s">
        <v>34</v>
      </c>
      <c r="AI230" s="170" t="s">
        <v>405</v>
      </c>
      <c r="AJ230" s="41" t="s">
        <v>405</v>
      </c>
      <c r="AK230" s="32" t="s">
        <v>404</v>
      </c>
      <c r="AL230" s="90">
        <v>1</v>
      </c>
      <c r="AM230" s="89"/>
      <c r="AN230" s="21"/>
      <c r="AO230" s="87"/>
      <c r="AP230" s="21"/>
      <c r="AQ230" s="21"/>
      <c r="AR230" s="21"/>
      <c r="AS230" s="44"/>
      <c r="AT230" s="34"/>
      <c r="AU230" s="29">
        <v>201</v>
      </c>
      <c r="AV230" s="29" t="s">
        <v>449</v>
      </c>
      <c r="AW230" s="29" t="str">
        <f t="shared" si="42"/>
        <v>201.</v>
      </c>
      <c r="AX230" s="104"/>
    </row>
    <row r="231" spans="1:50" ht="22.5" customHeight="1" x14ac:dyDescent="0.3">
      <c r="A231" s="159" t="str">
        <f t="shared" si="44"/>
        <v>202.</v>
      </c>
      <c r="B231" s="159">
        <v>639</v>
      </c>
      <c r="C231" s="171" t="s">
        <v>709</v>
      </c>
      <c r="D231" s="172">
        <v>1990</v>
      </c>
      <c r="E231" s="172" t="s">
        <v>34</v>
      </c>
      <c r="F231" s="159" t="s">
        <v>35</v>
      </c>
      <c r="G231" s="172">
        <v>3</v>
      </c>
      <c r="H231" s="172">
        <v>2</v>
      </c>
      <c r="I231" s="152">
        <v>3803.3</v>
      </c>
      <c r="J231" s="152">
        <v>2322.6999999999998</v>
      </c>
      <c r="K231" s="152">
        <v>2322.6999999999998</v>
      </c>
      <c r="L231" s="153">
        <v>93</v>
      </c>
      <c r="M231" s="173">
        <f>AH231</f>
        <v>132055.20000000001</v>
      </c>
      <c r="N231" s="173" t="s">
        <v>34</v>
      </c>
      <c r="O231" s="173" t="s">
        <v>34</v>
      </c>
      <c r="P231" s="173" t="s">
        <v>34</v>
      </c>
      <c r="Q231" s="173">
        <f t="shared" si="39"/>
        <v>132055.20000000001</v>
      </c>
      <c r="R231" s="154">
        <v>32.148544684878921</v>
      </c>
      <c r="S231" s="154">
        <v>6757.0460339943347</v>
      </c>
      <c r="T231" s="152" t="s">
        <v>34</v>
      </c>
      <c r="U231" s="174" t="s">
        <v>34</v>
      </c>
      <c r="V231" s="164" t="s">
        <v>34</v>
      </c>
      <c r="W231" s="164" t="s">
        <v>34</v>
      </c>
      <c r="X231" s="164" t="s">
        <v>34</v>
      </c>
      <c r="Y231" s="164" t="s">
        <v>34</v>
      </c>
      <c r="Z231" s="164" t="s">
        <v>34</v>
      </c>
      <c r="AA231" s="164" t="s">
        <v>34</v>
      </c>
      <c r="AB231" s="164" t="s">
        <v>34</v>
      </c>
      <c r="AC231" s="164" t="s">
        <v>34</v>
      </c>
      <c r="AD231" s="164" t="s">
        <v>34</v>
      </c>
      <c r="AE231" s="164" t="s">
        <v>34</v>
      </c>
      <c r="AF231" s="164" t="s">
        <v>34</v>
      </c>
      <c r="AG231" s="164" t="s">
        <v>34</v>
      </c>
      <c r="AH231" s="152">
        <v>132055.20000000001</v>
      </c>
      <c r="AI231" s="170" t="s">
        <v>405</v>
      </c>
      <c r="AJ231" s="41" t="s">
        <v>405</v>
      </c>
      <c r="AK231" s="32" t="s">
        <v>406</v>
      </c>
      <c r="AL231" s="90">
        <v>1</v>
      </c>
      <c r="AM231" s="89"/>
      <c r="AN231" s="21"/>
      <c r="AO231" s="87"/>
      <c r="AP231" s="21"/>
      <c r="AQ231" s="21"/>
      <c r="AR231" s="21"/>
      <c r="AS231" s="44" t="s">
        <v>1520</v>
      </c>
      <c r="AT231" s="34"/>
      <c r="AU231" s="29">
        <v>202</v>
      </c>
      <c r="AV231" s="29" t="s">
        <v>449</v>
      </c>
      <c r="AW231" s="29" t="str">
        <f t="shared" si="42"/>
        <v>202.</v>
      </c>
      <c r="AX231" s="104"/>
    </row>
    <row r="232" spans="1:50" ht="22.5" customHeight="1" x14ac:dyDescent="0.3">
      <c r="A232" s="159" t="str">
        <f t="shared" si="44"/>
        <v>203.</v>
      </c>
      <c r="B232" s="159">
        <v>641</v>
      </c>
      <c r="C232" s="171" t="s">
        <v>1807</v>
      </c>
      <c r="D232" s="172">
        <v>1939</v>
      </c>
      <c r="E232" s="172" t="s">
        <v>34</v>
      </c>
      <c r="F232" s="159" t="s">
        <v>36</v>
      </c>
      <c r="G232" s="172">
        <v>2</v>
      </c>
      <c r="H232" s="172">
        <v>1</v>
      </c>
      <c r="I232" s="152">
        <v>745.7</v>
      </c>
      <c r="J232" s="152">
        <v>290</v>
      </c>
      <c r="K232" s="152">
        <v>290</v>
      </c>
      <c r="L232" s="153">
        <v>15</v>
      </c>
      <c r="M232" s="173">
        <f>X232</f>
        <v>1233103.48</v>
      </c>
      <c r="N232" s="173" t="s">
        <v>34</v>
      </c>
      <c r="O232" s="173" t="s">
        <v>34</v>
      </c>
      <c r="P232" s="173" t="s">
        <v>34</v>
      </c>
      <c r="Q232" s="173">
        <f t="shared" si="39"/>
        <v>1233103.48</v>
      </c>
      <c r="R232" s="154">
        <f t="shared" ref="R232:R239" si="46">M232/I232</f>
        <v>1653.6187206651466</v>
      </c>
      <c r="S232" s="154">
        <v>6757.0460339943347</v>
      </c>
      <c r="T232" s="152" t="s">
        <v>34</v>
      </c>
      <c r="U232" s="174" t="s">
        <v>34</v>
      </c>
      <c r="V232" s="164" t="s">
        <v>34</v>
      </c>
      <c r="W232" s="152">
        <v>417.5</v>
      </c>
      <c r="X232" s="152">
        <v>1233103.48</v>
      </c>
      <c r="Y232" s="164" t="s">
        <v>34</v>
      </c>
      <c r="Z232" s="164" t="s">
        <v>34</v>
      </c>
      <c r="AA232" s="164" t="s">
        <v>34</v>
      </c>
      <c r="AB232" s="164" t="s">
        <v>34</v>
      </c>
      <c r="AC232" s="164" t="s">
        <v>34</v>
      </c>
      <c r="AD232" s="164" t="s">
        <v>34</v>
      </c>
      <c r="AE232" s="164" t="s">
        <v>34</v>
      </c>
      <c r="AF232" s="164" t="s">
        <v>34</v>
      </c>
      <c r="AG232" s="164" t="s">
        <v>34</v>
      </c>
      <c r="AH232" s="152" t="s">
        <v>34</v>
      </c>
      <c r="AI232" s="170" t="s">
        <v>405</v>
      </c>
      <c r="AJ232" s="41" t="s">
        <v>405</v>
      </c>
      <c r="AK232" s="32" t="s">
        <v>404</v>
      </c>
      <c r="AL232" s="90">
        <v>1</v>
      </c>
      <c r="AM232" s="89"/>
      <c r="AN232" s="21"/>
      <c r="AO232" s="87"/>
      <c r="AP232" s="21"/>
      <c r="AQ232" s="21"/>
      <c r="AR232" s="21"/>
      <c r="AS232" s="34"/>
      <c r="AT232" s="34"/>
      <c r="AU232" s="29">
        <v>203</v>
      </c>
      <c r="AV232" s="29" t="s">
        <v>449</v>
      </c>
      <c r="AW232" s="29" t="str">
        <f t="shared" si="42"/>
        <v>203.</v>
      </c>
      <c r="AX232" s="104"/>
    </row>
    <row r="233" spans="1:50" ht="22.5" customHeight="1" x14ac:dyDescent="0.3">
      <c r="A233" s="159" t="str">
        <f t="shared" si="44"/>
        <v>204.</v>
      </c>
      <c r="B233" s="159">
        <v>645</v>
      </c>
      <c r="C233" s="171" t="s">
        <v>710</v>
      </c>
      <c r="D233" s="172">
        <v>1938</v>
      </c>
      <c r="E233" s="172" t="s">
        <v>34</v>
      </c>
      <c r="F233" s="159" t="s">
        <v>35</v>
      </c>
      <c r="G233" s="172">
        <v>2</v>
      </c>
      <c r="H233" s="172">
        <v>2</v>
      </c>
      <c r="I233" s="152">
        <v>1031.5</v>
      </c>
      <c r="J233" s="152">
        <v>398.1</v>
      </c>
      <c r="K233" s="152">
        <v>398.1</v>
      </c>
      <c r="L233" s="153">
        <v>33</v>
      </c>
      <c r="M233" s="173">
        <f>X233</f>
        <v>1439193.77</v>
      </c>
      <c r="N233" s="173" t="s">
        <v>34</v>
      </c>
      <c r="O233" s="173" t="s">
        <v>34</v>
      </c>
      <c r="P233" s="173" t="s">
        <v>34</v>
      </c>
      <c r="Q233" s="173">
        <f t="shared" si="39"/>
        <v>1439193.77</v>
      </c>
      <c r="R233" s="154">
        <f t="shared" si="46"/>
        <v>1395.2435967038293</v>
      </c>
      <c r="S233" s="154">
        <v>6757.0460339943347</v>
      </c>
      <c r="T233" s="152" t="s">
        <v>34</v>
      </c>
      <c r="U233" s="174" t="s">
        <v>34</v>
      </c>
      <c r="V233" s="164" t="s">
        <v>34</v>
      </c>
      <c r="W233" s="152">
        <v>521.5</v>
      </c>
      <c r="X233" s="152">
        <v>1439193.77</v>
      </c>
      <c r="Y233" s="164" t="s">
        <v>34</v>
      </c>
      <c r="Z233" s="164" t="s">
        <v>34</v>
      </c>
      <c r="AA233" s="164" t="s">
        <v>34</v>
      </c>
      <c r="AB233" s="164" t="s">
        <v>34</v>
      </c>
      <c r="AC233" s="164" t="s">
        <v>34</v>
      </c>
      <c r="AD233" s="164" t="s">
        <v>34</v>
      </c>
      <c r="AE233" s="164" t="s">
        <v>34</v>
      </c>
      <c r="AF233" s="164" t="s">
        <v>34</v>
      </c>
      <c r="AG233" s="164" t="s">
        <v>34</v>
      </c>
      <c r="AH233" s="152" t="s">
        <v>34</v>
      </c>
      <c r="AI233" s="170" t="s">
        <v>405</v>
      </c>
      <c r="AJ233" s="41" t="s">
        <v>405</v>
      </c>
      <c r="AK233" s="32" t="s">
        <v>404</v>
      </c>
      <c r="AL233" s="90">
        <v>1</v>
      </c>
      <c r="AM233" s="89"/>
      <c r="AN233" s="21"/>
      <c r="AO233" s="87"/>
      <c r="AP233" s="21"/>
      <c r="AQ233" s="21"/>
      <c r="AR233" s="21"/>
      <c r="AS233" s="34"/>
      <c r="AT233" s="34"/>
      <c r="AU233" s="29">
        <v>204</v>
      </c>
      <c r="AV233" s="29" t="s">
        <v>449</v>
      </c>
      <c r="AW233" s="29" t="str">
        <f t="shared" si="42"/>
        <v>204.</v>
      </c>
      <c r="AX233" s="104"/>
    </row>
    <row r="234" spans="1:50" ht="22.5" customHeight="1" x14ac:dyDescent="0.3">
      <c r="A234" s="159" t="str">
        <f t="shared" si="44"/>
        <v>205.</v>
      </c>
      <c r="B234" s="159">
        <v>646</v>
      </c>
      <c r="C234" s="171" t="s">
        <v>85</v>
      </c>
      <c r="D234" s="172">
        <v>1969</v>
      </c>
      <c r="E234" s="172" t="s">
        <v>34</v>
      </c>
      <c r="F234" s="159" t="s">
        <v>35</v>
      </c>
      <c r="G234" s="172">
        <v>5</v>
      </c>
      <c r="H234" s="172">
        <v>4</v>
      </c>
      <c r="I234" s="152">
        <v>4485.2</v>
      </c>
      <c r="J234" s="152">
        <v>2223.6999999999998</v>
      </c>
      <c r="K234" s="152">
        <v>2223.6999999999998</v>
      </c>
      <c r="L234" s="153">
        <v>140</v>
      </c>
      <c r="M234" s="173">
        <f>AG234+AH234</f>
        <v>347486.98</v>
      </c>
      <c r="N234" s="173" t="s">
        <v>34</v>
      </c>
      <c r="O234" s="173" t="s">
        <v>34</v>
      </c>
      <c r="P234" s="173" t="s">
        <v>34</v>
      </c>
      <c r="Q234" s="173">
        <f t="shared" si="39"/>
        <v>347486.98</v>
      </c>
      <c r="R234" s="154">
        <f t="shared" si="46"/>
        <v>77.47413270311246</v>
      </c>
      <c r="S234" s="154">
        <v>6757.0460339943347</v>
      </c>
      <c r="T234" s="152" t="s">
        <v>34</v>
      </c>
      <c r="U234" s="152" t="s">
        <v>34</v>
      </c>
      <c r="V234" s="152" t="s">
        <v>34</v>
      </c>
      <c r="W234" s="152" t="s">
        <v>34</v>
      </c>
      <c r="X234" s="152" t="s">
        <v>34</v>
      </c>
      <c r="Y234" s="152" t="s">
        <v>34</v>
      </c>
      <c r="Z234" s="152" t="s">
        <v>34</v>
      </c>
      <c r="AA234" s="152" t="s">
        <v>34</v>
      </c>
      <c r="AB234" s="152" t="s">
        <v>34</v>
      </c>
      <c r="AC234" s="152" t="s">
        <v>34</v>
      </c>
      <c r="AD234" s="152" t="s">
        <v>34</v>
      </c>
      <c r="AE234" s="164" t="s">
        <v>34</v>
      </c>
      <c r="AF234" s="164" t="s">
        <v>34</v>
      </c>
      <c r="AG234" s="152">
        <v>240455.71</v>
      </c>
      <c r="AH234" s="152">
        <v>107031.27</v>
      </c>
      <c r="AI234" s="170" t="s">
        <v>405</v>
      </c>
      <c r="AJ234" s="41" t="s">
        <v>405</v>
      </c>
      <c r="AK234" s="32" t="s">
        <v>404</v>
      </c>
      <c r="AL234" s="90">
        <v>1</v>
      </c>
      <c r="AM234" s="89"/>
      <c r="AN234" s="21" t="s">
        <v>486</v>
      </c>
      <c r="AO234" s="21"/>
      <c r="AP234" s="21"/>
      <c r="AQ234" s="21"/>
      <c r="AR234" s="21"/>
      <c r="AS234" s="34" t="s">
        <v>1941</v>
      </c>
      <c r="AT234" s="34"/>
      <c r="AU234" s="29">
        <v>205</v>
      </c>
      <c r="AV234" s="29" t="s">
        <v>449</v>
      </c>
      <c r="AW234" s="29" t="str">
        <f t="shared" si="42"/>
        <v>205.</v>
      </c>
      <c r="AX234" s="104"/>
    </row>
    <row r="235" spans="1:50" ht="22.5" customHeight="1" x14ac:dyDescent="0.3">
      <c r="A235" s="159" t="str">
        <f t="shared" si="44"/>
        <v>206.</v>
      </c>
      <c r="B235" s="159">
        <v>649</v>
      </c>
      <c r="C235" s="185" t="s">
        <v>711</v>
      </c>
      <c r="D235" s="172">
        <v>1938</v>
      </c>
      <c r="E235" s="172" t="s">
        <v>34</v>
      </c>
      <c r="F235" s="159" t="s">
        <v>35</v>
      </c>
      <c r="G235" s="172">
        <v>2</v>
      </c>
      <c r="H235" s="172">
        <v>2</v>
      </c>
      <c r="I235" s="152">
        <v>1035.7</v>
      </c>
      <c r="J235" s="152">
        <v>398.4</v>
      </c>
      <c r="K235" s="152">
        <v>398.4</v>
      </c>
      <c r="L235" s="153">
        <v>20</v>
      </c>
      <c r="M235" s="173">
        <f>X235</f>
        <v>1331559.97</v>
      </c>
      <c r="N235" s="173" t="s">
        <v>34</v>
      </c>
      <c r="O235" s="173" t="s">
        <v>34</v>
      </c>
      <c r="P235" s="173" t="s">
        <v>34</v>
      </c>
      <c r="Q235" s="173">
        <f t="shared" si="39"/>
        <v>1331559.97</v>
      </c>
      <c r="R235" s="154">
        <f t="shared" si="46"/>
        <v>1285.6618422323065</v>
      </c>
      <c r="S235" s="154">
        <v>6757.0460339943347</v>
      </c>
      <c r="T235" s="152" t="s">
        <v>34</v>
      </c>
      <c r="U235" s="174" t="s">
        <v>34</v>
      </c>
      <c r="V235" s="164" t="s">
        <v>34</v>
      </c>
      <c r="W235" s="152">
        <v>521.5</v>
      </c>
      <c r="X235" s="152">
        <v>1331559.97</v>
      </c>
      <c r="Y235" s="164" t="s">
        <v>34</v>
      </c>
      <c r="Z235" s="164" t="s">
        <v>34</v>
      </c>
      <c r="AA235" s="164" t="s">
        <v>34</v>
      </c>
      <c r="AB235" s="164" t="s">
        <v>34</v>
      </c>
      <c r="AC235" s="164" t="s">
        <v>34</v>
      </c>
      <c r="AD235" s="164" t="s">
        <v>34</v>
      </c>
      <c r="AE235" s="164" t="s">
        <v>34</v>
      </c>
      <c r="AF235" s="164" t="s">
        <v>34</v>
      </c>
      <c r="AG235" s="164" t="s">
        <v>34</v>
      </c>
      <c r="AH235" s="164" t="s">
        <v>34</v>
      </c>
      <c r="AI235" s="170" t="s">
        <v>405</v>
      </c>
      <c r="AJ235" s="41" t="s">
        <v>405</v>
      </c>
      <c r="AK235" s="32" t="s">
        <v>404</v>
      </c>
      <c r="AL235" s="90">
        <v>1</v>
      </c>
      <c r="AM235" s="89"/>
      <c r="AN235" s="21"/>
      <c r="AO235" s="87"/>
      <c r="AP235" s="21"/>
      <c r="AQ235" s="21"/>
      <c r="AR235" s="21"/>
      <c r="AS235" s="34"/>
      <c r="AT235" s="34"/>
      <c r="AU235" s="29">
        <v>206</v>
      </c>
      <c r="AV235" s="29" t="s">
        <v>449</v>
      </c>
      <c r="AW235" s="29" t="str">
        <f t="shared" si="42"/>
        <v>206.</v>
      </c>
      <c r="AX235" s="104"/>
    </row>
    <row r="236" spans="1:50" ht="22.5" customHeight="1" x14ac:dyDescent="0.3">
      <c r="A236" s="159" t="str">
        <f t="shared" si="44"/>
        <v>207.</v>
      </c>
      <c r="B236" s="159">
        <v>650</v>
      </c>
      <c r="C236" s="185" t="s">
        <v>712</v>
      </c>
      <c r="D236" s="172">
        <v>1938</v>
      </c>
      <c r="E236" s="172" t="s">
        <v>34</v>
      </c>
      <c r="F236" s="159" t="s">
        <v>35</v>
      </c>
      <c r="G236" s="172">
        <v>2</v>
      </c>
      <c r="H236" s="172">
        <v>2</v>
      </c>
      <c r="I236" s="152">
        <v>1032.9000000000001</v>
      </c>
      <c r="J236" s="152">
        <v>397.8</v>
      </c>
      <c r="K236" s="152">
        <v>397.8</v>
      </c>
      <c r="L236" s="153">
        <v>22</v>
      </c>
      <c r="M236" s="173">
        <f>X236</f>
        <v>1337201.23</v>
      </c>
      <c r="N236" s="173" t="s">
        <v>34</v>
      </c>
      <c r="O236" s="173" t="s">
        <v>34</v>
      </c>
      <c r="P236" s="173" t="s">
        <v>34</v>
      </c>
      <c r="Q236" s="173">
        <f t="shared" si="39"/>
        <v>1337201.23</v>
      </c>
      <c r="R236" s="154">
        <f t="shared" si="46"/>
        <v>1294.6086068351242</v>
      </c>
      <c r="S236" s="154">
        <v>6757.0460339943347</v>
      </c>
      <c r="T236" s="152" t="s">
        <v>34</v>
      </c>
      <c r="U236" s="174" t="s">
        <v>34</v>
      </c>
      <c r="V236" s="164" t="s">
        <v>34</v>
      </c>
      <c r="W236" s="152">
        <v>521.5</v>
      </c>
      <c r="X236" s="152">
        <v>1337201.23</v>
      </c>
      <c r="Y236" s="164" t="s">
        <v>34</v>
      </c>
      <c r="Z236" s="164" t="s">
        <v>34</v>
      </c>
      <c r="AA236" s="164" t="s">
        <v>34</v>
      </c>
      <c r="AB236" s="164" t="s">
        <v>34</v>
      </c>
      <c r="AC236" s="164" t="s">
        <v>34</v>
      </c>
      <c r="AD236" s="164" t="s">
        <v>34</v>
      </c>
      <c r="AE236" s="164" t="s">
        <v>34</v>
      </c>
      <c r="AF236" s="164" t="s">
        <v>34</v>
      </c>
      <c r="AG236" s="164" t="s">
        <v>34</v>
      </c>
      <c r="AH236" s="164" t="s">
        <v>34</v>
      </c>
      <c r="AI236" s="170" t="s">
        <v>405</v>
      </c>
      <c r="AJ236" s="41" t="s">
        <v>405</v>
      </c>
      <c r="AK236" s="32" t="s">
        <v>404</v>
      </c>
      <c r="AL236" s="90">
        <v>1</v>
      </c>
      <c r="AM236" s="89"/>
      <c r="AN236" s="21"/>
      <c r="AO236" s="87"/>
      <c r="AP236" s="21"/>
      <c r="AQ236" s="21"/>
      <c r="AR236" s="21"/>
      <c r="AS236" s="34"/>
      <c r="AT236" s="34"/>
      <c r="AU236" s="29">
        <v>207</v>
      </c>
      <c r="AV236" s="29" t="s">
        <v>449</v>
      </c>
      <c r="AW236" s="29" t="str">
        <f t="shared" si="42"/>
        <v>207.</v>
      </c>
      <c r="AX236" s="104"/>
    </row>
    <row r="237" spans="1:50" ht="22.5" customHeight="1" x14ac:dyDescent="0.3">
      <c r="A237" s="159" t="str">
        <f t="shared" si="44"/>
        <v>208.</v>
      </c>
      <c r="B237" s="159">
        <v>652</v>
      </c>
      <c r="C237" s="185" t="s">
        <v>713</v>
      </c>
      <c r="D237" s="172">
        <v>1938</v>
      </c>
      <c r="E237" s="172" t="s">
        <v>34</v>
      </c>
      <c r="F237" s="159" t="s">
        <v>35</v>
      </c>
      <c r="G237" s="172">
        <v>2</v>
      </c>
      <c r="H237" s="172">
        <v>2</v>
      </c>
      <c r="I237" s="152">
        <v>1038.2</v>
      </c>
      <c r="J237" s="152">
        <v>399.5</v>
      </c>
      <c r="K237" s="152">
        <v>399.5</v>
      </c>
      <c r="L237" s="153">
        <v>20</v>
      </c>
      <c r="M237" s="173">
        <f>X237</f>
        <v>1357905.29</v>
      </c>
      <c r="N237" s="173" t="s">
        <v>34</v>
      </c>
      <c r="O237" s="173" t="s">
        <v>34</v>
      </c>
      <c r="P237" s="173" t="s">
        <v>34</v>
      </c>
      <c r="Q237" s="173">
        <f t="shared" si="39"/>
        <v>1357905.29</v>
      </c>
      <c r="R237" s="154">
        <f t="shared" si="46"/>
        <v>1307.9419090733963</v>
      </c>
      <c r="S237" s="154">
        <v>6757.0460339943347</v>
      </c>
      <c r="T237" s="152" t="s">
        <v>34</v>
      </c>
      <c r="U237" s="174" t="s">
        <v>34</v>
      </c>
      <c r="V237" s="164" t="s">
        <v>34</v>
      </c>
      <c r="W237" s="152">
        <v>521.5</v>
      </c>
      <c r="X237" s="152">
        <v>1357905.29</v>
      </c>
      <c r="Y237" s="164" t="s">
        <v>34</v>
      </c>
      <c r="Z237" s="164" t="s">
        <v>34</v>
      </c>
      <c r="AA237" s="164" t="s">
        <v>34</v>
      </c>
      <c r="AB237" s="164" t="s">
        <v>34</v>
      </c>
      <c r="AC237" s="164" t="s">
        <v>34</v>
      </c>
      <c r="AD237" s="164" t="s">
        <v>34</v>
      </c>
      <c r="AE237" s="164" t="s">
        <v>34</v>
      </c>
      <c r="AF237" s="164" t="s">
        <v>34</v>
      </c>
      <c r="AG237" s="164" t="s">
        <v>34</v>
      </c>
      <c r="AH237" s="164" t="s">
        <v>34</v>
      </c>
      <c r="AI237" s="170" t="s">
        <v>405</v>
      </c>
      <c r="AJ237" s="41" t="s">
        <v>405</v>
      </c>
      <c r="AK237" s="32" t="s">
        <v>404</v>
      </c>
      <c r="AL237" s="90">
        <v>1</v>
      </c>
      <c r="AM237" s="89"/>
      <c r="AN237" s="21"/>
      <c r="AO237" s="87"/>
      <c r="AP237" s="21"/>
      <c r="AQ237" s="21"/>
      <c r="AR237" s="21"/>
      <c r="AS237" s="34"/>
      <c r="AT237" s="34"/>
      <c r="AU237" s="29">
        <v>208</v>
      </c>
      <c r="AV237" s="29" t="s">
        <v>449</v>
      </c>
      <c r="AW237" s="29" t="str">
        <f t="shared" si="42"/>
        <v>208.</v>
      </c>
      <c r="AX237" s="104"/>
    </row>
    <row r="238" spans="1:50" ht="22.5" customHeight="1" x14ac:dyDescent="0.3">
      <c r="A238" s="159" t="str">
        <f t="shared" si="44"/>
        <v>209.</v>
      </c>
      <c r="B238" s="159">
        <v>654</v>
      </c>
      <c r="C238" s="185" t="s">
        <v>1808</v>
      </c>
      <c r="D238" s="172">
        <v>1966</v>
      </c>
      <c r="E238" s="172" t="s">
        <v>34</v>
      </c>
      <c r="F238" s="159" t="s">
        <v>36</v>
      </c>
      <c r="G238" s="172">
        <v>2</v>
      </c>
      <c r="H238" s="172">
        <v>2</v>
      </c>
      <c r="I238" s="152">
        <v>735.33</v>
      </c>
      <c r="J238" s="152">
        <v>315.39999999999998</v>
      </c>
      <c r="K238" s="152">
        <v>221.12</v>
      </c>
      <c r="L238" s="153">
        <v>22</v>
      </c>
      <c r="M238" s="173">
        <f>X238</f>
        <v>990589.74</v>
      </c>
      <c r="N238" s="173" t="s">
        <v>34</v>
      </c>
      <c r="O238" s="173" t="s">
        <v>34</v>
      </c>
      <c r="P238" s="173" t="s">
        <v>34</v>
      </c>
      <c r="Q238" s="173">
        <f t="shared" si="39"/>
        <v>990589.74</v>
      </c>
      <c r="R238" s="154">
        <f t="shared" si="46"/>
        <v>1347.1363061482598</v>
      </c>
      <c r="S238" s="154">
        <v>6757.0460339943347</v>
      </c>
      <c r="T238" s="152" t="s">
        <v>34</v>
      </c>
      <c r="U238" s="174" t="s">
        <v>34</v>
      </c>
      <c r="V238" s="164" t="s">
        <v>34</v>
      </c>
      <c r="W238" s="152">
        <v>348</v>
      </c>
      <c r="X238" s="152">
        <v>990589.74</v>
      </c>
      <c r="Y238" s="164" t="s">
        <v>34</v>
      </c>
      <c r="Z238" s="164" t="s">
        <v>34</v>
      </c>
      <c r="AA238" s="164" t="s">
        <v>34</v>
      </c>
      <c r="AB238" s="164" t="s">
        <v>34</v>
      </c>
      <c r="AC238" s="164" t="s">
        <v>34</v>
      </c>
      <c r="AD238" s="164" t="s">
        <v>34</v>
      </c>
      <c r="AE238" s="164" t="s">
        <v>34</v>
      </c>
      <c r="AF238" s="164" t="s">
        <v>34</v>
      </c>
      <c r="AG238" s="164" t="s">
        <v>34</v>
      </c>
      <c r="AH238" s="164" t="s">
        <v>34</v>
      </c>
      <c r="AI238" s="170" t="s">
        <v>405</v>
      </c>
      <c r="AJ238" s="41" t="s">
        <v>405</v>
      </c>
      <c r="AK238" s="32" t="s">
        <v>404</v>
      </c>
      <c r="AL238" s="90">
        <v>1</v>
      </c>
      <c r="AM238" s="89"/>
      <c r="AN238" s="21"/>
      <c r="AO238" s="87"/>
      <c r="AP238" s="21"/>
      <c r="AQ238" s="21"/>
      <c r="AR238" s="21"/>
      <c r="AS238" s="34"/>
      <c r="AT238" s="34"/>
      <c r="AU238" s="29">
        <v>209</v>
      </c>
      <c r="AV238" s="29" t="s">
        <v>449</v>
      </c>
      <c r="AW238" s="29" t="str">
        <f t="shared" si="42"/>
        <v>209.</v>
      </c>
      <c r="AX238" s="104"/>
    </row>
    <row r="239" spans="1:50" ht="22.5" customHeight="1" x14ac:dyDescent="0.3">
      <c r="A239" s="159" t="str">
        <f t="shared" si="44"/>
        <v>210.</v>
      </c>
      <c r="B239" s="159">
        <v>657</v>
      </c>
      <c r="C239" s="185" t="s">
        <v>1809</v>
      </c>
      <c r="D239" s="172">
        <v>1940</v>
      </c>
      <c r="E239" s="172" t="s">
        <v>34</v>
      </c>
      <c r="F239" s="159" t="s">
        <v>35</v>
      </c>
      <c r="G239" s="172">
        <v>2</v>
      </c>
      <c r="H239" s="172">
        <v>2</v>
      </c>
      <c r="I239" s="152">
        <v>716.9</v>
      </c>
      <c r="J239" s="152">
        <v>328.7</v>
      </c>
      <c r="K239" s="152">
        <v>236.57</v>
      </c>
      <c r="L239" s="153">
        <v>20</v>
      </c>
      <c r="M239" s="173">
        <f>X239</f>
        <v>939458.89</v>
      </c>
      <c r="N239" s="173" t="s">
        <v>34</v>
      </c>
      <c r="O239" s="173" t="s">
        <v>34</v>
      </c>
      <c r="P239" s="173" t="s">
        <v>34</v>
      </c>
      <c r="Q239" s="173">
        <f t="shared" ref="Q239:Q281" si="47">M239</f>
        <v>939458.89</v>
      </c>
      <c r="R239" s="154">
        <f t="shared" si="46"/>
        <v>1310.4462128609291</v>
      </c>
      <c r="S239" s="154">
        <v>6757.0460339943347</v>
      </c>
      <c r="T239" s="152" t="s">
        <v>34</v>
      </c>
      <c r="U239" s="174" t="s">
        <v>34</v>
      </c>
      <c r="V239" s="164" t="s">
        <v>34</v>
      </c>
      <c r="W239" s="152">
        <v>355.4</v>
      </c>
      <c r="X239" s="152">
        <v>939458.89</v>
      </c>
      <c r="Y239" s="164" t="s">
        <v>34</v>
      </c>
      <c r="Z239" s="164" t="s">
        <v>34</v>
      </c>
      <c r="AA239" s="164" t="s">
        <v>34</v>
      </c>
      <c r="AB239" s="164" t="s">
        <v>34</v>
      </c>
      <c r="AC239" s="164" t="s">
        <v>34</v>
      </c>
      <c r="AD239" s="164" t="s">
        <v>34</v>
      </c>
      <c r="AE239" s="164" t="s">
        <v>34</v>
      </c>
      <c r="AF239" s="164" t="s">
        <v>34</v>
      </c>
      <c r="AG239" s="164" t="s">
        <v>34</v>
      </c>
      <c r="AH239" s="164" t="s">
        <v>34</v>
      </c>
      <c r="AI239" s="170" t="s">
        <v>405</v>
      </c>
      <c r="AJ239" s="41" t="s">
        <v>405</v>
      </c>
      <c r="AK239" s="32" t="s">
        <v>404</v>
      </c>
      <c r="AL239" s="90">
        <v>1</v>
      </c>
      <c r="AM239" s="89"/>
      <c r="AN239" s="21"/>
      <c r="AO239" s="87"/>
      <c r="AP239" s="21"/>
      <c r="AQ239" s="21"/>
      <c r="AR239" s="21"/>
      <c r="AS239" s="34"/>
      <c r="AT239" s="34"/>
      <c r="AU239" s="29">
        <v>210</v>
      </c>
      <c r="AV239" s="29" t="s">
        <v>449</v>
      </c>
      <c r="AW239" s="29" t="str">
        <f t="shared" si="42"/>
        <v>210.</v>
      </c>
      <c r="AX239" s="104"/>
    </row>
    <row r="240" spans="1:50" ht="22.5" customHeight="1" x14ac:dyDescent="0.3">
      <c r="A240" s="159" t="str">
        <f t="shared" si="44"/>
        <v>211.</v>
      </c>
      <c r="B240" s="159">
        <v>665</v>
      </c>
      <c r="C240" s="185" t="s">
        <v>714</v>
      </c>
      <c r="D240" s="172">
        <v>2003</v>
      </c>
      <c r="E240" s="172" t="s">
        <v>34</v>
      </c>
      <c r="F240" s="159" t="s">
        <v>35</v>
      </c>
      <c r="G240" s="172">
        <v>6</v>
      </c>
      <c r="H240" s="172">
        <v>4</v>
      </c>
      <c r="I240" s="152">
        <v>3775.8</v>
      </c>
      <c r="J240" s="152">
        <v>3579.8</v>
      </c>
      <c r="K240" s="152">
        <v>3579.8</v>
      </c>
      <c r="L240" s="153">
        <v>83</v>
      </c>
      <c r="M240" s="173">
        <f>AB240+AH240</f>
        <v>2617244.4500000002</v>
      </c>
      <c r="N240" s="173" t="s">
        <v>34</v>
      </c>
      <c r="O240" s="173" t="s">
        <v>34</v>
      </c>
      <c r="P240" s="173" t="s">
        <v>34</v>
      </c>
      <c r="Q240" s="173">
        <f t="shared" si="47"/>
        <v>2617244.4500000002</v>
      </c>
      <c r="R240" s="154" t="s">
        <v>34</v>
      </c>
      <c r="S240" s="154" t="s">
        <v>34</v>
      </c>
      <c r="T240" s="152" t="s">
        <v>34</v>
      </c>
      <c r="U240" s="174" t="s">
        <v>34</v>
      </c>
      <c r="V240" s="164" t="s">
        <v>34</v>
      </c>
      <c r="W240" s="164" t="s">
        <v>34</v>
      </c>
      <c r="X240" s="164" t="s">
        <v>34</v>
      </c>
      <c r="Y240" s="164" t="s">
        <v>34</v>
      </c>
      <c r="Z240" s="164" t="s">
        <v>34</v>
      </c>
      <c r="AA240" s="152">
        <v>2428.5100000000002</v>
      </c>
      <c r="AB240" s="152">
        <v>2235898.35</v>
      </c>
      <c r="AC240" s="164" t="s">
        <v>34</v>
      </c>
      <c r="AD240" s="164" t="s">
        <v>34</v>
      </c>
      <c r="AE240" s="164" t="s">
        <v>34</v>
      </c>
      <c r="AF240" s="164" t="s">
        <v>34</v>
      </c>
      <c r="AG240" s="164" t="s">
        <v>34</v>
      </c>
      <c r="AH240" s="152">
        <v>381346.1</v>
      </c>
      <c r="AI240" s="170" t="s">
        <v>405</v>
      </c>
      <c r="AJ240" s="41" t="s">
        <v>405</v>
      </c>
      <c r="AK240" s="32" t="s">
        <v>404</v>
      </c>
      <c r="AL240" s="90">
        <v>1</v>
      </c>
      <c r="AM240" s="89"/>
      <c r="AN240" s="21"/>
      <c r="AO240" s="87">
        <f>AH240</f>
        <v>381346.1</v>
      </c>
      <c r="AP240" s="21"/>
      <c r="AQ240" s="21"/>
      <c r="AR240" s="21"/>
      <c r="AS240" s="44" t="s">
        <v>578</v>
      </c>
      <c r="AT240" s="34"/>
      <c r="AU240" s="29">
        <v>211</v>
      </c>
      <c r="AV240" s="29" t="s">
        <v>449</v>
      </c>
      <c r="AW240" s="29" t="str">
        <f t="shared" si="42"/>
        <v>211.</v>
      </c>
      <c r="AX240" s="104"/>
    </row>
    <row r="241" spans="1:50" ht="22.5" customHeight="1" x14ac:dyDescent="0.3">
      <c r="A241" s="159" t="str">
        <f t="shared" si="44"/>
        <v>212.</v>
      </c>
      <c r="B241" s="159">
        <v>689</v>
      </c>
      <c r="C241" s="185" t="s">
        <v>1733</v>
      </c>
      <c r="D241" s="172">
        <v>1999</v>
      </c>
      <c r="E241" s="172" t="s">
        <v>34</v>
      </c>
      <c r="F241" s="159" t="s">
        <v>35</v>
      </c>
      <c r="G241" s="172">
        <v>6</v>
      </c>
      <c r="H241" s="172">
        <v>4</v>
      </c>
      <c r="I241" s="152">
        <v>6256.5</v>
      </c>
      <c r="J241" s="152">
        <v>5567</v>
      </c>
      <c r="K241" s="152">
        <v>5567</v>
      </c>
      <c r="L241" s="153">
        <v>84</v>
      </c>
      <c r="M241" s="173">
        <f>X241</f>
        <v>1210074.74</v>
      </c>
      <c r="N241" s="173" t="s">
        <v>34</v>
      </c>
      <c r="O241" s="173" t="s">
        <v>34</v>
      </c>
      <c r="P241" s="173" t="s">
        <v>34</v>
      </c>
      <c r="Q241" s="173">
        <f>M241</f>
        <v>1210074.74</v>
      </c>
      <c r="R241" s="154" t="s">
        <v>34</v>
      </c>
      <c r="S241" s="173" t="s">
        <v>34</v>
      </c>
      <c r="T241" s="152" t="s">
        <v>34</v>
      </c>
      <c r="U241" s="153" t="s">
        <v>34</v>
      </c>
      <c r="V241" s="152" t="s">
        <v>34</v>
      </c>
      <c r="W241" s="152">
        <v>1320.9</v>
      </c>
      <c r="X241" s="152">
        <v>1210074.74</v>
      </c>
      <c r="Y241" s="152" t="s">
        <v>34</v>
      </c>
      <c r="Z241" s="152" t="s">
        <v>34</v>
      </c>
      <c r="AA241" s="152" t="s">
        <v>34</v>
      </c>
      <c r="AB241" s="152" t="s">
        <v>34</v>
      </c>
      <c r="AC241" s="152" t="s">
        <v>34</v>
      </c>
      <c r="AD241" s="152" t="s">
        <v>34</v>
      </c>
      <c r="AE241" s="152" t="s">
        <v>34</v>
      </c>
      <c r="AF241" s="152" t="s">
        <v>34</v>
      </c>
      <c r="AG241" s="152" t="s">
        <v>34</v>
      </c>
      <c r="AH241" s="152" t="s">
        <v>34</v>
      </c>
      <c r="AI241" s="170" t="s">
        <v>405</v>
      </c>
      <c r="AJ241" s="41" t="s">
        <v>405</v>
      </c>
      <c r="AK241" s="32" t="s">
        <v>407</v>
      </c>
      <c r="AL241" s="90">
        <v>1</v>
      </c>
      <c r="AM241" s="89"/>
      <c r="AN241" s="21"/>
      <c r="AO241" s="87"/>
      <c r="AP241" s="21"/>
      <c r="AQ241" s="21"/>
      <c r="AR241" s="21"/>
      <c r="AS241" s="21" t="s">
        <v>1734</v>
      </c>
      <c r="AT241" s="34"/>
      <c r="AU241" s="29">
        <v>212</v>
      </c>
      <c r="AV241" s="29" t="s">
        <v>449</v>
      </c>
      <c r="AW241" s="29" t="str">
        <f t="shared" si="42"/>
        <v>212.</v>
      </c>
      <c r="AX241" s="104"/>
    </row>
    <row r="242" spans="1:50" ht="22.5" customHeight="1" x14ac:dyDescent="0.3">
      <c r="A242" s="159" t="str">
        <f t="shared" si="44"/>
        <v>213.</v>
      </c>
      <c r="B242" s="159">
        <v>697</v>
      </c>
      <c r="C242" s="185" t="s">
        <v>715</v>
      </c>
      <c r="D242" s="172">
        <v>1940</v>
      </c>
      <c r="E242" s="172" t="s">
        <v>34</v>
      </c>
      <c r="F242" s="159" t="s">
        <v>35</v>
      </c>
      <c r="G242" s="172">
        <v>2</v>
      </c>
      <c r="H242" s="172">
        <v>1</v>
      </c>
      <c r="I242" s="152">
        <v>563.4</v>
      </c>
      <c r="J242" s="152">
        <v>298.3</v>
      </c>
      <c r="K242" s="152">
        <v>298.3</v>
      </c>
      <c r="L242" s="153">
        <v>20</v>
      </c>
      <c r="M242" s="173">
        <f>AB242</f>
        <v>479307.36</v>
      </c>
      <c r="N242" s="173" t="s">
        <v>34</v>
      </c>
      <c r="O242" s="173" t="s">
        <v>34</v>
      </c>
      <c r="P242" s="173" t="s">
        <v>34</v>
      </c>
      <c r="Q242" s="173">
        <f t="shared" si="47"/>
        <v>479307.36</v>
      </c>
      <c r="R242" s="154">
        <f>M242/I242</f>
        <v>850.74078807241744</v>
      </c>
      <c r="S242" s="154">
        <v>6757.0460339943347</v>
      </c>
      <c r="T242" s="152" t="s">
        <v>34</v>
      </c>
      <c r="U242" s="153" t="s">
        <v>34</v>
      </c>
      <c r="V242" s="152" t="s">
        <v>34</v>
      </c>
      <c r="W242" s="152" t="s">
        <v>34</v>
      </c>
      <c r="X242" s="152" t="s">
        <v>34</v>
      </c>
      <c r="Y242" s="152" t="s">
        <v>34</v>
      </c>
      <c r="Z242" s="152" t="s">
        <v>34</v>
      </c>
      <c r="AA242" s="152">
        <v>409</v>
      </c>
      <c r="AB242" s="152">
        <v>479307.36</v>
      </c>
      <c r="AC242" s="152" t="s">
        <v>34</v>
      </c>
      <c r="AD242" s="152" t="s">
        <v>34</v>
      </c>
      <c r="AE242" s="152" t="s">
        <v>34</v>
      </c>
      <c r="AF242" s="152" t="s">
        <v>34</v>
      </c>
      <c r="AG242" s="152" t="s">
        <v>34</v>
      </c>
      <c r="AH242" s="152" t="s">
        <v>34</v>
      </c>
      <c r="AI242" s="170" t="s">
        <v>405</v>
      </c>
      <c r="AJ242" s="41" t="s">
        <v>405</v>
      </c>
      <c r="AK242" s="32" t="s">
        <v>404</v>
      </c>
      <c r="AL242" s="90">
        <v>1</v>
      </c>
      <c r="AM242" s="89"/>
      <c r="AN242" s="21"/>
      <c r="AO242" s="87"/>
      <c r="AP242" s="21"/>
      <c r="AQ242" s="21"/>
      <c r="AR242" s="21"/>
      <c r="AS242" s="21"/>
      <c r="AT242" s="21"/>
      <c r="AU242" s="29">
        <v>213</v>
      </c>
      <c r="AV242" s="29" t="s">
        <v>449</v>
      </c>
      <c r="AW242" s="29" t="str">
        <f t="shared" si="42"/>
        <v>213.</v>
      </c>
      <c r="AX242" s="104"/>
    </row>
    <row r="243" spans="1:50" ht="22.5" customHeight="1" x14ac:dyDescent="0.3">
      <c r="A243" s="159" t="str">
        <f t="shared" si="44"/>
        <v>214.</v>
      </c>
      <c r="B243" s="159">
        <v>715</v>
      </c>
      <c r="C243" s="185" t="s">
        <v>716</v>
      </c>
      <c r="D243" s="172">
        <v>1957</v>
      </c>
      <c r="E243" s="172" t="s">
        <v>34</v>
      </c>
      <c r="F243" s="159" t="s">
        <v>35</v>
      </c>
      <c r="G243" s="172">
        <v>2</v>
      </c>
      <c r="H243" s="172">
        <v>1</v>
      </c>
      <c r="I243" s="152">
        <v>598.79999999999995</v>
      </c>
      <c r="J243" s="152">
        <v>384.8</v>
      </c>
      <c r="K243" s="152">
        <v>384.8</v>
      </c>
      <c r="L243" s="153">
        <v>8</v>
      </c>
      <c r="M243" s="173">
        <f>X243</f>
        <v>916614.79</v>
      </c>
      <c r="N243" s="173" t="s">
        <v>34</v>
      </c>
      <c r="O243" s="173" t="s">
        <v>34</v>
      </c>
      <c r="P243" s="173" t="s">
        <v>34</v>
      </c>
      <c r="Q243" s="173">
        <f t="shared" si="47"/>
        <v>916614.79</v>
      </c>
      <c r="R243" s="154">
        <f>M243/I243</f>
        <v>1530.7528223112895</v>
      </c>
      <c r="S243" s="154">
        <v>6757.0460339943347</v>
      </c>
      <c r="T243" s="152" t="s">
        <v>34</v>
      </c>
      <c r="U243" s="153" t="s">
        <v>34</v>
      </c>
      <c r="V243" s="152" t="s">
        <v>34</v>
      </c>
      <c r="W243" s="152">
        <v>342.4</v>
      </c>
      <c r="X243" s="152">
        <v>916614.79</v>
      </c>
      <c r="Y243" s="152" t="s">
        <v>34</v>
      </c>
      <c r="Z243" s="152" t="s">
        <v>34</v>
      </c>
      <c r="AA243" s="152" t="s">
        <v>34</v>
      </c>
      <c r="AB243" s="152" t="s">
        <v>34</v>
      </c>
      <c r="AC243" s="152" t="s">
        <v>34</v>
      </c>
      <c r="AD243" s="152" t="s">
        <v>34</v>
      </c>
      <c r="AE243" s="152" t="s">
        <v>34</v>
      </c>
      <c r="AF243" s="152" t="s">
        <v>34</v>
      </c>
      <c r="AG243" s="152" t="s">
        <v>34</v>
      </c>
      <c r="AH243" s="152" t="s">
        <v>34</v>
      </c>
      <c r="AI243" s="170" t="s">
        <v>405</v>
      </c>
      <c r="AJ243" s="41" t="s">
        <v>405</v>
      </c>
      <c r="AK243" s="32" t="s">
        <v>404</v>
      </c>
      <c r="AL243" s="90">
        <v>1</v>
      </c>
      <c r="AM243" s="89"/>
      <c r="AN243" s="21"/>
      <c r="AO243" s="87"/>
      <c r="AP243" s="21"/>
      <c r="AQ243" s="21"/>
      <c r="AR243" s="21"/>
      <c r="AS243" s="21"/>
      <c r="AT243" s="21"/>
      <c r="AU243" s="29">
        <v>214</v>
      </c>
      <c r="AV243" s="29" t="s">
        <v>449</v>
      </c>
      <c r="AW243" s="29" t="str">
        <f t="shared" si="42"/>
        <v>214.</v>
      </c>
      <c r="AX243" s="104"/>
    </row>
    <row r="244" spans="1:50" ht="22.5" customHeight="1" x14ac:dyDescent="0.3">
      <c r="A244" s="159" t="str">
        <f t="shared" si="44"/>
        <v>215.</v>
      </c>
      <c r="B244" s="159">
        <v>717</v>
      </c>
      <c r="C244" s="185" t="s">
        <v>717</v>
      </c>
      <c r="D244" s="172">
        <v>1988</v>
      </c>
      <c r="E244" s="172" t="s">
        <v>34</v>
      </c>
      <c r="F244" s="159" t="s">
        <v>35</v>
      </c>
      <c r="G244" s="172">
        <v>3</v>
      </c>
      <c r="H244" s="172">
        <v>2</v>
      </c>
      <c r="I244" s="152">
        <v>2048.9</v>
      </c>
      <c r="J244" s="152">
        <v>1281.9000000000001</v>
      </c>
      <c r="K244" s="152">
        <v>1281.9000000000001</v>
      </c>
      <c r="L244" s="153">
        <v>69</v>
      </c>
      <c r="M244" s="173">
        <f>X244</f>
        <v>1386529.01</v>
      </c>
      <c r="N244" s="173" t="s">
        <v>34</v>
      </c>
      <c r="O244" s="173" t="s">
        <v>34</v>
      </c>
      <c r="P244" s="173" t="s">
        <v>34</v>
      </c>
      <c r="Q244" s="173">
        <f t="shared" si="47"/>
        <v>1386529.01</v>
      </c>
      <c r="R244" s="154" t="s">
        <v>34</v>
      </c>
      <c r="S244" s="154" t="s">
        <v>34</v>
      </c>
      <c r="T244" s="152" t="s">
        <v>34</v>
      </c>
      <c r="U244" s="153" t="s">
        <v>34</v>
      </c>
      <c r="V244" s="152" t="s">
        <v>34</v>
      </c>
      <c r="W244" s="152">
        <v>738.9</v>
      </c>
      <c r="X244" s="152">
        <v>1386529.01</v>
      </c>
      <c r="Y244" s="152" t="s">
        <v>34</v>
      </c>
      <c r="Z244" s="152" t="s">
        <v>34</v>
      </c>
      <c r="AA244" s="152" t="s">
        <v>34</v>
      </c>
      <c r="AB244" s="152" t="s">
        <v>34</v>
      </c>
      <c r="AC244" s="152" t="s">
        <v>34</v>
      </c>
      <c r="AD244" s="152" t="s">
        <v>34</v>
      </c>
      <c r="AE244" s="152" t="s">
        <v>34</v>
      </c>
      <c r="AF244" s="152" t="s">
        <v>34</v>
      </c>
      <c r="AG244" s="152" t="s">
        <v>34</v>
      </c>
      <c r="AH244" s="152" t="s">
        <v>34</v>
      </c>
      <c r="AI244" s="170" t="s">
        <v>405</v>
      </c>
      <c r="AJ244" s="41" t="s">
        <v>405</v>
      </c>
      <c r="AK244" s="32" t="s">
        <v>404</v>
      </c>
      <c r="AL244" s="90">
        <v>1</v>
      </c>
      <c r="AM244" s="89"/>
      <c r="AN244" s="21"/>
      <c r="AO244" s="87"/>
      <c r="AP244" s="21"/>
      <c r="AQ244" s="21"/>
      <c r="AR244" s="21"/>
      <c r="AS244" s="21" t="s">
        <v>573</v>
      </c>
      <c r="AT244" s="21"/>
      <c r="AU244" s="29">
        <v>215</v>
      </c>
      <c r="AV244" s="29" t="s">
        <v>449</v>
      </c>
      <c r="AW244" s="29" t="str">
        <f t="shared" si="42"/>
        <v>215.</v>
      </c>
      <c r="AX244" s="104"/>
    </row>
    <row r="245" spans="1:50" ht="22.5" customHeight="1" x14ac:dyDescent="0.3">
      <c r="A245" s="159" t="str">
        <f t="shared" si="44"/>
        <v>216.</v>
      </c>
      <c r="B245" s="159">
        <v>5491</v>
      </c>
      <c r="C245" s="185" t="s">
        <v>1764</v>
      </c>
      <c r="D245" s="172">
        <v>1960</v>
      </c>
      <c r="E245" s="172" t="s">
        <v>34</v>
      </c>
      <c r="F245" s="159" t="s">
        <v>35</v>
      </c>
      <c r="G245" s="172">
        <v>2</v>
      </c>
      <c r="H245" s="172">
        <v>1</v>
      </c>
      <c r="I245" s="152">
        <v>328.1</v>
      </c>
      <c r="J245" s="152">
        <v>299.3</v>
      </c>
      <c r="K245" s="152">
        <v>228.4</v>
      </c>
      <c r="L245" s="153">
        <v>17</v>
      </c>
      <c r="M245" s="173">
        <f>X245</f>
        <v>893684.4</v>
      </c>
      <c r="N245" s="173" t="s">
        <v>34</v>
      </c>
      <c r="O245" s="173" t="s">
        <v>34</v>
      </c>
      <c r="P245" s="173" t="s">
        <v>34</v>
      </c>
      <c r="Q245" s="173">
        <f t="shared" si="47"/>
        <v>893684.4</v>
      </c>
      <c r="R245" s="154">
        <f t="shared" ref="R245:R273" si="48">M245/I245</f>
        <v>2723.8171289241086</v>
      </c>
      <c r="S245" s="154">
        <v>6757.0460339943347</v>
      </c>
      <c r="T245" s="152" t="s">
        <v>34</v>
      </c>
      <c r="U245" s="153" t="s">
        <v>34</v>
      </c>
      <c r="V245" s="152" t="s">
        <v>34</v>
      </c>
      <c r="W245" s="152">
        <v>325</v>
      </c>
      <c r="X245" s="152">
        <v>893684.4</v>
      </c>
      <c r="Y245" s="152" t="s">
        <v>34</v>
      </c>
      <c r="Z245" s="152" t="s">
        <v>34</v>
      </c>
      <c r="AA245" s="152" t="s">
        <v>34</v>
      </c>
      <c r="AB245" s="152" t="s">
        <v>34</v>
      </c>
      <c r="AC245" s="152" t="s">
        <v>34</v>
      </c>
      <c r="AD245" s="152" t="s">
        <v>34</v>
      </c>
      <c r="AE245" s="152" t="s">
        <v>34</v>
      </c>
      <c r="AF245" s="152" t="s">
        <v>34</v>
      </c>
      <c r="AG245" s="152" t="s">
        <v>34</v>
      </c>
      <c r="AH245" s="152" t="s">
        <v>34</v>
      </c>
      <c r="AI245" s="170" t="s">
        <v>405</v>
      </c>
      <c r="AJ245" s="41" t="s">
        <v>405</v>
      </c>
      <c r="AK245" s="32" t="s">
        <v>404</v>
      </c>
      <c r="AL245" s="90">
        <v>1</v>
      </c>
      <c r="AM245" s="89"/>
      <c r="AN245" s="21"/>
      <c r="AO245" s="87"/>
      <c r="AP245" s="21"/>
      <c r="AQ245" s="21"/>
      <c r="AR245" s="21"/>
      <c r="AS245" s="34"/>
      <c r="AT245" s="34"/>
      <c r="AU245" s="29">
        <v>216</v>
      </c>
      <c r="AV245" s="29" t="s">
        <v>449</v>
      </c>
      <c r="AW245" s="29" t="str">
        <f t="shared" si="42"/>
        <v>216.</v>
      </c>
      <c r="AX245" s="104"/>
    </row>
    <row r="246" spans="1:50" ht="22.5" customHeight="1" x14ac:dyDescent="0.3">
      <c r="A246" s="159" t="str">
        <f t="shared" si="44"/>
        <v>217.</v>
      </c>
      <c r="B246" s="159">
        <v>750</v>
      </c>
      <c r="C246" s="185" t="s">
        <v>718</v>
      </c>
      <c r="D246" s="172">
        <v>1970</v>
      </c>
      <c r="E246" s="172" t="s">
        <v>34</v>
      </c>
      <c r="F246" s="159" t="s">
        <v>35</v>
      </c>
      <c r="G246" s="172">
        <v>2</v>
      </c>
      <c r="H246" s="172">
        <v>2</v>
      </c>
      <c r="I246" s="152">
        <v>858.2</v>
      </c>
      <c r="J246" s="152">
        <v>284.10000000000002</v>
      </c>
      <c r="K246" s="152">
        <v>284.10000000000002</v>
      </c>
      <c r="L246" s="153">
        <v>29</v>
      </c>
      <c r="M246" s="173">
        <f>X246</f>
        <v>1318140.53</v>
      </c>
      <c r="N246" s="173" t="s">
        <v>34</v>
      </c>
      <c r="O246" s="173" t="s">
        <v>34</v>
      </c>
      <c r="P246" s="173" t="s">
        <v>34</v>
      </c>
      <c r="Q246" s="173">
        <f t="shared" si="47"/>
        <v>1318140.53</v>
      </c>
      <c r="R246" s="154">
        <f t="shared" si="48"/>
        <v>1535.9362969004894</v>
      </c>
      <c r="S246" s="154">
        <v>6757.0460339943347</v>
      </c>
      <c r="T246" s="152" t="s">
        <v>34</v>
      </c>
      <c r="U246" s="153" t="s">
        <v>34</v>
      </c>
      <c r="V246" s="152" t="s">
        <v>34</v>
      </c>
      <c r="W246" s="152">
        <v>470.5</v>
      </c>
      <c r="X246" s="152">
        <v>1318140.53</v>
      </c>
      <c r="Y246" s="152" t="s">
        <v>34</v>
      </c>
      <c r="Z246" s="152" t="s">
        <v>34</v>
      </c>
      <c r="AA246" s="152" t="s">
        <v>34</v>
      </c>
      <c r="AB246" s="152" t="s">
        <v>34</v>
      </c>
      <c r="AC246" s="152" t="s">
        <v>34</v>
      </c>
      <c r="AD246" s="152" t="s">
        <v>34</v>
      </c>
      <c r="AE246" s="152" t="s">
        <v>34</v>
      </c>
      <c r="AF246" s="152" t="s">
        <v>34</v>
      </c>
      <c r="AG246" s="152" t="s">
        <v>34</v>
      </c>
      <c r="AH246" s="152" t="s">
        <v>34</v>
      </c>
      <c r="AI246" s="170" t="s">
        <v>405</v>
      </c>
      <c r="AJ246" s="41" t="s">
        <v>405</v>
      </c>
      <c r="AK246" s="32" t="s">
        <v>404</v>
      </c>
      <c r="AL246" s="90">
        <v>1</v>
      </c>
      <c r="AM246" s="89"/>
      <c r="AN246" s="21"/>
      <c r="AO246" s="87"/>
      <c r="AP246" s="21"/>
      <c r="AQ246" s="21"/>
      <c r="AR246" s="21"/>
      <c r="AS246" s="34"/>
      <c r="AT246" s="34"/>
      <c r="AU246" s="29">
        <v>217</v>
      </c>
      <c r="AV246" s="29" t="s">
        <v>449</v>
      </c>
      <c r="AW246" s="29" t="str">
        <f t="shared" si="42"/>
        <v>217.</v>
      </c>
      <c r="AX246" s="104"/>
    </row>
    <row r="247" spans="1:50" ht="22.5" customHeight="1" x14ac:dyDescent="0.3">
      <c r="A247" s="159" t="str">
        <f t="shared" si="44"/>
        <v>218.</v>
      </c>
      <c r="B247" s="159">
        <v>752</v>
      </c>
      <c r="C247" s="185" t="s">
        <v>719</v>
      </c>
      <c r="D247" s="172">
        <v>1970</v>
      </c>
      <c r="E247" s="172" t="s">
        <v>34</v>
      </c>
      <c r="F247" s="159" t="s">
        <v>35</v>
      </c>
      <c r="G247" s="172">
        <v>5</v>
      </c>
      <c r="H247" s="172">
        <v>8</v>
      </c>
      <c r="I247" s="152">
        <v>7828.24</v>
      </c>
      <c r="J247" s="152">
        <v>5770.24</v>
      </c>
      <c r="K247" s="152">
        <v>5347.61</v>
      </c>
      <c r="L247" s="153">
        <v>211</v>
      </c>
      <c r="M247" s="173">
        <f>AG247+AH247</f>
        <v>377660.74</v>
      </c>
      <c r="N247" s="173" t="s">
        <v>34</v>
      </c>
      <c r="O247" s="173" t="s">
        <v>34</v>
      </c>
      <c r="P247" s="173" t="s">
        <v>34</v>
      </c>
      <c r="Q247" s="173">
        <f t="shared" si="47"/>
        <v>377660.74</v>
      </c>
      <c r="R247" s="154">
        <f t="shared" si="48"/>
        <v>48.243377821834791</v>
      </c>
      <c r="S247" s="154">
        <v>6757.0460339943347</v>
      </c>
      <c r="T247" s="152" t="s">
        <v>34</v>
      </c>
      <c r="U247" s="152" t="s">
        <v>34</v>
      </c>
      <c r="V247" s="152" t="s">
        <v>34</v>
      </c>
      <c r="W247" s="152" t="s">
        <v>34</v>
      </c>
      <c r="X247" s="152" t="s">
        <v>34</v>
      </c>
      <c r="Y247" s="152" t="s">
        <v>34</v>
      </c>
      <c r="Z247" s="152" t="s">
        <v>34</v>
      </c>
      <c r="AA247" s="152" t="s">
        <v>34</v>
      </c>
      <c r="AB247" s="152" t="s">
        <v>34</v>
      </c>
      <c r="AC247" s="152" t="s">
        <v>34</v>
      </c>
      <c r="AD247" s="152" t="s">
        <v>34</v>
      </c>
      <c r="AE247" s="164" t="s">
        <v>34</v>
      </c>
      <c r="AF247" s="164" t="s">
        <v>34</v>
      </c>
      <c r="AG247" s="152">
        <v>244126.61</v>
      </c>
      <c r="AH247" s="152">
        <v>133534.13</v>
      </c>
      <c r="AI247" s="170" t="s">
        <v>405</v>
      </c>
      <c r="AJ247" s="41" t="s">
        <v>405</v>
      </c>
      <c r="AK247" s="32" t="s">
        <v>404</v>
      </c>
      <c r="AL247" s="90">
        <v>1</v>
      </c>
      <c r="AM247" s="89"/>
      <c r="AN247" s="21" t="s">
        <v>486</v>
      </c>
      <c r="AO247" s="21"/>
      <c r="AP247" s="21"/>
      <c r="AQ247" s="21"/>
      <c r="AR247" s="21"/>
      <c r="AS247" s="34" t="s">
        <v>1942</v>
      </c>
      <c r="AT247" s="34"/>
      <c r="AU247" s="29">
        <v>218</v>
      </c>
      <c r="AV247" s="29" t="s">
        <v>449</v>
      </c>
      <c r="AW247" s="29" t="str">
        <f t="shared" si="42"/>
        <v>218.</v>
      </c>
      <c r="AX247" s="104"/>
    </row>
    <row r="248" spans="1:50" ht="22.5" customHeight="1" x14ac:dyDescent="0.3">
      <c r="A248" s="159" t="str">
        <f t="shared" si="44"/>
        <v>219.</v>
      </c>
      <c r="B248" s="159">
        <v>754</v>
      </c>
      <c r="C248" s="185" t="s">
        <v>720</v>
      </c>
      <c r="D248" s="172">
        <v>1970</v>
      </c>
      <c r="E248" s="172" t="s">
        <v>34</v>
      </c>
      <c r="F248" s="159" t="s">
        <v>35</v>
      </c>
      <c r="G248" s="172">
        <v>5</v>
      </c>
      <c r="H248" s="172">
        <v>4</v>
      </c>
      <c r="I248" s="152">
        <v>4312</v>
      </c>
      <c r="J248" s="152">
        <v>3578.79</v>
      </c>
      <c r="K248" s="152">
        <v>3168</v>
      </c>
      <c r="L248" s="153">
        <v>114</v>
      </c>
      <c r="M248" s="173">
        <f>X248</f>
        <v>1774152.28</v>
      </c>
      <c r="N248" s="173" t="s">
        <v>34</v>
      </c>
      <c r="O248" s="173" t="s">
        <v>34</v>
      </c>
      <c r="P248" s="173" t="s">
        <v>34</v>
      </c>
      <c r="Q248" s="173">
        <f t="shared" si="47"/>
        <v>1774152.28</v>
      </c>
      <c r="R248" s="154">
        <f t="shared" si="48"/>
        <v>411.44533395176251</v>
      </c>
      <c r="S248" s="154">
        <v>6757.0460339943347</v>
      </c>
      <c r="T248" s="152" t="s">
        <v>34</v>
      </c>
      <c r="U248" s="153" t="s">
        <v>34</v>
      </c>
      <c r="V248" s="152" t="s">
        <v>34</v>
      </c>
      <c r="W248" s="152">
        <v>1052</v>
      </c>
      <c r="X248" s="152">
        <v>1774152.28</v>
      </c>
      <c r="Y248" s="164" t="s">
        <v>34</v>
      </c>
      <c r="Z248" s="164" t="s">
        <v>34</v>
      </c>
      <c r="AA248" s="164" t="s">
        <v>34</v>
      </c>
      <c r="AB248" s="164" t="s">
        <v>34</v>
      </c>
      <c r="AC248" s="164" t="s">
        <v>34</v>
      </c>
      <c r="AD248" s="164" t="s">
        <v>34</v>
      </c>
      <c r="AE248" s="164" t="s">
        <v>34</v>
      </c>
      <c r="AF248" s="164" t="s">
        <v>34</v>
      </c>
      <c r="AG248" s="164" t="s">
        <v>34</v>
      </c>
      <c r="AH248" s="164" t="s">
        <v>34</v>
      </c>
      <c r="AI248" s="170" t="s">
        <v>405</v>
      </c>
      <c r="AJ248" s="41" t="s">
        <v>405</v>
      </c>
      <c r="AK248" s="32" t="s">
        <v>404</v>
      </c>
      <c r="AL248" s="90">
        <v>1</v>
      </c>
      <c r="AM248" s="89"/>
      <c r="AN248" s="21"/>
      <c r="AO248" s="87"/>
      <c r="AP248" s="21"/>
      <c r="AQ248" s="21"/>
      <c r="AR248" s="21"/>
      <c r="AS248" s="34"/>
      <c r="AT248" s="34"/>
      <c r="AU248" s="29">
        <v>219</v>
      </c>
      <c r="AV248" s="29" t="s">
        <v>449</v>
      </c>
      <c r="AW248" s="29" t="str">
        <f t="shared" si="42"/>
        <v>219.</v>
      </c>
      <c r="AX248" s="104"/>
    </row>
    <row r="249" spans="1:50" ht="22.5" customHeight="1" x14ac:dyDescent="0.3">
      <c r="A249" s="159" t="str">
        <f t="shared" si="44"/>
        <v>220.</v>
      </c>
      <c r="B249" s="159">
        <v>786</v>
      </c>
      <c r="C249" s="185" t="s">
        <v>721</v>
      </c>
      <c r="D249" s="172">
        <v>1952</v>
      </c>
      <c r="E249" s="172" t="s">
        <v>34</v>
      </c>
      <c r="F249" s="159" t="s">
        <v>35</v>
      </c>
      <c r="G249" s="172">
        <v>2</v>
      </c>
      <c r="H249" s="172">
        <v>1</v>
      </c>
      <c r="I249" s="152">
        <v>804.45</v>
      </c>
      <c r="J249" s="152">
        <v>431.45</v>
      </c>
      <c r="K249" s="152">
        <v>313.95</v>
      </c>
      <c r="L249" s="153">
        <v>20</v>
      </c>
      <c r="M249" s="173">
        <f>AB249</f>
        <v>516859.3</v>
      </c>
      <c r="N249" s="173" t="s">
        <v>34</v>
      </c>
      <c r="O249" s="173" t="s">
        <v>34</v>
      </c>
      <c r="P249" s="173" t="s">
        <v>34</v>
      </c>
      <c r="Q249" s="173">
        <f t="shared" si="47"/>
        <v>516859.3</v>
      </c>
      <c r="R249" s="154">
        <f t="shared" si="48"/>
        <v>642.50021753993406</v>
      </c>
      <c r="S249" s="154">
        <v>6757.0460339943347</v>
      </c>
      <c r="T249" s="152" t="s">
        <v>34</v>
      </c>
      <c r="U249" s="153" t="s">
        <v>34</v>
      </c>
      <c r="V249" s="152" t="s">
        <v>34</v>
      </c>
      <c r="W249" s="152" t="s">
        <v>34</v>
      </c>
      <c r="X249" s="152" t="s">
        <v>34</v>
      </c>
      <c r="Y249" s="152" t="s">
        <v>34</v>
      </c>
      <c r="Z249" s="152" t="s">
        <v>34</v>
      </c>
      <c r="AA249" s="152">
        <v>462</v>
      </c>
      <c r="AB249" s="152">
        <v>516859.3</v>
      </c>
      <c r="AC249" s="164" t="s">
        <v>34</v>
      </c>
      <c r="AD249" s="164" t="s">
        <v>34</v>
      </c>
      <c r="AE249" s="164" t="s">
        <v>34</v>
      </c>
      <c r="AF249" s="164" t="s">
        <v>34</v>
      </c>
      <c r="AG249" s="164" t="s">
        <v>34</v>
      </c>
      <c r="AH249" s="164" t="s">
        <v>34</v>
      </c>
      <c r="AI249" s="170" t="s">
        <v>405</v>
      </c>
      <c r="AJ249" s="41" t="s">
        <v>405</v>
      </c>
      <c r="AK249" s="32" t="s">
        <v>404</v>
      </c>
      <c r="AL249" s="90">
        <v>1</v>
      </c>
      <c r="AM249" s="89"/>
      <c r="AN249" s="21"/>
      <c r="AO249" s="87"/>
      <c r="AP249" s="21"/>
      <c r="AQ249" s="21"/>
      <c r="AR249" s="21"/>
      <c r="AS249" s="34"/>
      <c r="AT249" s="34"/>
      <c r="AU249" s="29">
        <v>220</v>
      </c>
      <c r="AV249" s="29" t="s">
        <v>449</v>
      </c>
      <c r="AW249" s="29" t="str">
        <f t="shared" si="42"/>
        <v>220.</v>
      </c>
      <c r="AX249" s="104"/>
    </row>
    <row r="250" spans="1:50" ht="22.5" customHeight="1" x14ac:dyDescent="0.3">
      <c r="A250" s="159" t="str">
        <f t="shared" si="44"/>
        <v>221.</v>
      </c>
      <c r="B250" s="159">
        <v>816</v>
      </c>
      <c r="C250" s="185" t="s">
        <v>722</v>
      </c>
      <c r="D250" s="172">
        <v>1970</v>
      </c>
      <c r="E250" s="172" t="s">
        <v>34</v>
      </c>
      <c r="F250" s="159" t="s">
        <v>35</v>
      </c>
      <c r="G250" s="172">
        <v>5</v>
      </c>
      <c r="H250" s="172">
        <v>2</v>
      </c>
      <c r="I250" s="152">
        <v>1903.3</v>
      </c>
      <c r="J250" s="152">
        <v>1135.7</v>
      </c>
      <c r="K250" s="152">
        <v>1135.7</v>
      </c>
      <c r="L250" s="153">
        <v>67</v>
      </c>
      <c r="M250" s="173">
        <f>X250</f>
        <v>924319.58</v>
      </c>
      <c r="N250" s="173" t="s">
        <v>34</v>
      </c>
      <c r="O250" s="173" t="s">
        <v>34</v>
      </c>
      <c r="P250" s="173" t="s">
        <v>34</v>
      </c>
      <c r="Q250" s="173">
        <f t="shared" si="47"/>
        <v>924319.58</v>
      </c>
      <c r="R250" s="154">
        <f t="shared" si="48"/>
        <v>485.64050859034307</v>
      </c>
      <c r="S250" s="154">
        <v>6757.0460339943347</v>
      </c>
      <c r="T250" s="152" t="s">
        <v>34</v>
      </c>
      <c r="U250" s="153" t="s">
        <v>34</v>
      </c>
      <c r="V250" s="152" t="s">
        <v>34</v>
      </c>
      <c r="W250" s="152">
        <v>546</v>
      </c>
      <c r="X250" s="152">
        <v>924319.58</v>
      </c>
      <c r="Y250" s="152" t="s">
        <v>34</v>
      </c>
      <c r="Z250" s="152" t="s">
        <v>34</v>
      </c>
      <c r="AA250" s="152" t="s">
        <v>34</v>
      </c>
      <c r="AB250" s="152" t="s">
        <v>34</v>
      </c>
      <c r="AC250" s="164" t="s">
        <v>34</v>
      </c>
      <c r="AD250" s="164" t="s">
        <v>34</v>
      </c>
      <c r="AE250" s="164" t="s">
        <v>34</v>
      </c>
      <c r="AF250" s="164" t="s">
        <v>34</v>
      </c>
      <c r="AG250" s="164" t="s">
        <v>34</v>
      </c>
      <c r="AH250" s="164" t="s">
        <v>34</v>
      </c>
      <c r="AI250" s="170" t="s">
        <v>405</v>
      </c>
      <c r="AJ250" s="41" t="s">
        <v>405</v>
      </c>
      <c r="AK250" s="32" t="s">
        <v>404</v>
      </c>
      <c r="AL250" s="90">
        <v>1</v>
      </c>
      <c r="AM250" s="89"/>
      <c r="AN250" s="21"/>
      <c r="AO250" s="87"/>
      <c r="AP250" s="21"/>
      <c r="AQ250" s="21"/>
      <c r="AR250" s="21"/>
      <c r="AS250" s="34"/>
      <c r="AT250" s="34"/>
      <c r="AU250" s="29">
        <v>221</v>
      </c>
      <c r="AV250" s="29" t="s">
        <v>449</v>
      </c>
      <c r="AW250" s="29" t="str">
        <f t="shared" si="42"/>
        <v>221.</v>
      </c>
      <c r="AX250" s="104"/>
    </row>
    <row r="251" spans="1:50" ht="22.5" customHeight="1" x14ac:dyDescent="0.3">
      <c r="A251" s="159" t="str">
        <f t="shared" si="44"/>
        <v>222.</v>
      </c>
      <c r="B251" s="159">
        <v>839</v>
      </c>
      <c r="C251" s="185" t="s">
        <v>723</v>
      </c>
      <c r="D251" s="172">
        <v>1961</v>
      </c>
      <c r="E251" s="172" t="s">
        <v>34</v>
      </c>
      <c r="F251" s="159" t="s">
        <v>35</v>
      </c>
      <c r="G251" s="172">
        <v>2</v>
      </c>
      <c r="H251" s="172">
        <v>1</v>
      </c>
      <c r="I251" s="152">
        <v>504.5</v>
      </c>
      <c r="J251" s="152">
        <v>282.5</v>
      </c>
      <c r="K251" s="152">
        <v>282.5</v>
      </c>
      <c r="L251" s="153">
        <v>10</v>
      </c>
      <c r="M251" s="173">
        <f>X251</f>
        <v>680987.35</v>
      </c>
      <c r="N251" s="173" t="s">
        <v>34</v>
      </c>
      <c r="O251" s="173" t="s">
        <v>34</v>
      </c>
      <c r="P251" s="173" t="s">
        <v>34</v>
      </c>
      <c r="Q251" s="173">
        <f t="shared" si="47"/>
        <v>680987.35</v>
      </c>
      <c r="R251" s="154">
        <f t="shared" si="48"/>
        <v>1349.8262636273537</v>
      </c>
      <c r="S251" s="154">
        <v>6757.0460339943347</v>
      </c>
      <c r="T251" s="152" t="s">
        <v>34</v>
      </c>
      <c r="U251" s="153" t="s">
        <v>34</v>
      </c>
      <c r="V251" s="152" t="s">
        <v>34</v>
      </c>
      <c r="W251" s="152">
        <v>262</v>
      </c>
      <c r="X251" s="152">
        <v>680987.35</v>
      </c>
      <c r="Y251" s="152" t="s">
        <v>34</v>
      </c>
      <c r="Z251" s="152" t="s">
        <v>34</v>
      </c>
      <c r="AA251" s="152" t="s">
        <v>34</v>
      </c>
      <c r="AB251" s="152" t="s">
        <v>34</v>
      </c>
      <c r="AC251" s="164" t="s">
        <v>34</v>
      </c>
      <c r="AD251" s="164" t="s">
        <v>34</v>
      </c>
      <c r="AE251" s="164" t="s">
        <v>34</v>
      </c>
      <c r="AF251" s="164" t="s">
        <v>34</v>
      </c>
      <c r="AG251" s="164" t="s">
        <v>34</v>
      </c>
      <c r="AH251" s="164" t="s">
        <v>34</v>
      </c>
      <c r="AI251" s="170" t="s">
        <v>405</v>
      </c>
      <c r="AJ251" s="41" t="s">
        <v>405</v>
      </c>
      <c r="AK251" s="32" t="s">
        <v>404</v>
      </c>
      <c r="AL251" s="90">
        <v>1</v>
      </c>
      <c r="AM251" s="89"/>
      <c r="AN251" s="21"/>
      <c r="AO251" s="87"/>
      <c r="AP251" s="21"/>
      <c r="AQ251" s="21"/>
      <c r="AR251" s="21"/>
      <c r="AS251" s="34"/>
      <c r="AT251" s="34"/>
      <c r="AU251" s="29">
        <v>222</v>
      </c>
      <c r="AV251" s="29" t="s">
        <v>449</v>
      </c>
      <c r="AW251" s="29" t="str">
        <f t="shared" si="42"/>
        <v>222.</v>
      </c>
      <c r="AX251" s="104"/>
    </row>
    <row r="252" spans="1:50" ht="22.5" customHeight="1" x14ac:dyDescent="0.3">
      <c r="A252" s="159" t="str">
        <f t="shared" si="44"/>
        <v>223.</v>
      </c>
      <c r="B252" s="159">
        <v>842</v>
      </c>
      <c r="C252" s="185" t="s">
        <v>724</v>
      </c>
      <c r="D252" s="172">
        <v>1972</v>
      </c>
      <c r="E252" s="172" t="s">
        <v>34</v>
      </c>
      <c r="F252" s="159" t="s">
        <v>35</v>
      </c>
      <c r="G252" s="172">
        <v>2</v>
      </c>
      <c r="H252" s="172">
        <v>2</v>
      </c>
      <c r="I252" s="152">
        <v>704.6</v>
      </c>
      <c r="J252" s="152">
        <v>462.7</v>
      </c>
      <c r="K252" s="152">
        <v>404.9</v>
      </c>
      <c r="L252" s="153">
        <v>30</v>
      </c>
      <c r="M252" s="173">
        <f>X252</f>
        <v>1529284.97</v>
      </c>
      <c r="N252" s="173" t="s">
        <v>34</v>
      </c>
      <c r="O252" s="173" t="s">
        <v>34</v>
      </c>
      <c r="P252" s="173" t="s">
        <v>34</v>
      </c>
      <c r="Q252" s="173">
        <f t="shared" si="47"/>
        <v>1529284.97</v>
      </c>
      <c r="R252" s="154">
        <f t="shared" si="48"/>
        <v>2170.4299886460403</v>
      </c>
      <c r="S252" s="154">
        <v>6757.0460339943347</v>
      </c>
      <c r="T252" s="152" t="s">
        <v>34</v>
      </c>
      <c r="U252" s="153" t="s">
        <v>34</v>
      </c>
      <c r="V252" s="152" t="s">
        <v>34</v>
      </c>
      <c r="W252" s="152">
        <v>628.5</v>
      </c>
      <c r="X252" s="152">
        <v>1529284.97</v>
      </c>
      <c r="Y252" s="152" t="s">
        <v>34</v>
      </c>
      <c r="Z252" s="152" t="s">
        <v>34</v>
      </c>
      <c r="AA252" s="152" t="s">
        <v>34</v>
      </c>
      <c r="AB252" s="152" t="s">
        <v>34</v>
      </c>
      <c r="AC252" s="164" t="s">
        <v>34</v>
      </c>
      <c r="AD252" s="164" t="s">
        <v>34</v>
      </c>
      <c r="AE252" s="164" t="s">
        <v>34</v>
      </c>
      <c r="AF252" s="164" t="s">
        <v>34</v>
      </c>
      <c r="AG252" s="164" t="s">
        <v>34</v>
      </c>
      <c r="AH252" s="164" t="s">
        <v>34</v>
      </c>
      <c r="AI252" s="170" t="s">
        <v>405</v>
      </c>
      <c r="AJ252" s="41" t="s">
        <v>405</v>
      </c>
      <c r="AK252" s="32" t="s">
        <v>404</v>
      </c>
      <c r="AL252" s="90">
        <v>1</v>
      </c>
      <c r="AM252" s="89"/>
      <c r="AN252" s="21"/>
      <c r="AO252" s="87"/>
      <c r="AP252" s="21"/>
      <c r="AQ252" s="21"/>
      <c r="AR252" s="21"/>
      <c r="AS252" s="34"/>
      <c r="AT252" s="34"/>
      <c r="AU252" s="29">
        <v>223</v>
      </c>
      <c r="AV252" s="29" t="s">
        <v>449</v>
      </c>
      <c r="AW252" s="29" t="str">
        <f t="shared" si="42"/>
        <v>223.</v>
      </c>
      <c r="AX252" s="104"/>
    </row>
    <row r="253" spans="1:50" ht="22.5" customHeight="1" x14ac:dyDescent="0.3">
      <c r="A253" s="159" t="str">
        <f t="shared" si="44"/>
        <v>224.</v>
      </c>
      <c r="B253" s="159">
        <v>843</v>
      </c>
      <c r="C253" s="185" t="s">
        <v>725</v>
      </c>
      <c r="D253" s="172">
        <v>1972</v>
      </c>
      <c r="E253" s="172" t="s">
        <v>34</v>
      </c>
      <c r="F253" s="159" t="s">
        <v>35</v>
      </c>
      <c r="G253" s="172">
        <v>2</v>
      </c>
      <c r="H253" s="172">
        <v>2</v>
      </c>
      <c r="I253" s="152">
        <v>719.2</v>
      </c>
      <c r="J253" s="152">
        <v>472.2</v>
      </c>
      <c r="K253" s="152">
        <v>472.2</v>
      </c>
      <c r="L253" s="153">
        <v>31</v>
      </c>
      <c r="M253" s="173">
        <f>X253</f>
        <v>1749612.6</v>
      </c>
      <c r="N253" s="173" t="s">
        <v>34</v>
      </c>
      <c r="O253" s="173" t="s">
        <v>34</v>
      </c>
      <c r="P253" s="173" t="s">
        <v>34</v>
      </c>
      <c r="Q253" s="173">
        <f t="shared" si="47"/>
        <v>1749612.6</v>
      </c>
      <c r="R253" s="154">
        <f t="shared" si="48"/>
        <v>2432.7205228031144</v>
      </c>
      <c r="S253" s="154">
        <v>6757.0460339943347</v>
      </c>
      <c r="T253" s="152" t="s">
        <v>34</v>
      </c>
      <c r="U253" s="153" t="s">
        <v>34</v>
      </c>
      <c r="V253" s="152" t="s">
        <v>34</v>
      </c>
      <c r="W253" s="152">
        <v>650</v>
      </c>
      <c r="X253" s="152">
        <v>1749612.6</v>
      </c>
      <c r="Y253" s="152" t="s">
        <v>34</v>
      </c>
      <c r="Z253" s="152" t="s">
        <v>34</v>
      </c>
      <c r="AA253" s="152" t="s">
        <v>34</v>
      </c>
      <c r="AB253" s="152" t="s">
        <v>34</v>
      </c>
      <c r="AC253" s="164" t="s">
        <v>34</v>
      </c>
      <c r="AD253" s="164" t="s">
        <v>34</v>
      </c>
      <c r="AE253" s="164" t="s">
        <v>34</v>
      </c>
      <c r="AF253" s="164" t="s">
        <v>34</v>
      </c>
      <c r="AG253" s="164" t="s">
        <v>34</v>
      </c>
      <c r="AH253" s="164" t="s">
        <v>34</v>
      </c>
      <c r="AI253" s="170" t="s">
        <v>405</v>
      </c>
      <c r="AJ253" s="41" t="s">
        <v>405</v>
      </c>
      <c r="AK253" s="32" t="s">
        <v>404</v>
      </c>
      <c r="AL253" s="90">
        <v>1</v>
      </c>
      <c r="AM253" s="89"/>
      <c r="AN253" s="21"/>
      <c r="AO253" s="87"/>
      <c r="AP253" s="21"/>
      <c r="AQ253" s="21"/>
      <c r="AR253" s="21"/>
      <c r="AS253" s="34"/>
      <c r="AT253" s="34"/>
      <c r="AU253" s="29">
        <v>224</v>
      </c>
      <c r="AV253" s="29" t="s">
        <v>449</v>
      </c>
      <c r="AW253" s="29" t="str">
        <f t="shared" si="42"/>
        <v>224.</v>
      </c>
      <c r="AX253" s="104"/>
    </row>
    <row r="254" spans="1:50" ht="22.5" customHeight="1" x14ac:dyDescent="0.3">
      <c r="A254" s="159" t="str">
        <f t="shared" si="44"/>
        <v>225.</v>
      </c>
      <c r="B254" s="159">
        <v>857</v>
      </c>
      <c r="C254" s="185" t="s">
        <v>726</v>
      </c>
      <c r="D254" s="172">
        <v>1972</v>
      </c>
      <c r="E254" s="172" t="s">
        <v>34</v>
      </c>
      <c r="F254" s="159" t="s">
        <v>35</v>
      </c>
      <c r="G254" s="172">
        <v>2</v>
      </c>
      <c r="H254" s="172">
        <v>3</v>
      </c>
      <c r="I254" s="152">
        <v>892.5</v>
      </c>
      <c r="J254" s="152">
        <v>586.1</v>
      </c>
      <c r="K254" s="152">
        <v>586.1</v>
      </c>
      <c r="L254" s="153">
        <v>45</v>
      </c>
      <c r="M254" s="173">
        <f>X254</f>
        <v>2005223.53</v>
      </c>
      <c r="N254" s="173" t="s">
        <v>34</v>
      </c>
      <c r="O254" s="173" t="s">
        <v>34</v>
      </c>
      <c r="P254" s="173" t="s">
        <v>34</v>
      </c>
      <c r="Q254" s="173">
        <f t="shared" si="47"/>
        <v>2005223.53</v>
      </c>
      <c r="R254" s="154">
        <f t="shared" si="48"/>
        <v>2246.7490532212887</v>
      </c>
      <c r="S254" s="154">
        <v>6757.0460339943347</v>
      </c>
      <c r="T254" s="152" t="s">
        <v>34</v>
      </c>
      <c r="U254" s="153" t="s">
        <v>34</v>
      </c>
      <c r="V254" s="152" t="s">
        <v>34</v>
      </c>
      <c r="W254" s="152">
        <v>740.2</v>
      </c>
      <c r="X254" s="152">
        <v>2005223.53</v>
      </c>
      <c r="Y254" s="152" t="s">
        <v>34</v>
      </c>
      <c r="Z254" s="152" t="s">
        <v>34</v>
      </c>
      <c r="AA254" s="152" t="s">
        <v>34</v>
      </c>
      <c r="AB254" s="152" t="s">
        <v>34</v>
      </c>
      <c r="AC254" s="164" t="s">
        <v>34</v>
      </c>
      <c r="AD254" s="164" t="s">
        <v>34</v>
      </c>
      <c r="AE254" s="164" t="s">
        <v>34</v>
      </c>
      <c r="AF254" s="164" t="s">
        <v>34</v>
      </c>
      <c r="AG254" s="164" t="s">
        <v>34</v>
      </c>
      <c r="AH254" s="164" t="s">
        <v>34</v>
      </c>
      <c r="AI254" s="170" t="s">
        <v>405</v>
      </c>
      <c r="AJ254" s="41" t="s">
        <v>405</v>
      </c>
      <c r="AK254" s="32" t="s">
        <v>404</v>
      </c>
      <c r="AL254" s="90">
        <v>1</v>
      </c>
      <c r="AM254" s="89"/>
      <c r="AN254" s="21"/>
      <c r="AO254" s="87"/>
      <c r="AP254" s="21"/>
      <c r="AQ254" s="21"/>
      <c r="AR254" s="21"/>
      <c r="AS254" s="34"/>
      <c r="AT254" s="34"/>
      <c r="AU254" s="29">
        <v>225</v>
      </c>
      <c r="AV254" s="29" t="s">
        <v>449</v>
      </c>
      <c r="AW254" s="29" t="str">
        <f t="shared" si="42"/>
        <v>225.</v>
      </c>
      <c r="AX254" s="104"/>
    </row>
    <row r="255" spans="1:50" ht="22.5" customHeight="1" x14ac:dyDescent="0.3">
      <c r="A255" s="159" t="str">
        <f t="shared" si="44"/>
        <v>226.</v>
      </c>
      <c r="B255" s="159">
        <v>94</v>
      </c>
      <c r="C255" s="185" t="s">
        <v>417</v>
      </c>
      <c r="D255" s="159">
        <v>1979</v>
      </c>
      <c r="E255" s="159" t="s">
        <v>34</v>
      </c>
      <c r="F255" s="159" t="s">
        <v>35</v>
      </c>
      <c r="G255" s="159">
        <v>2</v>
      </c>
      <c r="H255" s="159">
        <v>2</v>
      </c>
      <c r="I255" s="173">
        <v>764</v>
      </c>
      <c r="J255" s="173">
        <v>446</v>
      </c>
      <c r="K255" s="173">
        <v>446</v>
      </c>
      <c r="L255" s="153">
        <v>43</v>
      </c>
      <c r="M255" s="173">
        <f>AB255</f>
        <v>518241.79</v>
      </c>
      <c r="N255" s="178" t="s">
        <v>34</v>
      </c>
      <c r="O255" s="178" t="s">
        <v>34</v>
      </c>
      <c r="P255" s="178" t="s">
        <v>34</v>
      </c>
      <c r="Q255" s="173">
        <f t="shared" si="47"/>
        <v>518241.79</v>
      </c>
      <c r="R255" s="154">
        <f t="shared" si="48"/>
        <v>678.3269502617801</v>
      </c>
      <c r="S255" s="154">
        <v>6757.0460339943347</v>
      </c>
      <c r="T255" s="152" t="s">
        <v>34</v>
      </c>
      <c r="U255" s="153" t="s">
        <v>34</v>
      </c>
      <c r="V255" s="152" t="s">
        <v>34</v>
      </c>
      <c r="W255" s="152" t="s">
        <v>34</v>
      </c>
      <c r="X255" s="152" t="s">
        <v>34</v>
      </c>
      <c r="Y255" s="152" t="s">
        <v>34</v>
      </c>
      <c r="Z255" s="152" t="s">
        <v>34</v>
      </c>
      <c r="AA255" s="152">
        <v>571</v>
      </c>
      <c r="AB255" s="152">
        <v>518241.79</v>
      </c>
      <c r="AC255" s="164" t="s">
        <v>34</v>
      </c>
      <c r="AD255" s="164" t="s">
        <v>34</v>
      </c>
      <c r="AE255" s="164" t="s">
        <v>34</v>
      </c>
      <c r="AF255" s="164" t="s">
        <v>34</v>
      </c>
      <c r="AG255" s="164" t="s">
        <v>34</v>
      </c>
      <c r="AH255" s="164" t="s">
        <v>34</v>
      </c>
      <c r="AI255" s="170" t="s">
        <v>405</v>
      </c>
      <c r="AJ255" s="41" t="s">
        <v>405</v>
      </c>
      <c r="AK255" s="32" t="s">
        <v>404</v>
      </c>
      <c r="AL255" s="90">
        <v>1</v>
      </c>
      <c r="AM255" s="89"/>
      <c r="AN255" s="21"/>
      <c r="AO255" s="87"/>
      <c r="AP255" s="21"/>
      <c r="AQ255" s="21"/>
      <c r="AR255" s="21"/>
      <c r="AS255" s="34"/>
      <c r="AT255" s="34"/>
      <c r="AU255" s="29">
        <v>226</v>
      </c>
      <c r="AV255" s="29" t="s">
        <v>449</v>
      </c>
      <c r="AW255" s="29" t="str">
        <f t="shared" si="42"/>
        <v>226.</v>
      </c>
      <c r="AX255" s="104"/>
    </row>
    <row r="256" spans="1:50" ht="22.5" customHeight="1" x14ac:dyDescent="0.3">
      <c r="A256" s="159" t="str">
        <f t="shared" si="44"/>
        <v>227.</v>
      </c>
      <c r="B256" s="159">
        <v>97</v>
      </c>
      <c r="C256" s="185" t="s">
        <v>51</v>
      </c>
      <c r="D256" s="159">
        <v>1991</v>
      </c>
      <c r="E256" s="159" t="s">
        <v>34</v>
      </c>
      <c r="F256" s="159" t="s">
        <v>37</v>
      </c>
      <c r="G256" s="159">
        <v>2</v>
      </c>
      <c r="H256" s="159">
        <v>4</v>
      </c>
      <c r="I256" s="173">
        <v>1120.5999999999999</v>
      </c>
      <c r="J256" s="173">
        <v>1088</v>
      </c>
      <c r="K256" s="173">
        <v>1088</v>
      </c>
      <c r="L256" s="153">
        <v>54</v>
      </c>
      <c r="M256" s="173">
        <f>AB256</f>
        <v>716192.02</v>
      </c>
      <c r="N256" s="178" t="s">
        <v>34</v>
      </c>
      <c r="O256" s="178" t="s">
        <v>34</v>
      </c>
      <c r="P256" s="178" t="s">
        <v>34</v>
      </c>
      <c r="Q256" s="173">
        <f t="shared" si="47"/>
        <v>716192.02</v>
      </c>
      <c r="R256" s="154">
        <f t="shared" si="48"/>
        <v>639.11477779760844</v>
      </c>
      <c r="S256" s="154">
        <v>6757.0460339943347</v>
      </c>
      <c r="T256" s="152" t="s">
        <v>34</v>
      </c>
      <c r="U256" s="153" t="s">
        <v>34</v>
      </c>
      <c r="V256" s="152" t="s">
        <v>34</v>
      </c>
      <c r="W256" s="152" t="s">
        <v>34</v>
      </c>
      <c r="X256" s="152" t="s">
        <v>34</v>
      </c>
      <c r="Y256" s="152" t="s">
        <v>34</v>
      </c>
      <c r="Z256" s="152" t="s">
        <v>34</v>
      </c>
      <c r="AA256" s="152">
        <v>1204</v>
      </c>
      <c r="AB256" s="152">
        <v>716192.02</v>
      </c>
      <c r="AC256" s="164" t="s">
        <v>34</v>
      </c>
      <c r="AD256" s="164" t="s">
        <v>34</v>
      </c>
      <c r="AE256" s="164" t="s">
        <v>34</v>
      </c>
      <c r="AF256" s="164" t="s">
        <v>34</v>
      </c>
      <c r="AG256" s="164" t="s">
        <v>34</v>
      </c>
      <c r="AH256" s="164" t="s">
        <v>34</v>
      </c>
      <c r="AI256" s="170" t="s">
        <v>405</v>
      </c>
      <c r="AJ256" s="41" t="s">
        <v>405</v>
      </c>
      <c r="AK256" s="32" t="s">
        <v>404</v>
      </c>
      <c r="AL256" s="90">
        <v>1</v>
      </c>
      <c r="AM256" s="89"/>
      <c r="AN256" s="21"/>
      <c r="AO256" s="87"/>
      <c r="AP256" s="21"/>
      <c r="AQ256" s="21"/>
      <c r="AR256" s="21"/>
      <c r="AS256" s="34"/>
      <c r="AT256" s="34"/>
      <c r="AU256" s="29">
        <v>227</v>
      </c>
      <c r="AV256" s="29" t="s">
        <v>449</v>
      </c>
      <c r="AW256" s="29" t="str">
        <f t="shared" ref="AW256:AW281" si="49">CONCATENATE(AU256,AV256)</f>
        <v>227.</v>
      </c>
      <c r="AX256" s="104"/>
    </row>
    <row r="257" spans="1:50" ht="22.5" customHeight="1" x14ac:dyDescent="0.3">
      <c r="A257" s="159" t="str">
        <f t="shared" si="44"/>
        <v>228.</v>
      </c>
      <c r="B257" s="159">
        <v>99</v>
      </c>
      <c r="C257" s="185" t="s">
        <v>54</v>
      </c>
      <c r="D257" s="159">
        <v>1990</v>
      </c>
      <c r="E257" s="159" t="s">
        <v>34</v>
      </c>
      <c r="F257" s="159" t="s">
        <v>37</v>
      </c>
      <c r="G257" s="159">
        <v>2</v>
      </c>
      <c r="H257" s="159">
        <v>4</v>
      </c>
      <c r="I257" s="173">
        <v>2142.96</v>
      </c>
      <c r="J257" s="173">
        <v>1070.2</v>
      </c>
      <c r="K257" s="173">
        <v>1070.2</v>
      </c>
      <c r="L257" s="153">
        <v>35</v>
      </c>
      <c r="M257" s="173">
        <f>X257</f>
        <v>2134922.92</v>
      </c>
      <c r="N257" s="178" t="s">
        <v>34</v>
      </c>
      <c r="O257" s="178" t="s">
        <v>34</v>
      </c>
      <c r="P257" s="178" t="s">
        <v>34</v>
      </c>
      <c r="Q257" s="173">
        <f t="shared" si="47"/>
        <v>2134922.92</v>
      </c>
      <c r="R257" s="154">
        <f t="shared" si="48"/>
        <v>996.24954268861757</v>
      </c>
      <c r="S257" s="154">
        <v>6757.0460339943347</v>
      </c>
      <c r="T257" s="152" t="s">
        <v>34</v>
      </c>
      <c r="U257" s="153" t="s">
        <v>34</v>
      </c>
      <c r="V257" s="152" t="s">
        <v>34</v>
      </c>
      <c r="W257" s="152">
        <v>979.4</v>
      </c>
      <c r="X257" s="152">
        <v>2134922.92</v>
      </c>
      <c r="Y257" s="152" t="s">
        <v>34</v>
      </c>
      <c r="Z257" s="152" t="s">
        <v>34</v>
      </c>
      <c r="AA257" s="152" t="s">
        <v>34</v>
      </c>
      <c r="AB257" s="152" t="s">
        <v>34</v>
      </c>
      <c r="AC257" s="164" t="s">
        <v>34</v>
      </c>
      <c r="AD257" s="164" t="s">
        <v>34</v>
      </c>
      <c r="AE257" s="164" t="s">
        <v>34</v>
      </c>
      <c r="AF257" s="164" t="s">
        <v>34</v>
      </c>
      <c r="AG257" s="164" t="s">
        <v>34</v>
      </c>
      <c r="AH257" s="164" t="s">
        <v>34</v>
      </c>
      <c r="AI257" s="170" t="s">
        <v>405</v>
      </c>
      <c r="AJ257" s="41" t="s">
        <v>405</v>
      </c>
      <c r="AK257" s="32" t="s">
        <v>404</v>
      </c>
      <c r="AL257" s="90">
        <v>1</v>
      </c>
      <c r="AM257" s="89"/>
      <c r="AN257" s="21"/>
      <c r="AO257" s="87"/>
      <c r="AP257" s="21"/>
      <c r="AQ257" s="21"/>
      <c r="AR257" s="21"/>
      <c r="AS257" s="34"/>
      <c r="AT257" s="34"/>
      <c r="AU257" s="29">
        <v>228</v>
      </c>
      <c r="AV257" s="29" t="s">
        <v>449</v>
      </c>
      <c r="AW257" s="29" t="str">
        <f t="shared" si="49"/>
        <v>228.</v>
      </c>
      <c r="AX257" s="104"/>
    </row>
    <row r="258" spans="1:50" ht="22.5" customHeight="1" x14ac:dyDescent="0.3">
      <c r="A258" s="159" t="str">
        <f t="shared" si="44"/>
        <v>229.</v>
      </c>
      <c r="B258" s="159">
        <v>115</v>
      </c>
      <c r="C258" s="185" t="s">
        <v>123</v>
      </c>
      <c r="D258" s="159">
        <v>1976</v>
      </c>
      <c r="E258" s="159" t="s">
        <v>34</v>
      </c>
      <c r="F258" s="159" t="s">
        <v>35</v>
      </c>
      <c r="G258" s="159">
        <v>2</v>
      </c>
      <c r="H258" s="159">
        <v>2</v>
      </c>
      <c r="I258" s="173">
        <v>714.8</v>
      </c>
      <c r="J258" s="173">
        <v>480.1</v>
      </c>
      <c r="K258" s="173">
        <v>480.1</v>
      </c>
      <c r="L258" s="153">
        <v>30</v>
      </c>
      <c r="M258" s="173">
        <f>T258+AG258</f>
        <v>251640.62</v>
      </c>
      <c r="N258" s="178" t="s">
        <v>34</v>
      </c>
      <c r="O258" s="178" t="s">
        <v>34</v>
      </c>
      <c r="P258" s="178" t="s">
        <v>34</v>
      </c>
      <c r="Q258" s="173">
        <f t="shared" si="47"/>
        <v>251640.62</v>
      </c>
      <c r="R258" s="154">
        <f t="shared" si="48"/>
        <v>352.04339675433687</v>
      </c>
      <c r="S258" s="154">
        <v>6757.0460339943347</v>
      </c>
      <c r="T258" s="152">
        <v>223784.83</v>
      </c>
      <c r="U258" s="174" t="s">
        <v>34</v>
      </c>
      <c r="V258" s="164" t="s">
        <v>34</v>
      </c>
      <c r="W258" s="164" t="s">
        <v>34</v>
      </c>
      <c r="X258" s="164" t="s">
        <v>34</v>
      </c>
      <c r="Y258" s="164" t="s">
        <v>34</v>
      </c>
      <c r="Z258" s="164" t="s">
        <v>34</v>
      </c>
      <c r="AA258" s="164" t="s">
        <v>34</v>
      </c>
      <c r="AB258" s="164" t="s">
        <v>34</v>
      </c>
      <c r="AC258" s="164" t="s">
        <v>34</v>
      </c>
      <c r="AD258" s="164" t="s">
        <v>34</v>
      </c>
      <c r="AE258" s="164" t="s">
        <v>34</v>
      </c>
      <c r="AF258" s="164" t="s">
        <v>34</v>
      </c>
      <c r="AG258" s="152">
        <v>27855.79</v>
      </c>
      <c r="AH258" s="152" t="s">
        <v>34</v>
      </c>
      <c r="AI258" s="170" t="s">
        <v>405</v>
      </c>
      <c r="AJ258" s="41" t="s">
        <v>405</v>
      </c>
      <c r="AK258" s="32" t="s">
        <v>404</v>
      </c>
      <c r="AL258" s="90">
        <v>1</v>
      </c>
      <c r="AM258" s="89"/>
      <c r="AN258" s="21" t="s">
        <v>409</v>
      </c>
      <c r="AO258" s="21"/>
      <c r="AP258" s="21"/>
      <c r="AQ258" s="21"/>
      <c r="AR258" s="21"/>
      <c r="AS258" s="34"/>
      <c r="AT258" s="34"/>
      <c r="AU258" s="29">
        <v>229</v>
      </c>
      <c r="AV258" s="29" t="s">
        <v>449</v>
      </c>
      <c r="AW258" s="29" t="str">
        <f t="shared" si="49"/>
        <v>229.</v>
      </c>
      <c r="AX258" s="104"/>
    </row>
    <row r="259" spans="1:50" ht="22.5" customHeight="1" x14ac:dyDescent="0.3">
      <c r="A259" s="159" t="str">
        <f t="shared" ref="A259:A281" si="50">AW259</f>
        <v>230.</v>
      </c>
      <c r="B259" s="159">
        <v>116</v>
      </c>
      <c r="C259" s="185" t="s">
        <v>124</v>
      </c>
      <c r="D259" s="159">
        <v>1985</v>
      </c>
      <c r="E259" s="159" t="s">
        <v>34</v>
      </c>
      <c r="F259" s="159" t="s">
        <v>35</v>
      </c>
      <c r="G259" s="159">
        <v>2</v>
      </c>
      <c r="H259" s="159">
        <v>3</v>
      </c>
      <c r="I259" s="173">
        <v>943.2</v>
      </c>
      <c r="J259" s="173">
        <v>608.1</v>
      </c>
      <c r="K259" s="173">
        <v>608.1</v>
      </c>
      <c r="L259" s="153">
        <v>27</v>
      </c>
      <c r="M259" s="173">
        <f>X259</f>
        <v>1445040.21</v>
      </c>
      <c r="N259" s="178" t="s">
        <v>34</v>
      </c>
      <c r="O259" s="178" t="s">
        <v>34</v>
      </c>
      <c r="P259" s="178" t="s">
        <v>34</v>
      </c>
      <c r="Q259" s="173">
        <f t="shared" si="47"/>
        <v>1445040.21</v>
      </c>
      <c r="R259" s="154">
        <f t="shared" si="48"/>
        <v>1532.0612913486004</v>
      </c>
      <c r="S259" s="154">
        <v>6757.0460339943347</v>
      </c>
      <c r="T259" s="152" t="s">
        <v>34</v>
      </c>
      <c r="U259" s="153" t="s">
        <v>34</v>
      </c>
      <c r="V259" s="152" t="s">
        <v>34</v>
      </c>
      <c r="W259" s="152">
        <v>738.3</v>
      </c>
      <c r="X259" s="152">
        <v>1445040.21</v>
      </c>
      <c r="Y259" s="164" t="s">
        <v>34</v>
      </c>
      <c r="Z259" s="164" t="s">
        <v>34</v>
      </c>
      <c r="AA259" s="164" t="s">
        <v>34</v>
      </c>
      <c r="AB259" s="164" t="s">
        <v>34</v>
      </c>
      <c r="AC259" s="164" t="s">
        <v>34</v>
      </c>
      <c r="AD259" s="164" t="s">
        <v>34</v>
      </c>
      <c r="AE259" s="164" t="s">
        <v>34</v>
      </c>
      <c r="AF259" s="164" t="s">
        <v>34</v>
      </c>
      <c r="AG259" s="164" t="s">
        <v>34</v>
      </c>
      <c r="AH259" s="152" t="s">
        <v>34</v>
      </c>
      <c r="AI259" s="170" t="s">
        <v>405</v>
      </c>
      <c r="AJ259" s="41" t="s">
        <v>405</v>
      </c>
      <c r="AK259" s="32" t="s">
        <v>404</v>
      </c>
      <c r="AL259" s="90">
        <v>1</v>
      </c>
      <c r="AM259" s="89"/>
      <c r="AN259" s="21"/>
      <c r="AO259" s="87"/>
      <c r="AP259" s="21"/>
      <c r="AQ259" s="21"/>
      <c r="AR259" s="21"/>
      <c r="AS259" s="34"/>
      <c r="AT259" s="34"/>
      <c r="AU259" s="29">
        <v>230</v>
      </c>
      <c r="AV259" s="29" t="s">
        <v>449</v>
      </c>
      <c r="AW259" s="29" t="str">
        <f t="shared" si="49"/>
        <v>230.</v>
      </c>
      <c r="AX259" s="104"/>
    </row>
    <row r="260" spans="1:50" ht="22.5" customHeight="1" x14ac:dyDescent="0.3">
      <c r="A260" s="159" t="str">
        <f t="shared" si="50"/>
        <v>231.</v>
      </c>
      <c r="B260" s="159">
        <v>117</v>
      </c>
      <c r="C260" s="185" t="s">
        <v>125</v>
      </c>
      <c r="D260" s="159">
        <v>1975</v>
      </c>
      <c r="E260" s="159" t="s">
        <v>34</v>
      </c>
      <c r="F260" s="159" t="s">
        <v>35</v>
      </c>
      <c r="G260" s="159">
        <v>2</v>
      </c>
      <c r="H260" s="159">
        <v>2</v>
      </c>
      <c r="I260" s="173">
        <v>730.9</v>
      </c>
      <c r="J260" s="173">
        <v>692.6</v>
      </c>
      <c r="K260" s="173">
        <v>692.6</v>
      </c>
      <c r="L260" s="153">
        <v>29</v>
      </c>
      <c r="M260" s="173">
        <f>T260+AG260</f>
        <v>322117.64</v>
      </c>
      <c r="N260" s="178" t="s">
        <v>34</v>
      </c>
      <c r="O260" s="178" t="s">
        <v>34</v>
      </c>
      <c r="P260" s="178" t="s">
        <v>34</v>
      </c>
      <c r="Q260" s="173">
        <f t="shared" si="47"/>
        <v>322117.64</v>
      </c>
      <c r="R260" s="154">
        <f t="shared" si="48"/>
        <v>440.71369544397322</v>
      </c>
      <c r="S260" s="154">
        <v>6757.0460339943347</v>
      </c>
      <c r="T260" s="152">
        <v>299015.77</v>
      </c>
      <c r="U260" s="174" t="s">
        <v>34</v>
      </c>
      <c r="V260" s="164" t="s">
        <v>34</v>
      </c>
      <c r="W260" s="164" t="s">
        <v>34</v>
      </c>
      <c r="X260" s="164" t="s">
        <v>34</v>
      </c>
      <c r="Y260" s="164" t="s">
        <v>34</v>
      </c>
      <c r="Z260" s="164" t="s">
        <v>34</v>
      </c>
      <c r="AA260" s="164" t="s">
        <v>34</v>
      </c>
      <c r="AB260" s="164" t="s">
        <v>34</v>
      </c>
      <c r="AC260" s="164" t="s">
        <v>34</v>
      </c>
      <c r="AD260" s="164" t="s">
        <v>34</v>
      </c>
      <c r="AE260" s="164" t="s">
        <v>34</v>
      </c>
      <c r="AF260" s="164" t="s">
        <v>34</v>
      </c>
      <c r="AG260" s="152">
        <v>23101.87</v>
      </c>
      <c r="AH260" s="152" t="s">
        <v>34</v>
      </c>
      <c r="AI260" s="170" t="s">
        <v>405</v>
      </c>
      <c r="AJ260" s="41" t="s">
        <v>405</v>
      </c>
      <c r="AK260" s="32" t="s">
        <v>404</v>
      </c>
      <c r="AL260" s="90">
        <v>1</v>
      </c>
      <c r="AM260" s="89"/>
      <c r="AN260" s="21" t="s">
        <v>409</v>
      </c>
      <c r="AO260" s="21"/>
      <c r="AP260" s="21"/>
      <c r="AQ260" s="21"/>
      <c r="AR260" s="21"/>
      <c r="AS260" s="34"/>
      <c r="AT260" s="34"/>
      <c r="AU260" s="29">
        <v>231</v>
      </c>
      <c r="AV260" s="29" t="s">
        <v>449</v>
      </c>
      <c r="AW260" s="29" t="str">
        <f t="shared" si="49"/>
        <v>231.</v>
      </c>
      <c r="AX260" s="104"/>
    </row>
    <row r="261" spans="1:50" ht="22.5" customHeight="1" x14ac:dyDescent="0.3">
      <c r="A261" s="159" t="str">
        <f t="shared" si="50"/>
        <v>232.</v>
      </c>
      <c r="B261" s="159">
        <v>118</v>
      </c>
      <c r="C261" s="185" t="s">
        <v>126</v>
      </c>
      <c r="D261" s="159">
        <v>1985</v>
      </c>
      <c r="E261" s="159" t="s">
        <v>34</v>
      </c>
      <c r="F261" s="159" t="s">
        <v>35</v>
      </c>
      <c r="G261" s="159">
        <v>2</v>
      </c>
      <c r="H261" s="159">
        <v>3</v>
      </c>
      <c r="I261" s="173">
        <v>844.5</v>
      </c>
      <c r="J261" s="173">
        <v>771.1</v>
      </c>
      <c r="K261" s="173">
        <v>771.1</v>
      </c>
      <c r="L261" s="153">
        <v>27</v>
      </c>
      <c r="M261" s="173">
        <f>X261</f>
        <v>1181454.47</v>
      </c>
      <c r="N261" s="178" t="s">
        <v>34</v>
      </c>
      <c r="O261" s="178" t="s">
        <v>34</v>
      </c>
      <c r="P261" s="178" t="s">
        <v>34</v>
      </c>
      <c r="Q261" s="173">
        <f t="shared" si="47"/>
        <v>1181454.47</v>
      </c>
      <c r="R261" s="154">
        <f t="shared" si="48"/>
        <v>1398.9987803433985</v>
      </c>
      <c r="S261" s="154">
        <v>6757.0460339943347</v>
      </c>
      <c r="T261" s="152" t="s">
        <v>34</v>
      </c>
      <c r="U261" s="174" t="s">
        <v>34</v>
      </c>
      <c r="V261" s="164" t="s">
        <v>34</v>
      </c>
      <c r="W261" s="152">
        <v>738.3</v>
      </c>
      <c r="X261" s="152">
        <v>1181454.47</v>
      </c>
      <c r="Y261" s="164" t="s">
        <v>34</v>
      </c>
      <c r="Z261" s="164" t="s">
        <v>34</v>
      </c>
      <c r="AA261" s="164" t="s">
        <v>34</v>
      </c>
      <c r="AB261" s="164" t="s">
        <v>34</v>
      </c>
      <c r="AC261" s="164" t="s">
        <v>34</v>
      </c>
      <c r="AD261" s="164" t="s">
        <v>34</v>
      </c>
      <c r="AE261" s="164" t="s">
        <v>34</v>
      </c>
      <c r="AF261" s="164" t="s">
        <v>34</v>
      </c>
      <c r="AG261" s="164" t="s">
        <v>34</v>
      </c>
      <c r="AH261" s="152" t="s">
        <v>34</v>
      </c>
      <c r="AI261" s="170" t="s">
        <v>405</v>
      </c>
      <c r="AJ261" s="41" t="s">
        <v>405</v>
      </c>
      <c r="AK261" s="32" t="s">
        <v>404</v>
      </c>
      <c r="AL261" s="90">
        <v>1</v>
      </c>
      <c r="AM261" s="89"/>
      <c r="AN261" s="21"/>
      <c r="AO261" s="87"/>
      <c r="AP261" s="21"/>
      <c r="AQ261" s="21"/>
      <c r="AR261" s="21"/>
      <c r="AS261" s="34"/>
      <c r="AT261" s="34"/>
      <c r="AU261" s="29">
        <v>232</v>
      </c>
      <c r="AV261" s="29" t="s">
        <v>449</v>
      </c>
      <c r="AW261" s="29" t="str">
        <f t="shared" si="49"/>
        <v>232.</v>
      </c>
      <c r="AX261" s="104"/>
    </row>
    <row r="262" spans="1:50" ht="22.5" customHeight="1" x14ac:dyDescent="0.3">
      <c r="A262" s="159" t="str">
        <f t="shared" si="50"/>
        <v>233.</v>
      </c>
      <c r="B262" s="159">
        <v>119</v>
      </c>
      <c r="C262" s="186" t="s">
        <v>127</v>
      </c>
      <c r="D262" s="159">
        <v>1968</v>
      </c>
      <c r="E262" s="159" t="s">
        <v>34</v>
      </c>
      <c r="F262" s="159" t="s">
        <v>35</v>
      </c>
      <c r="G262" s="159">
        <v>2</v>
      </c>
      <c r="H262" s="159">
        <v>2</v>
      </c>
      <c r="I262" s="173">
        <v>282.39999999999998</v>
      </c>
      <c r="J262" s="173">
        <v>266</v>
      </c>
      <c r="K262" s="173">
        <v>132.5</v>
      </c>
      <c r="L262" s="153">
        <v>15</v>
      </c>
      <c r="M262" s="173">
        <f>X262</f>
        <v>910117.94</v>
      </c>
      <c r="N262" s="178" t="s">
        <v>34</v>
      </c>
      <c r="O262" s="178" t="s">
        <v>34</v>
      </c>
      <c r="P262" s="178" t="s">
        <v>34</v>
      </c>
      <c r="Q262" s="173">
        <f t="shared" si="47"/>
        <v>910117.94</v>
      </c>
      <c r="R262" s="154">
        <f t="shared" si="48"/>
        <v>3222.7972379603402</v>
      </c>
      <c r="S262" s="154">
        <v>6757.0460339943347</v>
      </c>
      <c r="T262" s="152" t="s">
        <v>34</v>
      </c>
      <c r="U262" s="174" t="s">
        <v>34</v>
      </c>
      <c r="V262" s="164" t="s">
        <v>34</v>
      </c>
      <c r="W262" s="152">
        <v>356.5</v>
      </c>
      <c r="X262" s="152">
        <v>910117.94</v>
      </c>
      <c r="Y262" s="164" t="s">
        <v>34</v>
      </c>
      <c r="Z262" s="164" t="s">
        <v>34</v>
      </c>
      <c r="AA262" s="164" t="s">
        <v>34</v>
      </c>
      <c r="AB262" s="164" t="s">
        <v>34</v>
      </c>
      <c r="AC262" s="164" t="s">
        <v>34</v>
      </c>
      <c r="AD262" s="164" t="s">
        <v>34</v>
      </c>
      <c r="AE262" s="164" t="s">
        <v>34</v>
      </c>
      <c r="AF262" s="164" t="s">
        <v>34</v>
      </c>
      <c r="AG262" s="164" t="s">
        <v>34</v>
      </c>
      <c r="AH262" s="152" t="s">
        <v>34</v>
      </c>
      <c r="AI262" s="170" t="s">
        <v>405</v>
      </c>
      <c r="AJ262" s="41" t="s">
        <v>405</v>
      </c>
      <c r="AK262" s="32" t="s">
        <v>404</v>
      </c>
      <c r="AL262" s="90">
        <v>1</v>
      </c>
      <c r="AM262" s="89"/>
      <c r="AN262" s="21"/>
      <c r="AO262" s="87"/>
      <c r="AP262" s="21"/>
      <c r="AQ262" s="21"/>
      <c r="AR262" s="21"/>
      <c r="AS262" s="34"/>
      <c r="AT262" s="34"/>
      <c r="AU262" s="29">
        <v>233</v>
      </c>
      <c r="AV262" s="29" t="s">
        <v>449</v>
      </c>
      <c r="AW262" s="29" t="str">
        <f t="shared" si="49"/>
        <v>233.</v>
      </c>
      <c r="AX262" s="104"/>
    </row>
    <row r="263" spans="1:50" ht="22.5" customHeight="1" x14ac:dyDescent="0.3">
      <c r="A263" s="159" t="str">
        <f t="shared" si="50"/>
        <v>234.</v>
      </c>
      <c r="B263" s="159">
        <v>110</v>
      </c>
      <c r="C263" s="185" t="s">
        <v>128</v>
      </c>
      <c r="D263" s="159">
        <v>1982</v>
      </c>
      <c r="E263" s="159" t="s">
        <v>34</v>
      </c>
      <c r="F263" s="159" t="s">
        <v>35</v>
      </c>
      <c r="G263" s="159">
        <v>2</v>
      </c>
      <c r="H263" s="159">
        <v>2</v>
      </c>
      <c r="I263" s="173">
        <v>942.3</v>
      </c>
      <c r="J263" s="173">
        <v>557.20000000000005</v>
      </c>
      <c r="K263" s="173">
        <v>275</v>
      </c>
      <c r="L263" s="153">
        <v>18</v>
      </c>
      <c r="M263" s="173">
        <f>T263+AG263</f>
        <v>508623.9</v>
      </c>
      <c r="N263" s="178" t="s">
        <v>34</v>
      </c>
      <c r="O263" s="178" t="s">
        <v>34</v>
      </c>
      <c r="P263" s="178" t="s">
        <v>34</v>
      </c>
      <c r="Q263" s="173">
        <f t="shared" si="47"/>
        <v>508623.9</v>
      </c>
      <c r="R263" s="154">
        <f t="shared" si="48"/>
        <v>539.76854504934738</v>
      </c>
      <c r="S263" s="154">
        <v>6757.0460339943347</v>
      </c>
      <c r="T263" s="152">
        <v>476400.28</v>
      </c>
      <c r="U263" s="174" t="s">
        <v>34</v>
      </c>
      <c r="V263" s="164" t="s">
        <v>34</v>
      </c>
      <c r="W263" s="164" t="s">
        <v>34</v>
      </c>
      <c r="X263" s="164" t="s">
        <v>34</v>
      </c>
      <c r="Y263" s="164" t="s">
        <v>34</v>
      </c>
      <c r="Z263" s="164" t="s">
        <v>34</v>
      </c>
      <c r="AA263" s="164" t="s">
        <v>34</v>
      </c>
      <c r="AB263" s="164" t="s">
        <v>34</v>
      </c>
      <c r="AC263" s="164" t="s">
        <v>34</v>
      </c>
      <c r="AD263" s="164" t="s">
        <v>34</v>
      </c>
      <c r="AE263" s="164" t="s">
        <v>34</v>
      </c>
      <c r="AF263" s="164" t="s">
        <v>34</v>
      </c>
      <c r="AG263" s="152">
        <v>32223.62</v>
      </c>
      <c r="AH263" s="152" t="s">
        <v>34</v>
      </c>
      <c r="AI263" s="170" t="s">
        <v>405</v>
      </c>
      <c r="AJ263" s="41" t="s">
        <v>405</v>
      </c>
      <c r="AK263" s="32" t="s">
        <v>404</v>
      </c>
      <c r="AL263" s="90">
        <v>1</v>
      </c>
      <c r="AM263" s="89"/>
      <c r="AN263" s="21" t="s">
        <v>409</v>
      </c>
      <c r="AO263" s="21"/>
      <c r="AP263" s="21"/>
      <c r="AQ263" s="21"/>
      <c r="AR263" s="21"/>
      <c r="AS263" s="34"/>
      <c r="AT263" s="34"/>
      <c r="AU263" s="29">
        <v>234</v>
      </c>
      <c r="AV263" s="29" t="s">
        <v>449</v>
      </c>
      <c r="AW263" s="29" t="str">
        <f t="shared" si="49"/>
        <v>234.</v>
      </c>
      <c r="AX263" s="104"/>
    </row>
    <row r="264" spans="1:50" ht="22.5" customHeight="1" x14ac:dyDescent="0.3">
      <c r="A264" s="159" t="str">
        <f t="shared" si="50"/>
        <v>235.</v>
      </c>
      <c r="B264" s="159">
        <v>111</v>
      </c>
      <c r="C264" s="185" t="s">
        <v>129</v>
      </c>
      <c r="D264" s="159">
        <v>1982</v>
      </c>
      <c r="E264" s="159" t="s">
        <v>34</v>
      </c>
      <c r="F264" s="159" t="s">
        <v>35</v>
      </c>
      <c r="G264" s="159">
        <v>2</v>
      </c>
      <c r="H264" s="159">
        <v>3</v>
      </c>
      <c r="I264" s="173">
        <v>799.5</v>
      </c>
      <c r="J264" s="173">
        <v>541.29999999999995</v>
      </c>
      <c r="K264" s="173">
        <v>218.2</v>
      </c>
      <c r="L264" s="153">
        <v>24</v>
      </c>
      <c r="M264" s="173">
        <f>T264+AG264</f>
        <v>505831.52</v>
      </c>
      <c r="N264" s="178" t="s">
        <v>34</v>
      </c>
      <c r="O264" s="178" t="s">
        <v>34</v>
      </c>
      <c r="P264" s="178" t="s">
        <v>34</v>
      </c>
      <c r="Q264" s="173">
        <f t="shared" si="47"/>
        <v>505831.52</v>
      </c>
      <c r="R264" s="154">
        <f t="shared" si="48"/>
        <v>632.68482801751099</v>
      </c>
      <c r="S264" s="154">
        <v>6757.0460339943347</v>
      </c>
      <c r="T264" s="152">
        <v>473329.26</v>
      </c>
      <c r="U264" s="174" t="s">
        <v>34</v>
      </c>
      <c r="V264" s="164" t="s">
        <v>34</v>
      </c>
      <c r="W264" s="164" t="s">
        <v>34</v>
      </c>
      <c r="X264" s="164" t="s">
        <v>34</v>
      </c>
      <c r="Y264" s="164" t="s">
        <v>34</v>
      </c>
      <c r="Z264" s="164" t="s">
        <v>34</v>
      </c>
      <c r="AA264" s="164" t="s">
        <v>34</v>
      </c>
      <c r="AB264" s="164" t="s">
        <v>34</v>
      </c>
      <c r="AC264" s="164" t="s">
        <v>34</v>
      </c>
      <c r="AD264" s="164" t="s">
        <v>34</v>
      </c>
      <c r="AE264" s="164" t="s">
        <v>34</v>
      </c>
      <c r="AF264" s="164" t="s">
        <v>34</v>
      </c>
      <c r="AG264" s="152">
        <v>32502.26</v>
      </c>
      <c r="AH264" s="152" t="s">
        <v>34</v>
      </c>
      <c r="AI264" s="170" t="s">
        <v>405</v>
      </c>
      <c r="AJ264" s="41" t="s">
        <v>405</v>
      </c>
      <c r="AK264" s="32" t="s">
        <v>404</v>
      </c>
      <c r="AL264" s="90">
        <v>1</v>
      </c>
      <c r="AM264" s="89"/>
      <c r="AN264" s="21" t="s">
        <v>409</v>
      </c>
      <c r="AO264" s="21"/>
      <c r="AP264" s="21"/>
      <c r="AQ264" s="21"/>
      <c r="AR264" s="21"/>
      <c r="AS264" s="34"/>
      <c r="AT264" s="34"/>
      <c r="AU264" s="29">
        <v>235</v>
      </c>
      <c r="AV264" s="29" t="s">
        <v>449</v>
      </c>
      <c r="AW264" s="29" t="str">
        <f t="shared" si="49"/>
        <v>235.</v>
      </c>
      <c r="AX264" s="104"/>
    </row>
    <row r="265" spans="1:50" ht="22.5" customHeight="1" x14ac:dyDescent="0.3">
      <c r="A265" s="159" t="str">
        <f t="shared" si="50"/>
        <v>236.</v>
      </c>
      <c r="B265" s="159">
        <v>176</v>
      </c>
      <c r="C265" s="185" t="s">
        <v>130</v>
      </c>
      <c r="D265" s="159">
        <v>1983</v>
      </c>
      <c r="E265" s="159" t="s">
        <v>34</v>
      </c>
      <c r="F265" s="159" t="s">
        <v>35</v>
      </c>
      <c r="G265" s="159">
        <v>2</v>
      </c>
      <c r="H265" s="159">
        <v>2</v>
      </c>
      <c r="I265" s="173">
        <v>973.6</v>
      </c>
      <c r="J265" s="173">
        <v>886.8</v>
      </c>
      <c r="K265" s="173">
        <v>821.8</v>
      </c>
      <c r="L265" s="153">
        <v>24</v>
      </c>
      <c r="M265" s="173">
        <f t="shared" ref="M265:M273" si="51">X265</f>
        <v>2272382.63</v>
      </c>
      <c r="N265" s="178" t="s">
        <v>34</v>
      </c>
      <c r="O265" s="178" t="s">
        <v>34</v>
      </c>
      <c r="P265" s="178" t="s">
        <v>34</v>
      </c>
      <c r="Q265" s="173">
        <f t="shared" si="47"/>
        <v>2272382.63</v>
      </c>
      <c r="R265" s="154">
        <f t="shared" si="48"/>
        <v>2334.0002362366472</v>
      </c>
      <c r="S265" s="154">
        <v>6757.0460339943347</v>
      </c>
      <c r="T265" s="152" t="s">
        <v>34</v>
      </c>
      <c r="U265" s="174" t="s">
        <v>34</v>
      </c>
      <c r="V265" s="164" t="s">
        <v>34</v>
      </c>
      <c r="W265" s="152">
        <v>820</v>
      </c>
      <c r="X265" s="152">
        <v>2272382.63</v>
      </c>
      <c r="Y265" s="164" t="s">
        <v>34</v>
      </c>
      <c r="Z265" s="164" t="s">
        <v>34</v>
      </c>
      <c r="AA265" s="164" t="s">
        <v>34</v>
      </c>
      <c r="AB265" s="164" t="s">
        <v>34</v>
      </c>
      <c r="AC265" s="164" t="s">
        <v>34</v>
      </c>
      <c r="AD265" s="164" t="s">
        <v>34</v>
      </c>
      <c r="AE265" s="164" t="s">
        <v>34</v>
      </c>
      <c r="AF265" s="164" t="s">
        <v>34</v>
      </c>
      <c r="AG265" s="164" t="s">
        <v>34</v>
      </c>
      <c r="AH265" s="152" t="s">
        <v>34</v>
      </c>
      <c r="AI265" s="170" t="s">
        <v>405</v>
      </c>
      <c r="AJ265" s="41" t="s">
        <v>405</v>
      </c>
      <c r="AK265" s="32" t="s">
        <v>404</v>
      </c>
      <c r="AL265" s="90">
        <v>1</v>
      </c>
      <c r="AM265" s="89"/>
      <c r="AN265" s="21"/>
      <c r="AO265" s="87"/>
      <c r="AP265" s="21"/>
      <c r="AQ265" s="21"/>
      <c r="AR265" s="21"/>
      <c r="AS265" s="34"/>
      <c r="AT265" s="34"/>
      <c r="AU265" s="29">
        <v>236</v>
      </c>
      <c r="AV265" s="29" t="s">
        <v>449</v>
      </c>
      <c r="AW265" s="29" t="str">
        <f t="shared" si="49"/>
        <v>236.</v>
      </c>
      <c r="AX265" s="104"/>
    </row>
    <row r="266" spans="1:50" ht="22.5" customHeight="1" x14ac:dyDescent="0.3">
      <c r="A266" s="159" t="str">
        <f t="shared" si="50"/>
        <v>237.</v>
      </c>
      <c r="B266" s="159">
        <v>186</v>
      </c>
      <c r="C266" s="185" t="s">
        <v>131</v>
      </c>
      <c r="D266" s="159">
        <v>1964</v>
      </c>
      <c r="E266" s="159" t="s">
        <v>34</v>
      </c>
      <c r="F266" s="159" t="s">
        <v>35</v>
      </c>
      <c r="G266" s="159">
        <v>2</v>
      </c>
      <c r="H266" s="159">
        <v>1</v>
      </c>
      <c r="I266" s="173">
        <v>402.4</v>
      </c>
      <c r="J266" s="173">
        <v>357.6</v>
      </c>
      <c r="K266" s="173">
        <v>207.8</v>
      </c>
      <c r="L266" s="153">
        <v>13</v>
      </c>
      <c r="M266" s="173">
        <f t="shared" si="51"/>
        <v>954245.88</v>
      </c>
      <c r="N266" s="178" t="s">
        <v>34</v>
      </c>
      <c r="O266" s="178" t="s">
        <v>34</v>
      </c>
      <c r="P266" s="178" t="s">
        <v>34</v>
      </c>
      <c r="Q266" s="173">
        <f t="shared" si="47"/>
        <v>954245.88</v>
      </c>
      <c r="R266" s="154">
        <f t="shared" si="48"/>
        <v>2371.3863817097417</v>
      </c>
      <c r="S266" s="154">
        <v>6757.0460339943347</v>
      </c>
      <c r="T266" s="152" t="s">
        <v>34</v>
      </c>
      <c r="U266" s="174" t="s">
        <v>34</v>
      </c>
      <c r="V266" s="164" t="s">
        <v>34</v>
      </c>
      <c r="W266" s="152">
        <v>370.8</v>
      </c>
      <c r="X266" s="152">
        <v>954245.88</v>
      </c>
      <c r="Y266" s="164" t="s">
        <v>34</v>
      </c>
      <c r="Z266" s="164" t="s">
        <v>34</v>
      </c>
      <c r="AA266" s="164" t="s">
        <v>34</v>
      </c>
      <c r="AB266" s="164" t="s">
        <v>34</v>
      </c>
      <c r="AC266" s="164" t="s">
        <v>34</v>
      </c>
      <c r="AD266" s="164" t="s">
        <v>34</v>
      </c>
      <c r="AE266" s="164" t="s">
        <v>34</v>
      </c>
      <c r="AF266" s="164" t="s">
        <v>34</v>
      </c>
      <c r="AG266" s="164" t="s">
        <v>34</v>
      </c>
      <c r="AH266" s="152" t="s">
        <v>34</v>
      </c>
      <c r="AI266" s="170" t="s">
        <v>405</v>
      </c>
      <c r="AJ266" s="41" t="s">
        <v>405</v>
      </c>
      <c r="AK266" s="32" t="s">
        <v>404</v>
      </c>
      <c r="AL266" s="90">
        <v>1</v>
      </c>
      <c r="AM266" s="89"/>
      <c r="AN266" s="21"/>
      <c r="AO266" s="87"/>
      <c r="AP266" s="21"/>
      <c r="AQ266" s="21"/>
      <c r="AR266" s="21"/>
      <c r="AS266" s="34"/>
      <c r="AT266" s="34"/>
      <c r="AU266" s="29">
        <v>237</v>
      </c>
      <c r="AV266" s="29" t="s">
        <v>449</v>
      </c>
      <c r="AW266" s="29" t="str">
        <f t="shared" si="49"/>
        <v>237.</v>
      </c>
      <c r="AX266" s="104"/>
    </row>
    <row r="267" spans="1:50" ht="22.5" customHeight="1" x14ac:dyDescent="0.3">
      <c r="A267" s="159" t="str">
        <f t="shared" si="50"/>
        <v>238.</v>
      </c>
      <c r="B267" s="159">
        <v>5455</v>
      </c>
      <c r="C267" s="187" t="s">
        <v>857</v>
      </c>
      <c r="D267" s="172">
        <v>1956</v>
      </c>
      <c r="E267" s="172" t="s">
        <v>34</v>
      </c>
      <c r="F267" s="159" t="s">
        <v>35</v>
      </c>
      <c r="G267" s="172">
        <v>2</v>
      </c>
      <c r="H267" s="172">
        <v>1</v>
      </c>
      <c r="I267" s="152">
        <v>137.9</v>
      </c>
      <c r="J267" s="152">
        <v>52</v>
      </c>
      <c r="K267" s="152">
        <v>52</v>
      </c>
      <c r="L267" s="153">
        <v>1</v>
      </c>
      <c r="M267" s="173">
        <f t="shared" si="51"/>
        <v>986134.37</v>
      </c>
      <c r="N267" s="173" t="s">
        <v>34</v>
      </c>
      <c r="O267" s="173" t="s">
        <v>34</v>
      </c>
      <c r="P267" s="173" t="s">
        <v>34</v>
      </c>
      <c r="Q267" s="173">
        <f t="shared" si="47"/>
        <v>986134.37</v>
      </c>
      <c r="R267" s="154">
        <f t="shared" si="48"/>
        <v>7151.0831762146481</v>
      </c>
      <c r="S267" s="173">
        <v>7593.347341513293</v>
      </c>
      <c r="T267" s="152" t="s">
        <v>34</v>
      </c>
      <c r="U267" s="153" t="s">
        <v>34</v>
      </c>
      <c r="V267" s="152" t="s">
        <v>34</v>
      </c>
      <c r="W267" s="152">
        <v>420</v>
      </c>
      <c r="X267" s="152">
        <v>986134.37</v>
      </c>
      <c r="Y267" s="164" t="s">
        <v>34</v>
      </c>
      <c r="Z267" s="164" t="s">
        <v>34</v>
      </c>
      <c r="AA267" s="164" t="s">
        <v>34</v>
      </c>
      <c r="AB267" s="164" t="s">
        <v>34</v>
      </c>
      <c r="AC267" s="164" t="s">
        <v>34</v>
      </c>
      <c r="AD267" s="164" t="s">
        <v>34</v>
      </c>
      <c r="AE267" s="164" t="s">
        <v>34</v>
      </c>
      <c r="AF267" s="164" t="s">
        <v>34</v>
      </c>
      <c r="AG267" s="164" t="s">
        <v>34</v>
      </c>
      <c r="AH267" s="152" t="s">
        <v>34</v>
      </c>
      <c r="AI267" s="170" t="s">
        <v>405</v>
      </c>
      <c r="AJ267" s="41" t="s">
        <v>405</v>
      </c>
      <c r="AK267" s="32" t="s">
        <v>404</v>
      </c>
      <c r="AL267" s="90">
        <v>1</v>
      </c>
      <c r="AM267" s="89"/>
      <c r="AN267" s="21"/>
      <c r="AO267" s="87"/>
      <c r="AP267" s="21"/>
      <c r="AQ267" s="21"/>
      <c r="AR267" s="21"/>
      <c r="AS267" s="21" t="s">
        <v>543</v>
      </c>
      <c r="AT267" s="34"/>
      <c r="AU267" s="29">
        <v>238</v>
      </c>
      <c r="AV267" s="29" t="s">
        <v>449</v>
      </c>
      <c r="AW267" s="29" t="str">
        <f t="shared" si="49"/>
        <v>238.</v>
      </c>
      <c r="AX267" s="104"/>
    </row>
    <row r="268" spans="1:50" ht="22.5" customHeight="1" x14ac:dyDescent="0.3">
      <c r="A268" s="159" t="str">
        <f t="shared" si="50"/>
        <v>239.</v>
      </c>
      <c r="B268" s="159">
        <v>270</v>
      </c>
      <c r="C268" s="171" t="s">
        <v>132</v>
      </c>
      <c r="D268" s="172">
        <v>1972</v>
      </c>
      <c r="E268" s="172" t="s">
        <v>34</v>
      </c>
      <c r="F268" s="159" t="s">
        <v>35</v>
      </c>
      <c r="G268" s="172">
        <v>2</v>
      </c>
      <c r="H268" s="172">
        <v>2</v>
      </c>
      <c r="I268" s="152">
        <v>559.4</v>
      </c>
      <c r="J268" s="152">
        <v>498.8</v>
      </c>
      <c r="K268" s="152">
        <v>498.8</v>
      </c>
      <c r="L268" s="153">
        <v>22</v>
      </c>
      <c r="M268" s="173">
        <f t="shared" si="51"/>
        <v>1192683.44</v>
      </c>
      <c r="N268" s="173" t="s">
        <v>34</v>
      </c>
      <c r="O268" s="173" t="s">
        <v>34</v>
      </c>
      <c r="P268" s="173" t="s">
        <v>34</v>
      </c>
      <c r="Q268" s="173">
        <f t="shared" si="47"/>
        <v>1192683.44</v>
      </c>
      <c r="R268" s="154">
        <f t="shared" si="48"/>
        <v>2132.0762245262781</v>
      </c>
      <c r="S268" s="154">
        <v>6757.0460339943347</v>
      </c>
      <c r="T268" s="152" t="s">
        <v>34</v>
      </c>
      <c r="U268" s="174" t="s">
        <v>34</v>
      </c>
      <c r="V268" s="164" t="s">
        <v>34</v>
      </c>
      <c r="W268" s="152">
        <v>375</v>
      </c>
      <c r="X268" s="152">
        <v>1192683.44</v>
      </c>
      <c r="Y268" s="164" t="s">
        <v>34</v>
      </c>
      <c r="Z268" s="164" t="s">
        <v>34</v>
      </c>
      <c r="AA268" s="164" t="s">
        <v>34</v>
      </c>
      <c r="AB268" s="164" t="s">
        <v>34</v>
      </c>
      <c r="AC268" s="164" t="s">
        <v>34</v>
      </c>
      <c r="AD268" s="164" t="s">
        <v>34</v>
      </c>
      <c r="AE268" s="164" t="s">
        <v>34</v>
      </c>
      <c r="AF268" s="164" t="s">
        <v>34</v>
      </c>
      <c r="AG268" s="164" t="s">
        <v>34</v>
      </c>
      <c r="AH268" s="152" t="s">
        <v>34</v>
      </c>
      <c r="AI268" s="170" t="s">
        <v>405</v>
      </c>
      <c r="AJ268" s="41" t="s">
        <v>405</v>
      </c>
      <c r="AK268" s="32" t="s">
        <v>404</v>
      </c>
      <c r="AL268" s="90">
        <v>1</v>
      </c>
      <c r="AM268" s="89"/>
      <c r="AN268" s="21"/>
      <c r="AO268" s="87"/>
      <c r="AP268" s="21"/>
      <c r="AQ268" s="21"/>
      <c r="AR268" s="21"/>
      <c r="AS268" s="34"/>
      <c r="AT268" s="34"/>
      <c r="AU268" s="29">
        <v>239</v>
      </c>
      <c r="AV268" s="29" t="s">
        <v>449</v>
      </c>
      <c r="AW268" s="29" t="str">
        <f t="shared" si="49"/>
        <v>239.</v>
      </c>
      <c r="AX268" s="104"/>
    </row>
    <row r="269" spans="1:50" ht="22.5" customHeight="1" x14ac:dyDescent="0.3">
      <c r="A269" s="159" t="str">
        <f t="shared" si="50"/>
        <v>240.</v>
      </c>
      <c r="B269" s="159">
        <v>259</v>
      </c>
      <c r="C269" s="171" t="s">
        <v>133</v>
      </c>
      <c r="D269" s="172">
        <v>1967</v>
      </c>
      <c r="E269" s="172" t="s">
        <v>34</v>
      </c>
      <c r="F269" s="159" t="s">
        <v>36</v>
      </c>
      <c r="G269" s="172">
        <v>2</v>
      </c>
      <c r="H269" s="172">
        <v>2</v>
      </c>
      <c r="I269" s="152">
        <v>346.2</v>
      </c>
      <c r="J269" s="152">
        <v>220.9</v>
      </c>
      <c r="K269" s="152">
        <v>180.6</v>
      </c>
      <c r="L269" s="153">
        <v>13</v>
      </c>
      <c r="M269" s="173">
        <f t="shared" si="51"/>
        <v>815037.64</v>
      </c>
      <c r="N269" s="173" t="s">
        <v>34</v>
      </c>
      <c r="O269" s="173" t="s">
        <v>34</v>
      </c>
      <c r="P269" s="173" t="s">
        <v>34</v>
      </c>
      <c r="Q269" s="173">
        <f t="shared" si="47"/>
        <v>815037.64</v>
      </c>
      <c r="R269" s="154">
        <f t="shared" si="48"/>
        <v>2354.2392836510689</v>
      </c>
      <c r="S269" s="154">
        <v>6757.0460339943347</v>
      </c>
      <c r="T269" s="152" t="s">
        <v>34</v>
      </c>
      <c r="U269" s="174" t="s">
        <v>34</v>
      </c>
      <c r="V269" s="164" t="s">
        <v>34</v>
      </c>
      <c r="W269" s="152">
        <v>300</v>
      </c>
      <c r="X269" s="152">
        <v>815037.64</v>
      </c>
      <c r="Y269" s="164" t="s">
        <v>34</v>
      </c>
      <c r="Z269" s="164" t="s">
        <v>34</v>
      </c>
      <c r="AA269" s="164" t="s">
        <v>34</v>
      </c>
      <c r="AB269" s="164" t="s">
        <v>34</v>
      </c>
      <c r="AC269" s="164" t="s">
        <v>34</v>
      </c>
      <c r="AD269" s="164" t="s">
        <v>34</v>
      </c>
      <c r="AE269" s="164" t="s">
        <v>34</v>
      </c>
      <c r="AF269" s="164" t="s">
        <v>34</v>
      </c>
      <c r="AG269" s="164" t="s">
        <v>34</v>
      </c>
      <c r="AH269" s="152" t="s">
        <v>34</v>
      </c>
      <c r="AI269" s="170" t="s">
        <v>405</v>
      </c>
      <c r="AJ269" s="41" t="s">
        <v>405</v>
      </c>
      <c r="AK269" s="32" t="s">
        <v>404</v>
      </c>
      <c r="AL269" s="90">
        <v>1</v>
      </c>
      <c r="AM269" s="89"/>
      <c r="AN269" s="21"/>
      <c r="AO269" s="87"/>
      <c r="AP269" s="21"/>
      <c r="AQ269" s="21"/>
      <c r="AR269" s="21"/>
      <c r="AS269" s="34"/>
      <c r="AT269" s="34"/>
      <c r="AU269" s="29">
        <v>240</v>
      </c>
      <c r="AV269" s="29" t="s">
        <v>449</v>
      </c>
      <c r="AW269" s="29" t="str">
        <f t="shared" si="49"/>
        <v>240.</v>
      </c>
      <c r="AX269" s="104"/>
    </row>
    <row r="270" spans="1:50" ht="22.5" customHeight="1" x14ac:dyDescent="0.3">
      <c r="A270" s="159" t="str">
        <f t="shared" si="50"/>
        <v>241.</v>
      </c>
      <c r="B270" s="159">
        <v>271</v>
      </c>
      <c r="C270" s="185" t="s">
        <v>134</v>
      </c>
      <c r="D270" s="172">
        <v>1970</v>
      </c>
      <c r="E270" s="172" t="s">
        <v>34</v>
      </c>
      <c r="F270" s="159" t="s">
        <v>35</v>
      </c>
      <c r="G270" s="172">
        <v>2</v>
      </c>
      <c r="H270" s="172">
        <v>2</v>
      </c>
      <c r="I270" s="152">
        <v>552.20000000000005</v>
      </c>
      <c r="J270" s="152">
        <v>503.5</v>
      </c>
      <c r="K270" s="152">
        <v>292.10000000000002</v>
      </c>
      <c r="L270" s="153">
        <v>29</v>
      </c>
      <c r="M270" s="173">
        <f t="shared" si="51"/>
        <v>1512049.21</v>
      </c>
      <c r="N270" s="173" t="s">
        <v>34</v>
      </c>
      <c r="O270" s="173" t="s">
        <v>34</v>
      </c>
      <c r="P270" s="173" t="s">
        <v>34</v>
      </c>
      <c r="Q270" s="173">
        <f t="shared" si="47"/>
        <v>1512049.21</v>
      </c>
      <c r="R270" s="154">
        <f t="shared" si="48"/>
        <v>2738.2274719304596</v>
      </c>
      <c r="S270" s="154">
        <v>6757.0460339943347</v>
      </c>
      <c r="T270" s="152" t="s">
        <v>34</v>
      </c>
      <c r="U270" s="174" t="s">
        <v>34</v>
      </c>
      <c r="V270" s="164" t="s">
        <v>34</v>
      </c>
      <c r="W270" s="152">
        <v>471</v>
      </c>
      <c r="X270" s="152">
        <v>1512049.21</v>
      </c>
      <c r="Y270" s="164" t="s">
        <v>34</v>
      </c>
      <c r="Z270" s="164" t="s">
        <v>34</v>
      </c>
      <c r="AA270" s="164" t="s">
        <v>34</v>
      </c>
      <c r="AB270" s="164" t="s">
        <v>34</v>
      </c>
      <c r="AC270" s="164" t="s">
        <v>34</v>
      </c>
      <c r="AD270" s="164" t="s">
        <v>34</v>
      </c>
      <c r="AE270" s="164" t="s">
        <v>34</v>
      </c>
      <c r="AF270" s="164" t="s">
        <v>34</v>
      </c>
      <c r="AG270" s="164" t="s">
        <v>34</v>
      </c>
      <c r="AH270" s="152" t="s">
        <v>34</v>
      </c>
      <c r="AI270" s="170" t="s">
        <v>405</v>
      </c>
      <c r="AJ270" s="41" t="s">
        <v>405</v>
      </c>
      <c r="AK270" s="32" t="s">
        <v>404</v>
      </c>
      <c r="AL270" s="90">
        <v>1</v>
      </c>
      <c r="AM270" s="89"/>
      <c r="AN270" s="21"/>
      <c r="AO270" s="87"/>
      <c r="AP270" s="21"/>
      <c r="AQ270" s="21"/>
      <c r="AR270" s="21"/>
      <c r="AS270" s="34"/>
      <c r="AT270" s="34"/>
      <c r="AU270" s="29">
        <v>241</v>
      </c>
      <c r="AV270" s="29" t="s">
        <v>449</v>
      </c>
      <c r="AW270" s="29" t="str">
        <f t="shared" si="49"/>
        <v>241.</v>
      </c>
      <c r="AX270" s="104"/>
    </row>
    <row r="271" spans="1:50" ht="22.5" customHeight="1" x14ac:dyDescent="0.3">
      <c r="A271" s="159" t="str">
        <f t="shared" si="50"/>
        <v>242.</v>
      </c>
      <c r="B271" s="159">
        <v>273</v>
      </c>
      <c r="C271" s="185" t="s">
        <v>135</v>
      </c>
      <c r="D271" s="159">
        <v>1970</v>
      </c>
      <c r="E271" s="159" t="s">
        <v>34</v>
      </c>
      <c r="F271" s="159" t="s">
        <v>35</v>
      </c>
      <c r="G271" s="159">
        <v>2</v>
      </c>
      <c r="H271" s="159">
        <v>2</v>
      </c>
      <c r="I271" s="173">
        <v>548</v>
      </c>
      <c r="J271" s="173">
        <v>500.5</v>
      </c>
      <c r="K271" s="173">
        <v>234.5</v>
      </c>
      <c r="L271" s="153">
        <v>24</v>
      </c>
      <c r="M271" s="173">
        <f t="shared" si="51"/>
        <v>1346959.43</v>
      </c>
      <c r="N271" s="178" t="s">
        <v>34</v>
      </c>
      <c r="O271" s="178" t="s">
        <v>34</v>
      </c>
      <c r="P271" s="178" t="s">
        <v>34</v>
      </c>
      <c r="Q271" s="173">
        <f t="shared" si="47"/>
        <v>1346959.43</v>
      </c>
      <c r="R271" s="154">
        <f t="shared" si="48"/>
        <v>2457.9551642335764</v>
      </c>
      <c r="S271" s="154">
        <v>6757.0460339943347</v>
      </c>
      <c r="T271" s="152" t="s">
        <v>34</v>
      </c>
      <c r="U271" s="174" t="s">
        <v>34</v>
      </c>
      <c r="V271" s="164" t="s">
        <v>34</v>
      </c>
      <c r="W271" s="152">
        <v>498</v>
      </c>
      <c r="X271" s="152">
        <v>1346959.43</v>
      </c>
      <c r="Y271" s="164" t="s">
        <v>34</v>
      </c>
      <c r="Z271" s="164" t="s">
        <v>34</v>
      </c>
      <c r="AA271" s="164" t="s">
        <v>34</v>
      </c>
      <c r="AB271" s="164" t="s">
        <v>34</v>
      </c>
      <c r="AC271" s="164" t="s">
        <v>34</v>
      </c>
      <c r="AD271" s="164" t="s">
        <v>34</v>
      </c>
      <c r="AE271" s="164" t="s">
        <v>34</v>
      </c>
      <c r="AF271" s="164" t="s">
        <v>34</v>
      </c>
      <c r="AG271" s="164" t="s">
        <v>34</v>
      </c>
      <c r="AH271" s="152" t="s">
        <v>34</v>
      </c>
      <c r="AI271" s="170" t="s">
        <v>405</v>
      </c>
      <c r="AJ271" s="41" t="s">
        <v>405</v>
      </c>
      <c r="AK271" s="32" t="s">
        <v>404</v>
      </c>
      <c r="AL271" s="90">
        <v>1</v>
      </c>
      <c r="AM271" s="89"/>
      <c r="AN271" s="21"/>
      <c r="AO271" s="87"/>
      <c r="AP271" s="21"/>
      <c r="AQ271" s="21"/>
      <c r="AR271" s="21"/>
      <c r="AS271" s="34"/>
      <c r="AT271" s="34"/>
      <c r="AU271" s="29">
        <v>242</v>
      </c>
      <c r="AV271" s="29" t="s">
        <v>449</v>
      </c>
      <c r="AW271" s="29" t="str">
        <f t="shared" si="49"/>
        <v>242.</v>
      </c>
      <c r="AX271" s="104"/>
    </row>
    <row r="272" spans="1:50" ht="22.5" customHeight="1" x14ac:dyDescent="0.3">
      <c r="A272" s="159" t="str">
        <f t="shared" si="50"/>
        <v>243.</v>
      </c>
      <c r="B272" s="159">
        <v>274</v>
      </c>
      <c r="C272" s="185" t="s">
        <v>136</v>
      </c>
      <c r="D272" s="159">
        <v>1970</v>
      </c>
      <c r="E272" s="159" t="s">
        <v>34</v>
      </c>
      <c r="F272" s="159" t="s">
        <v>35</v>
      </c>
      <c r="G272" s="159">
        <v>2</v>
      </c>
      <c r="H272" s="159">
        <v>2</v>
      </c>
      <c r="I272" s="173">
        <v>543.29999999999995</v>
      </c>
      <c r="J272" s="173">
        <v>493.1</v>
      </c>
      <c r="K272" s="173">
        <v>334.2</v>
      </c>
      <c r="L272" s="153">
        <v>32</v>
      </c>
      <c r="M272" s="173">
        <f t="shared" si="51"/>
        <v>1427854.37</v>
      </c>
      <c r="N272" s="178" t="s">
        <v>34</v>
      </c>
      <c r="O272" s="178" t="s">
        <v>34</v>
      </c>
      <c r="P272" s="178" t="s">
        <v>34</v>
      </c>
      <c r="Q272" s="173">
        <f t="shared" si="47"/>
        <v>1427854.37</v>
      </c>
      <c r="R272" s="154">
        <f t="shared" si="48"/>
        <v>2628.1140622124062</v>
      </c>
      <c r="S272" s="154">
        <v>6757.0460339943347</v>
      </c>
      <c r="T272" s="152" t="s">
        <v>34</v>
      </c>
      <c r="U272" s="174" t="s">
        <v>34</v>
      </c>
      <c r="V272" s="164" t="s">
        <v>34</v>
      </c>
      <c r="W272" s="152">
        <v>494</v>
      </c>
      <c r="X272" s="152">
        <v>1427854.37</v>
      </c>
      <c r="Y272" s="164" t="s">
        <v>34</v>
      </c>
      <c r="Z272" s="164" t="s">
        <v>34</v>
      </c>
      <c r="AA272" s="164" t="s">
        <v>34</v>
      </c>
      <c r="AB272" s="164" t="s">
        <v>34</v>
      </c>
      <c r="AC272" s="164" t="s">
        <v>34</v>
      </c>
      <c r="AD272" s="164" t="s">
        <v>34</v>
      </c>
      <c r="AE272" s="164" t="s">
        <v>34</v>
      </c>
      <c r="AF272" s="164" t="s">
        <v>34</v>
      </c>
      <c r="AG272" s="164" t="s">
        <v>34</v>
      </c>
      <c r="AH272" s="152" t="s">
        <v>34</v>
      </c>
      <c r="AI272" s="170" t="s">
        <v>405</v>
      </c>
      <c r="AJ272" s="41" t="s">
        <v>405</v>
      </c>
      <c r="AK272" s="32" t="s">
        <v>404</v>
      </c>
      <c r="AL272" s="90">
        <v>1</v>
      </c>
      <c r="AM272" s="89"/>
      <c r="AN272" s="21"/>
      <c r="AO272" s="87"/>
      <c r="AP272" s="21"/>
      <c r="AQ272" s="21"/>
      <c r="AR272" s="21"/>
      <c r="AS272" s="34"/>
      <c r="AT272" s="34"/>
      <c r="AU272" s="29">
        <v>243</v>
      </c>
      <c r="AV272" s="29" t="s">
        <v>449</v>
      </c>
      <c r="AW272" s="29" t="str">
        <f t="shared" si="49"/>
        <v>243.</v>
      </c>
      <c r="AX272" s="104"/>
    </row>
    <row r="273" spans="1:50" ht="22.5" customHeight="1" x14ac:dyDescent="0.3">
      <c r="A273" s="159" t="str">
        <f t="shared" si="50"/>
        <v>244.</v>
      </c>
      <c r="B273" s="159">
        <v>275</v>
      </c>
      <c r="C273" s="185" t="s">
        <v>137</v>
      </c>
      <c r="D273" s="159">
        <v>1970</v>
      </c>
      <c r="E273" s="159" t="s">
        <v>34</v>
      </c>
      <c r="F273" s="159" t="s">
        <v>35</v>
      </c>
      <c r="G273" s="159">
        <v>2</v>
      </c>
      <c r="H273" s="159">
        <v>2</v>
      </c>
      <c r="I273" s="173">
        <v>549.70000000000005</v>
      </c>
      <c r="J273" s="173">
        <v>501.5</v>
      </c>
      <c r="K273" s="173">
        <v>467.6</v>
      </c>
      <c r="L273" s="153">
        <v>14</v>
      </c>
      <c r="M273" s="173">
        <f t="shared" si="51"/>
        <v>1366040.47</v>
      </c>
      <c r="N273" s="178" t="s">
        <v>34</v>
      </c>
      <c r="O273" s="178" t="s">
        <v>34</v>
      </c>
      <c r="P273" s="178" t="s">
        <v>34</v>
      </c>
      <c r="Q273" s="173">
        <f t="shared" si="47"/>
        <v>1366040.47</v>
      </c>
      <c r="R273" s="154">
        <f t="shared" si="48"/>
        <v>2485.0654356921955</v>
      </c>
      <c r="S273" s="154">
        <v>6757.0460339943347</v>
      </c>
      <c r="T273" s="152" t="s">
        <v>34</v>
      </c>
      <c r="U273" s="174" t="s">
        <v>34</v>
      </c>
      <c r="V273" s="164" t="s">
        <v>34</v>
      </c>
      <c r="W273" s="152">
        <v>492</v>
      </c>
      <c r="X273" s="152">
        <v>1366040.47</v>
      </c>
      <c r="Y273" s="164" t="s">
        <v>34</v>
      </c>
      <c r="Z273" s="164" t="s">
        <v>34</v>
      </c>
      <c r="AA273" s="164" t="s">
        <v>34</v>
      </c>
      <c r="AB273" s="164" t="s">
        <v>34</v>
      </c>
      <c r="AC273" s="164" t="s">
        <v>34</v>
      </c>
      <c r="AD273" s="164" t="s">
        <v>34</v>
      </c>
      <c r="AE273" s="164" t="s">
        <v>34</v>
      </c>
      <c r="AF273" s="164" t="s">
        <v>34</v>
      </c>
      <c r="AG273" s="164" t="s">
        <v>34</v>
      </c>
      <c r="AH273" s="152" t="s">
        <v>34</v>
      </c>
      <c r="AI273" s="170" t="s">
        <v>405</v>
      </c>
      <c r="AJ273" s="41" t="s">
        <v>405</v>
      </c>
      <c r="AK273" s="32" t="s">
        <v>404</v>
      </c>
      <c r="AL273" s="90">
        <v>1</v>
      </c>
      <c r="AM273" s="89"/>
      <c r="AN273" s="21"/>
      <c r="AO273" s="87"/>
      <c r="AP273" s="21"/>
      <c r="AQ273" s="21"/>
      <c r="AR273" s="21"/>
      <c r="AS273" s="34"/>
      <c r="AT273" s="34"/>
      <c r="AU273" s="29">
        <v>244</v>
      </c>
      <c r="AV273" s="29" t="s">
        <v>449</v>
      </c>
      <c r="AW273" s="29" t="str">
        <f t="shared" si="49"/>
        <v>244.</v>
      </c>
      <c r="AX273" s="104"/>
    </row>
    <row r="274" spans="1:50" ht="22.5" customHeight="1" x14ac:dyDescent="0.3">
      <c r="A274" s="159" t="str">
        <f t="shared" si="50"/>
        <v>245.</v>
      </c>
      <c r="B274" s="159">
        <v>138</v>
      </c>
      <c r="C274" s="186" t="s">
        <v>56</v>
      </c>
      <c r="D274" s="159">
        <v>1963</v>
      </c>
      <c r="E274" s="159" t="s">
        <v>34</v>
      </c>
      <c r="F274" s="159" t="s">
        <v>35</v>
      </c>
      <c r="G274" s="159">
        <v>2</v>
      </c>
      <c r="H274" s="159">
        <v>1</v>
      </c>
      <c r="I274" s="173">
        <v>366.2</v>
      </c>
      <c r="J274" s="173">
        <v>313.60000000000002</v>
      </c>
      <c r="K274" s="173">
        <v>313.60000000000002</v>
      </c>
      <c r="L274" s="153">
        <v>15</v>
      </c>
      <c r="M274" s="173">
        <f>AB274</f>
        <v>438849.67</v>
      </c>
      <c r="N274" s="178" t="s">
        <v>34</v>
      </c>
      <c r="O274" s="178" t="s">
        <v>34</v>
      </c>
      <c r="P274" s="178" t="s">
        <v>34</v>
      </c>
      <c r="Q274" s="173">
        <f t="shared" si="47"/>
        <v>438849.67</v>
      </c>
      <c r="R274" s="154">
        <f t="shared" ref="R274:R281" si="52">M274/I274</f>
        <v>1198.3879574003277</v>
      </c>
      <c r="S274" s="154">
        <v>6757.0460339943347</v>
      </c>
      <c r="T274" s="152" t="s">
        <v>34</v>
      </c>
      <c r="U274" s="174" t="s">
        <v>34</v>
      </c>
      <c r="V274" s="164" t="s">
        <v>34</v>
      </c>
      <c r="W274" s="164" t="s">
        <v>34</v>
      </c>
      <c r="X274" s="164" t="s">
        <v>34</v>
      </c>
      <c r="Y274" s="164" t="s">
        <v>34</v>
      </c>
      <c r="Z274" s="164" t="s">
        <v>34</v>
      </c>
      <c r="AA274" s="152">
        <v>408</v>
      </c>
      <c r="AB274" s="152">
        <v>438849.67</v>
      </c>
      <c r="AC274" s="164" t="s">
        <v>34</v>
      </c>
      <c r="AD274" s="164" t="s">
        <v>34</v>
      </c>
      <c r="AE274" s="164" t="s">
        <v>34</v>
      </c>
      <c r="AF274" s="164" t="s">
        <v>34</v>
      </c>
      <c r="AG274" s="164" t="s">
        <v>34</v>
      </c>
      <c r="AH274" s="152" t="s">
        <v>34</v>
      </c>
      <c r="AI274" s="170" t="s">
        <v>405</v>
      </c>
      <c r="AJ274" s="41" t="s">
        <v>405</v>
      </c>
      <c r="AK274" s="32" t="s">
        <v>404</v>
      </c>
      <c r="AL274" s="90">
        <v>1</v>
      </c>
      <c r="AM274" s="89"/>
      <c r="AN274" s="21"/>
      <c r="AO274" s="87"/>
      <c r="AP274" s="21"/>
      <c r="AQ274" s="21"/>
      <c r="AR274" s="21"/>
      <c r="AS274" s="34"/>
      <c r="AT274" s="34"/>
      <c r="AU274" s="29">
        <v>245</v>
      </c>
      <c r="AV274" s="29" t="s">
        <v>449</v>
      </c>
      <c r="AW274" s="29" t="str">
        <f t="shared" si="49"/>
        <v>245.</v>
      </c>
      <c r="AX274" s="104"/>
    </row>
    <row r="275" spans="1:50" ht="22.5" customHeight="1" x14ac:dyDescent="0.3">
      <c r="A275" s="159" t="str">
        <f t="shared" si="50"/>
        <v>246.</v>
      </c>
      <c r="B275" s="159">
        <v>5456</v>
      </c>
      <c r="C275" s="185" t="s">
        <v>1350</v>
      </c>
      <c r="D275" s="172">
        <v>1963</v>
      </c>
      <c r="E275" s="172" t="s">
        <v>34</v>
      </c>
      <c r="F275" s="159" t="s">
        <v>35</v>
      </c>
      <c r="G275" s="172">
        <v>2</v>
      </c>
      <c r="H275" s="172">
        <v>2</v>
      </c>
      <c r="I275" s="152">
        <v>426.7</v>
      </c>
      <c r="J275" s="152">
        <v>353.1</v>
      </c>
      <c r="K275" s="152">
        <v>262.89999999999998</v>
      </c>
      <c r="L275" s="153">
        <v>21</v>
      </c>
      <c r="M275" s="173">
        <f>X275</f>
        <v>900675.59</v>
      </c>
      <c r="N275" s="173" t="s">
        <v>34</v>
      </c>
      <c r="O275" s="173" t="s">
        <v>34</v>
      </c>
      <c r="P275" s="173" t="s">
        <v>34</v>
      </c>
      <c r="Q275" s="173">
        <f t="shared" si="47"/>
        <v>900675.59</v>
      </c>
      <c r="R275" s="154">
        <f t="shared" si="52"/>
        <v>2110.7935083196626</v>
      </c>
      <c r="S275" s="154">
        <v>6757.0460339943347</v>
      </c>
      <c r="T275" s="152" t="s">
        <v>34</v>
      </c>
      <c r="U275" s="174" t="s">
        <v>34</v>
      </c>
      <c r="V275" s="164" t="s">
        <v>34</v>
      </c>
      <c r="W275" s="152">
        <v>354.2</v>
      </c>
      <c r="X275" s="152">
        <v>900675.59</v>
      </c>
      <c r="Y275" s="164" t="s">
        <v>34</v>
      </c>
      <c r="Z275" s="164" t="s">
        <v>34</v>
      </c>
      <c r="AA275" s="164" t="s">
        <v>34</v>
      </c>
      <c r="AB275" s="164" t="s">
        <v>34</v>
      </c>
      <c r="AC275" s="164" t="s">
        <v>34</v>
      </c>
      <c r="AD275" s="164" t="s">
        <v>34</v>
      </c>
      <c r="AE275" s="164" t="s">
        <v>34</v>
      </c>
      <c r="AF275" s="164" t="s">
        <v>34</v>
      </c>
      <c r="AG275" s="164" t="s">
        <v>34</v>
      </c>
      <c r="AH275" s="152" t="s">
        <v>34</v>
      </c>
      <c r="AI275" s="170" t="s">
        <v>405</v>
      </c>
      <c r="AJ275" s="41" t="s">
        <v>405</v>
      </c>
      <c r="AK275" s="32" t="s">
        <v>404</v>
      </c>
      <c r="AL275" s="90">
        <v>1</v>
      </c>
      <c r="AM275" s="89"/>
      <c r="AN275" s="21"/>
      <c r="AO275" s="87"/>
      <c r="AP275" s="21"/>
      <c r="AQ275" s="21"/>
      <c r="AR275" s="21"/>
      <c r="AS275" s="34"/>
      <c r="AT275" s="34"/>
      <c r="AU275" s="29">
        <v>246</v>
      </c>
      <c r="AV275" s="29" t="s">
        <v>449</v>
      </c>
      <c r="AW275" s="29" t="str">
        <f t="shared" si="49"/>
        <v>246.</v>
      </c>
      <c r="AX275" s="104"/>
    </row>
    <row r="276" spans="1:50" ht="22.5" customHeight="1" x14ac:dyDescent="0.3">
      <c r="A276" s="159" t="str">
        <f t="shared" si="50"/>
        <v>247.</v>
      </c>
      <c r="B276" s="159">
        <v>280</v>
      </c>
      <c r="C276" s="185" t="s">
        <v>138</v>
      </c>
      <c r="D276" s="159">
        <v>1971</v>
      </c>
      <c r="E276" s="159" t="s">
        <v>34</v>
      </c>
      <c r="F276" s="159" t="s">
        <v>35</v>
      </c>
      <c r="G276" s="159">
        <v>2</v>
      </c>
      <c r="H276" s="159">
        <v>2</v>
      </c>
      <c r="I276" s="173">
        <v>561.9</v>
      </c>
      <c r="J276" s="173">
        <v>514.4</v>
      </c>
      <c r="K276" s="173">
        <v>274.2</v>
      </c>
      <c r="L276" s="153">
        <v>13</v>
      </c>
      <c r="M276" s="173">
        <f>T276+AG276</f>
        <v>352417.20999999996</v>
      </c>
      <c r="N276" s="178" t="s">
        <v>34</v>
      </c>
      <c r="O276" s="178" t="s">
        <v>34</v>
      </c>
      <c r="P276" s="178" t="s">
        <v>34</v>
      </c>
      <c r="Q276" s="173">
        <f t="shared" si="47"/>
        <v>352417.20999999996</v>
      </c>
      <c r="R276" s="154">
        <f t="shared" si="52"/>
        <v>627.18848549563972</v>
      </c>
      <c r="S276" s="154">
        <v>6757.0460339943347</v>
      </c>
      <c r="T276" s="152">
        <v>349276.86</v>
      </c>
      <c r="U276" s="174" t="s">
        <v>34</v>
      </c>
      <c r="V276" s="164" t="s">
        <v>34</v>
      </c>
      <c r="W276" s="164" t="s">
        <v>34</v>
      </c>
      <c r="X276" s="164" t="s">
        <v>34</v>
      </c>
      <c r="Y276" s="164" t="s">
        <v>34</v>
      </c>
      <c r="Z276" s="164" t="s">
        <v>34</v>
      </c>
      <c r="AA276" s="164" t="s">
        <v>34</v>
      </c>
      <c r="AB276" s="164" t="s">
        <v>34</v>
      </c>
      <c r="AC276" s="164" t="s">
        <v>34</v>
      </c>
      <c r="AD276" s="164" t="s">
        <v>34</v>
      </c>
      <c r="AE276" s="164" t="s">
        <v>34</v>
      </c>
      <c r="AF276" s="164" t="s">
        <v>34</v>
      </c>
      <c r="AG276" s="152">
        <v>3140.35</v>
      </c>
      <c r="AH276" s="152" t="s">
        <v>34</v>
      </c>
      <c r="AI276" s="170" t="s">
        <v>405</v>
      </c>
      <c r="AJ276" s="41" t="s">
        <v>405</v>
      </c>
      <c r="AK276" s="32" t="s">
        <v>404</v>
      </c>
      <c r="AL276" s="90">
        <v>1</v>
      </c>
      <c r="AM276" s="89"/>
      <c r="AN276" s="21" t="s">
        <v>502</v>
      </c>
      <c r="AO276" s="21"/>
      <c r="AP276" s="21"/>
      <c r="AQ276" s="21"/>
      <c r="AR276" s="21"/>
      <c r="AS276" s="34"/>
      <c r="AT276" s="34"/>
      <c r="AU276" s="29">
        <v>247</v>
      </c>
      <c r="AV276" s="29" t="s">
        <v>449</v>
      </c>
      <c r="AW276" s="29" t="str">
        <f t="shared" si="49"/>
        <v>247.</v>
      </c>
      <c r="AX276" s="104"/>
    </row>
    <row r="277" spans="1:50" ht="22.5" customHeight="1" x14ac:dyDescent="0.3">
      <c r="A277" s="159" t="str">
        <f t="shared" si="50"/>
        <v>248.</v>
      </c>
      <c r="B277" s="159">
        <v>192</v>
      </c>
      <c r="C277" s="185" t="s">
        <v>139</v>
      </c>
      <c r="D277" s="159">
        <v>1967</v>
      </c>
      <c r="E277" s="159" t="s">
        <v>34</v>
      </c>
      <c r="F277" s="159" t="s">
        <v>35</v>
      </c>
      <c r="G277" s="159">
        <v>2</v>
      </c>
      <c r="H277" s="159">
        <v>2</v>
      </c>
      <c r="I277" s="173">
        <v>505.4</v>
      </c>
      <c r="J277" s="173">
        <v>445.4</v>
      </c>
      <c r="K277" s="173">
        <v>375.5</v>
      </c>
      <c r="L277" s="153">
        <v>18</v>
      </c>
      <c r="M277" s="173">
        <f>X277</f>
        <v>1132458.06</v>
      </c>
      <c r="N277" s="178" t="s">
        <v>34</v>
      </c>
      <c r="O277" s="178" t="s">
        <v>34</v>
      </c>
      <c r="P277" s="178" t="s">
        <v>34</v>
      </c>
      <c r="Q277" s="173">
        <f t="shared" si="47"/>
        <v>1132458.06</v>
      </c>
      <c r="R277" s="154">
        <f t="shared" si="52"/>
        <v>2240.7163830629206</v>
      </c>
      <c r="S277" s="154">
        <v>6757.0460339943347</v>
      </c>
      <c r="T277" s="152" t="s">
        <v>34</v>
      </c>
      <c r="U277" s="174" t="s">
        <v>34</v>
      </c>
      <c r="V277" s="164" t="s">
        <v>34</v>
      </c>
      <c r="W277" s="152">
        <v>463</v>
      </c>
      <c r="X277" s="152">
        <v>1132458.06</v>
      </c>
      <c r="Y277" s="164" t="s">
        <v>34</v>
      </c>
      <c r="Z277" s="164" t="s">
        <v>34</v>
      </c>
      <c r="AA277" s="164" t="s">
        <v>34</v>
      </c>
      <c r="AB277" s="164" t="s">
        <v>34</v>
      </c>
      <c r="AC277" s="164" t="s">
        <v>34</v>
      </c>
      <c r="AD277" s="164" t="s">
        <v>34</v>
      </c>
      <c r="AE277" s="164" t="s">
        <v>34</v>
      </c>
      <c r="AF277" s="164" t="s">
        <v>34</v>
      </c>
      <c r="AG277" s="164" t="s">
        <v>34</v>
      </c>
      <c r="AH277" s="164" t="s">
        <v>34</v>
      </c>
      <c r="AI277" s="170" t="s">
        <v>405</v>
      </c>
      <c r="AJ277" s="41" t="s">
        <v>405</v>
      </c>
      <c r="AK277" s="32" t="s">
        <v>404</v>
      </c>
      <c r="AL277" s="90">
        <v>1</v>
      </c>
      <c r="AM277" s="89"/>
      <c r="AN277" s="21"/>
      <c r="AO277" s="87"/>
      <c r="AP277" s="21"/>
      <c r="AQ277" s="21"/>
      <c r="AR277" s="21"/>
      <c r="AS277" s="34"/>
      <c r="AT277" s="34"/>
      <c r="AU277" s="29">
        <v>248</v>
      </c>
      <c r="AV277" s="29" t="s">
        <v>449</v>
      </c>
      <c r="AW277" s="29" t="str">
        <f t="shared" si="49"/>
        <v>248.</v>
      </c>
      <c r="AX277" s="104"/>
    </row>
    <row r="278" spans="1:50" ht="22.5" customHeight="1" x14ac:dyDescent="0.3">
      <c r="A278" s="159" t="str">
        <f t="shared" si="50"/>
        <v>249.</v>
      </c>
      <c r="B278" s="159">
        <v>217</v>
      </c>
      <c r="C278" s="171" t="s">
        <v>140</v>
      </c>
      <c r="D278" s="159">
        <v>1972</v>
      </c>
      <c r="E278" s="159" t="s">
        <v>34</v>
      </c>
      <c r="F278" s="159" t="s">
        <v>35</v>
      </c>
      <c r="G278" s="159">
        <v>2</v>
      </c>
      <c r="H278" s="159">
        <v>2</v>
      </c>
      <c r="I278" s="173">
        <v>575.79999999999995</v>
      </c>
      <c r="J278" s="173">
        <v>525.70000000000005</v>
      </c>
      <c r="K278" s="173">
        <v>294.60000000000002</v>
      </c>
      <c r="L278" s="153">
        <v>12</v>
      </c>
      <c r="M278" s="173">
        <f>X278</f>
        <v>1301010.8</v>
      </c>
      <c r="N278" s="178" t="s">
        <v>34</v>
      </c>
      <c r="O278" s="178" t="s">
        <v>34</v>
      </c>
      <c r="P278" s="178" t="s">
        <v>34</v>
      </c>
      <c r="Q278" s="173">
        <f t="shared" si="47"/>
        <v>1301010.8</v>
      </c>
      <c r="R278" s="154">
        <f t="shared" si="52"/>
        <v>2259.4838485585274</v>
      </c>
      <c r="S278" s="154">
        <v>6757.0460339943347</v>
      </c>
      <c r="T278" s="152" t="s">
        <v>34</v>
      </c>
      <c r="U278" s="174" t="s">
        <v>34</v>
      </c>
      <c r="V278" s="164" t="s">
        <v>34</v>
      </c>
      <c r="W278" s="152">
        <v>496</v>
      </c>
      <c r="X278" s="152">
        <v>1301010.8</v>
      </c>
      <c r="Y278" s="164" t="s">
        <v>34</v>
      </c>
      <c r="Z278" s="164" t="s">
        <v>34</v>
      </c>
      <c r="AA278" s="164" t="s">
        <v>34</v>
      </c>
      <c r="AB278" s="164" t="s">
        <v>34</v>
      </c>
      <c r="AC278" s="164" t="s">
        <v>34</v>
      </c>
      <c r="AD278" s="164" t="s">
        <v>34</v>
      </c>
      <c r="AE278" s="164" t="s">
        <v>34</v>
      </c>
      <c r="AF278" s="164" t="s">
        <v>34</v>
      </c>
      <c r="AG278" s="164" t="s">
        <v>34</v>
      </c>
      <c r="AH278" s="164" t="s">
        <v>34</v>
      </c>
      <c r="AI278" s="170" t="s">
        <v>405</v>
      </c>
      <c r="AJ278" s="41" t="s">
        <v>405</v>
      </c>
      <c r="AK278" s="32" t="s">
        <v>404</v>
      </c>
      <c r="AL278" s="90">
        <v>1</v>
      </c>
      <c r="AM278" s="89"/>
      <c r="AN278" s="21"/>
      <c r="AO278" s="87"/>
      <c r="AP278" s="21"/>
      <c r="AQ278" s="21"/>
      <c r="AR278" s="21"/>
      <c r="AS278" s="34"/>
      <c r="AT278" s="34"/>
      <c r="AU278" s="29">
        <v>249</v>
      </c>
      <c r="AV278" s="29" t="s">
        <v>449</v>
      </c>
      <c r="AW278" s="29" t="str">
        <f t="shared" si="49"/>
        <v>249.</v>
      </c>
      <c r="AX278" s="104"/>
    </row>
    <row r="279" spans="1:50" ht="22.5" customHeight="1" x14ac:dyDescent="0.3">
      <c r="A279" s="159" t="str">
        <f t="shared" si="50"/>
        <v>250.</v>
      </c>
      <c r="B279" s="159">
        <v>228</v>
      </c>
      <c r="C279" s="171" t="s">
        <v>141</v>
      </c>
      <c r="D279" s="172">
        <v>1972</v>
      </c>
      <c r="E279" s="172" t="s">
        <v>34</v>
      </c>
      <c r="F279" s="159" t="s">
        <v>35</v>
      </c>
      <c r="G279" s="172">
        <v>2</v>
      </c>
      <c r="H279" s="172">
        <v>2</v>
      </c>
      <c r="I279" s="152">
        <v>514.6</v>
      </c>
      <c r="J279" s="152">
        <v>295</v>
      </c>
      <c r="K279" s="152">
        <v>244</v>
      </c>
      <c r="L279" s="153">
        <v>13</v>
      </c>
      <c r="M279" s="173">
        <f>X279</f>
        <v>1395435.06</v>
      </c>
      <c r="N279" s="173" t="s">
        <v>34</v>
      </c>
      <c r="O279" s="173" t="s">
        <v>34</v>
      </c>
      <c r="P279" s="173" t="s">
        <v>34</v>
      </c>
      <c r="Q279" s="173">
        <f t="shared" si="47"/>
        <v>1395435.06</v>
      </c>
      <c r="R279" s="154">
        <f t="shared" si="52"/>
        <v>2711.6888068402641</v>
      </c>
      <c r="S279" s="154">
        <v>6757.0460339943347</v>
      </c>
      <c r="T279" s="152" t="s">
        <v>34</v>
      </c>
      <c r="U279" s="174" t="s">
        <v>34</v>
      </c>
      <c r="V279" s="164" t="s">
        <v>34</v>
      </c>
      <c r="W279" s="152">
        <v>476</v>
      </c>
      <c r="X279" s="152">
        <v>1395435.06</v>
      </c>
      <c r="Y279" s="164" t="s">
        <v>34</v>
      </c>
      <c r="Z279" s="164" t="s">
        <v>34</v>
      </c>
      <c r="AA279" s="164" t="s">
        <v>34</v>
      </c>
      <c r="AB279" s="164" t="s">
        <v>34</v>
      </c>
      <c r="AC279" s="164" t="s">
        <v>34</v>
      </c>
      <c r="AD279" s="164" t="s">
        <v>34</v>
      </c>
      <c r="AE279" s="164" t="s">
        <v>34</v>
      </c>
      <c r="AF279" s="164" t="s">
        <v>34</v>
      </c>
      <c r="AG279" s="152" t="s">
        <v>34</v>
      </c>
      <c r="AH279" s="152" t="s">
        <v>34</v>
      </c>
      <c r="AI279" s="170" t="s">
        <v>405</v>
      </c>
      <c r="AJ279" s="41" t="s">
        <v>405</v>
      </c>
      <c r="AK279" s="32" t="s">
        <v>404</v>
      </c>
      <c r="AL279" s="90">
        <v>1</v>
      </c>
      <c r="AM279" s="89"/>
      <c r="AN279" s="21"/>
      <c r="AO279" s="87"/>
      <c r="AP279" s="21"/>
      <c r="AQ279" s="21"/>
      <c r="AR279" s="21"/>
      <c r="AS279" s="34"/>
      <c r="AT279" s="34"/>
      <c r="AU279" s="29">
        <v>250</v>
      </c>
      <c r="AV279" s="29" t="s">
        <v>449</v>
      </c>
      <c r="AW279" s="29" t="str">
        <f t="shared" si="49"/>
        <v>250.</v>
      </c>
      <c r="AX279" s="104"/>
    </row>
    <row r="280" spans="1:50" ht="22.5" customHeight="1" x14ac:dyDescent="0.3">
      <c r="A280" s="159" t="str">
        <f t="shared" si="50"/>
        <v>251.</v>
      </c>
      <c r="B280" s="159">
        <v>233</v>
      </c>
      <c r="C280" s="171" t="s">
        <v>142</v>
      </c>
      <c r="D280" s="172">
        <v>1950</v>
      </c>
      <c r="E280" s="172" t="s">
        <v>34</v>
      </c>
      <c r="F280" s="159" t="s">
        <v>36</v>
      </c>
      <c r="G280" s="172">
        <v>2</v>
      </c>
      <c r="H280" s="172">
        <v>1</v>
      </c>
      <c r="I280" s="152">
        <v>374.5</v>
      </c>
      <c r="J280" s="152">
        <v>262.7</v>
      </c>
      <c r="K280" s="152">
        <v>117.3</v>
      </c>
      <c r="L280" s="153">
        <v>17</v>
      </c>
      <c r="M280" s="173">
        <f>T280+AG280</f>
        <v>218324.17</v>
      </c>
      <c r="N280" s="173" t="s">
        <v>34</v>
      </c>
      <c r="O280" s="173" t="s">
        <v>34</v>
      </c>
      <c r="P280" s="173" t="s">
        <v>34</v>
      </c>
      <c r="Q280" s="173">
        <f t="shared" si="47"/>
        <v>218324.17</v>
      </c>
      <c r="R280" s="154">
        <f t="shared" si="52"/>
        <v>582.97508678237659</v>
      </c>
      <c r="S280" s="154">
        <v>6757.0460339943347</v>
      </c>
      <c r="T280" s="152">
        <v>215183.82</v>
      </c>
      <c r="U280" s="174" t="s">
        <v>34</v>
      </c>
      <c r="V280" s="164" t="s">
        <v>34</v>
      </c>
      <c r="W280" s="164" t="s">
        <v>34</v>
      </c>
      <c r="X280" s="164" t="s">
        <v>34</v>
      </c>
      <c r="Y280" s="164" t="s">
        <v>34</v>
      </c>
      <c r="Z280" s="164" t="s">
        <v>34</v>
      </c>
      <c r="AA280" s="164" t="s">
        <v>34</v>
      </c>
      <c r="AB280" s="164" t="s">
        <v>34</v>
      </c>
      <c r="AC280" s="164" t="s">
        <v>34</v>
      </c>
      <c r="AD280" s="164" t="s">
        <v>34</v>
      </c>
      <c r="AE280" s="164" t="s">
        <v>34</v>
      </c>
      <c r="AF280" s="164" t="s">
        <v>34</v>
      </c>
      <c r="AG280" s="152">
        <v>3140.35</v>
      </c>
      <c r="AH280" s="152" t="s">
        <v>34</v>
      </c>
      <c r="AI280" s="170" t="s">
        <v>405</v>
      </c>
      <c r="AJ280" s="41" t="s">
        <v>405</v>
      </c>
      <c r="AK280" s="32" t="s">
        <v>404</v>
      </c>
      <c r="AL280" s="90">
        <v>1</v>
      </c>
      <c r="AM280" s="89"/>
      <c r="AN280" s="21" t="s">
        <v>502</v>
      </c>
      <c r="AO280" s="21"/>
      <c r="AP280" s="21"/>
      <c r="AQ280" s="21"/>
      <c r="AR280" s="21"/>
      <c r="AS280" s="34"/>
      <c r="AT280" s="34"/>
      <c r="AU280" s="29">
        <v>251</v>
      </c>
      <c r="AV280" s="29" t="s">
        <v>449</v>
      </c>
      <c r="AW280" s="29" t="str">
        <f t="shared" si="49"/>
        <v>251.</v>
      </c>
      <c r="AX280" s="104"/>
    </row>
    <row r="281" spans="1:50" ht="22.5" customHeight="1" x14ac:dyDescent="0.3">
      <c r="A281" s="159" t="str">
        <f t="shared" si="50"/>
        <v>252.</v>
      </c>
      <c r="B281" s="159">
        <v>5618</v>
      </c>
      <c r="C281" s="171" t="s">
        <v>496</v>
      </c>
      <c r="D281" s="172">
        <v>1960</v>
      </c>
      <c r="E281" s="172" t="s">
        <v>34</v>
      </c>
      <c r="F281" s="159" t="s">
        <v>35</v>
      </c>
      <c r="G281" s="172">
        <v>2</v>
      </c>
      <c r="H281" s="172">
        <v>1</v>
      </c>
      <c r="I281" s="152">
        <v>409.4</v>
      </c>
      <c r="J281" s="152">
        <v>363.1</v>
      </c>
      <c r="K281" s="152">
        <v>46.3</v>
      </c>
      <c r="L281" s="153">
        <v>13</v>
      </c>
      <c r="M281" s="173">
        <f>X281</f>
        <v>986921.12</v>
      </c>
      <c r="N281" s="173" t="s">
        <v>34</v>
      </c>
      <c r="O281" s="173" t="s">
        <v>34</v>
      </c>
      <c r="P281" s="173" t="s">
        <v>34</v>
      </c>
      <c r="Q281" s="173">
        <f t="shared" si="47"/>
        <v>986921.12</v>
      </c>
      <c r="R281" s="154">
        <f t="shared" si="52"/>
        <v>2410.6524670249146</v>
      </c>
      <c r="S281" s="154">
        <v>6757.0460339943347</v>
      </c>
      <c r="T281" s="152" t="s">
        <v>34</v>
      </c>
      <c r="U281" s="153" t="s">
        <v>34</v>
      </c>
      <c r="V281" s="152" t="s">
        <v>34</v>
      </c>
      <c r="W281" s="152">
        <v>378</v>
      </c>
      <c r="X281" s="152">
        <v>986921.12</v>
      </c>
      <c r="Y281" s="164" t="s">
        <v>34</v>
      </c>
      <c r="Z281" s="164" t="s">
        <v>34</v>
      </c>
      <c r="AA281" s="164" t="s">
        <v>34</v>
      </c>
      <c r="AB281" s="164" t="s">
        <v>34</v>
      </c>
      <c r="AC281" s="164" t="s">
        <v>34</v>
      </c>
      <c r="AD281" s="164" t="s">
        <v>34</v>
      </c>
      <c r="AE281" s="164" t="s">
        <v>34</v>
      </c>
      <c r="AF281" s="164" t="s">
        <v>34</v>
      </c>
      <c r="AG281" s="164" t="s">
        <v>34</v>
      </c>
      <c r="AH281" s="152" t="s">
        <v>34</v>
      </c>
      <c r="AI281" s="170" t="s">
        <v>405</v>
      </c>
      <c r="AJ281" s="41" t="s">
        <v>405</v>
      </c>
      <c r="AK281" s="32" t="s">
        <v>404</v>
      </c>
      <c r="AL281" s="90">
        <v>1</v>
      </c>
      <c r="AM281" s="89"/>
      <c r="AN281" s="21"/>
      <c r="AO281" s="87"/>
      <c r="AP281" s="21"/>
      <c r="AQ281" s="21"/>
      <c r="AR281" s="21"/>
      <c r="AS281" s="34"/>
      <c r="AT281" s="34"/>
      <c r="AU281" s="29">
        <v>252</v>
      </c>
      <c r="AV281" s="29" t="s">
        <v>449</v>
      </c>
      <c r="AW281" s="29" t="str">
        <f t="shared" si="49"/>
        <v>252.</v>
      </c>
      <c r="AX281" s="104"/>
    </row>
    <row r="282" spans="1:50" ht="22.5" customHeight="1" x14ac:dyDescent="0.3">
      <c r="A282" s="159"/>
      <c r="B282" s="159"/>
      <c r="C282" s="158" t="s">
        <v>143</v>
      </c>
      <c r="D282" s="159"/>
      <c r="E282" s="167"/>
      <c r="F282" s="159"/>
      <c r="G282" s="168"/>
      <c r="H282" s="168"/>
      <c r="I282" s="160">
        <f>I283+I307+I354</f>
        <v>168928.74799999999</v>
      </c>
      <c r="J282" s="160">
        <f>J283+J307+J354</f>
        <v>135545.41999999998</v>
      </c>
      <c r="K282" s="160">
        <f>K283+K307+K354</f>
        <v>100499.09999999998</v>
      </c>
      <c r="L282" s="161">
        <f>L283+L307+L354</f>
        <v>5439</v>
      </c>
      <c r="M282" s="160">
        <f>M283+M307+M354</f>
        <v>80339704.700000003</v>
      </c>
      <c r="N282" s="160"/>
      <c r="O282" s="160"/>
      <c r="P282" s="160"/>
      <c r="Q282" s="160">
        <f>Q283+Q307+Q354</f>
        <v>80339704.700000003</v>
      </c>
      <c r="R282" s="160"/>
      <c r="S282" s="160"/>
      <c r="T282" s="160">
        <f>T283+T307+T354</f>
        <v>39303299.899999999</v>
      </c>
      <c r="U282" s="161"/>
      <c r="V282" s="160"/>
      <c r="W282" s="160">
        <f>W283+W307+W354</f>
        <v>15267.119999999999</v>
      </c>
      <c r="X282" s="160">
        <f>X283+X307+X354</f>
        <v>32167936.800000001</v>
      </c>
      <c r="Y282" s="160"/>
      <c r="Z282" s="160"/>
      <c r="AA282" s="160">
        <f>AA283+AA307+AA354</f>
        <v>3379.4</v>
      </c>
      <c r="AB282" s="160">
        <f>AB283+AB307+AB354</f>
        <v>3421046.88</v>
      </c>
      <c r="AC282" s="160">
        <f>AC283+AC307+AC354</f>
        <v>733.59999999999991</v>
      </c>
      <c r="AD282" s="160">
        <f>AD283+AD307+AD354</f>
        <v>1099239.92</v>
      </c>
      <c r="AE282" s="160"/>
      <c r="AF282" s="160"/>
      <c r="AG282" s="160">
        <f>AG283+AG307+AG354</f>
        <v>2665409.7399999998</v>
      </c>
      <c r="AH282" s="160">
        <f>AH283+AH307+AH354</f>
        <v>1682771.46</v>
      </c>
      <c r="AI282" s="170"/>
      <c r="AJ282" s="41"/>
      <c r="AK282" s="32"/>
      <c r="AL282" s="115">
        <f>AL283+AL307+AL354</f>
        <v>107</v>
      </c>
      <c r="AM282" s="106">
        <f>AM283+AM307+AM354</f>
        <v>-4.4237822294235229E-9</v>
      </c>
      <c r="AN282" s="21">
        <f>M282-T282-V282-X282-Z282-AB282-AD282-AG282-AH282</f>
        <v>4.1909515857696533E-9</v>
      </c>
      <c r="AO282" s="87"/>
      <c r="AP282" s="21"/>
      <c r="AQ282" s="21"/>
      <c r="AR282" s="21"/>
      <c r="AS282" s="95">
        <f>AL282+AM282</f>
        <v>106.99999999557622</v>
      </c>
      <c r="AT282" s="46"/>
      <c r="AX282" s="104"/>
    </row>
    <row r="283" spans="1:50" ht="22.5" customHeight="1" x14ac:dyDescent="0.3">
      <c r="A283" s="159"/>
      <c r="B283" s="159"/>
      <c r="C283" s="158" t="s">
        <v>39</v>
      </c>
      <c r="D283" s="159"/>
      <c r="E283" s="167"/>
      <c r="F283" s="159"/>
      <c r="G283" s="168"/>
      <c r="H283" s="168"/>
      <c r="I283" s="160">
        <f>SUM(I284:I306)</f>
        <v>20468.939999999995</v>
      </c>
      <c r="J283" s="160">
        <f>SUM(J284:J306)</f>
        <v>17163.739999999998</v>
      </c>
      <c r="K283" s="160">
        <f>SUM(K284:K306)</f>
        <v>9513.11</v>
      </c>
      <c r="L283" s="161">
        <f>SUM(L284:L306)</f>
        <v>710</v>
      </c>
      <c r="M283" s="160">
        <f>SUM(M284:M306)</f>
        <v>12325860.689999998</v>
      </c>
      <c r="N283" s="184"/>
      <c r="O283" s="184"/>
      <c r="P283" s="184"/>
      <c r="Q283" s="160">
        <f>SUM(Q284:Q306)</f>
        <v>12325860.689999998</v>
      </c>
      <c r="R283" s="160"/>
      <c r="S283" s="160"/>
      <c r="T283" s="160">
        <f>SUM(T284:T306)</f>
        <v>3643904.77</v>
      </c>
      <c r="U283" s="161"/>
      <c r="V283" s="160"/>
      <c r="W283" s="160">
        <f>SUM(W284:W306)</f>
        <v>3898</v>
      </c>
      <c r="X283" s="160">
        <f>SUM(X284:X306)</f>
        <v>7583324.4199999999</v>
      </c>
      <c r="Y283" s="160"/>
      <c r="Z283" s="160"/>
      <c r="AA283" s="160">
        <f>SUM(AA284:AA306)</f>
        <v>404</v>
      </c>
      <c r="AB283" s="160">
        <f>SUM(AB284:AB306)</f>
        <v>368052.13</v>
      </c>
      <c r="AC283" s="160">
        <f>SUM(AC284:AC306)</f>
        <v>153.30000000000001</v>
      </c>
      <c r="AD283" s="160">
        <f>SUM(AD284:AD306)</f>
        <v>200053.22</v>
      </c>
      <c r="AE283" s="160"/>
      <c r="AF283" s="160"/>
      <c r="AG283" s="160">
        <f>SUM(AG284:AG306)</f>
        <v>530526.15</v>
      </c>
      <c r="AH283" s="165"/>
      <c r="AI283" s="170"/>
      <c r="AJ283" s="32">
        <v>24</v>
      </c>
      <c r="AL283" s="90">
        <f>SUM(AL284:AL306)</f>
        <v>23</v>
      </c>
      <c r="AM283" s="94">
        <f>SUM(AM284:AM306)</f>
        <v>0</v>
      </c>
      <c r="AN283" s="21">
        <f>M283-T283-V283-X283-Z283-AB283-AD283-AG283-AH283</f>
        <v>-1.862645149230957E-9</v>
      </c>
      <c r="AO283" s="87"/>
      <c r="AP283" s="21"/>
      <c r="AQ283" s="21"/>
      <c r="AR283" s="21"/>
      <c r="AS283" s="46"/>
      <c r="AT283" s="46"/>
      <c r="AX283" s="104"/>
    </row>
    <row r="284" spans="1:50" ht="22.5" customHeight="1" x14ac:dyDescent="0.3">
      <c r="A284" s="159" t="str">
        <f t="shared" ref="A284:A323" si="53">AW284</f>
        <v>253.</v>
      </c>
      <c r="B284" s="159">
        <v>926</v>
      </c>
      <c r="C284" s="171" t="s">
        <v>544</v>
      </c>
      <c r="D284" s="172">
        <v>1970</v>
      </c>
      <c r="E284" s="181" t="s">
        <v>34</v>
      </c>
      <c r="F284" s="159" t="s">
        <v>35</v>
      </c>
      <c r="G284" s="168">
        <v>2</v>
      </c>
      <c r="H284" s="168">
        <v>2</v>
      </c>
      <c r="I284" s="165">
        <v>504.7</v>
      </c>
      <c r="J284" s="165">
        <v>292.39999999999998</v>
      </c>
      <c r="K284" s="165">
        <v>52.8</v>
      </c>
      <c r="L284" s="169">
        <v>14</v>
      </c>
      <c r="M284" s="165">
        <f>X284</f>
        <v>1227276.32</v>
      </c>
      <c r="N284" s="184" t="s">
        <v>34</v>
      </c>
      <c r="O284" s="184" t="s">
        <v>34</v>
      </c>
      <c r="P284" s="184" t="s">
        <v>34</v>
      </c>
      <c r="Q284" s="165">
        <f t="shared" ref="Q284:Q306" si="54">M284</f>
        <v>1227276.32</v>
      </c>
      <c r="R284" s="154">
        <f t="shared" ref="R284:R305" si="55">M284/I284</f>
        <v>2431.694709728552</v>
      </c>
      <c r="S284" s="154">
        <v>5221.4052538370725</v>
      </c>
      <c r="T284" s="165" t="s">
        <v>34</v>
      </c>
      <c r="U284" s="169" t="s">
        <v>34</v>
      </c>
      <c r="V284" s="165" t="s">
        <v>34</v>
      </c>
      <c r="W284" s="165">
        <v>489</v>
      </c>
      <c r="X284" s="165">
        <v>1227276.32</v>
      </c>
      <c r="Y284" s="165" t="s">
        <v>34</v>
      </c>
      <c r="Z284" s="165" t="s">
        <v>34</v>
      </c>
      <c r="AA284" s="165" t="s">
        <v>34</v>
      </c>
      <c r="AB284" s="165" t="s">
        <v>34</v>
      </c>
      <c r="AC284" s="165" t="s">
        <v>34</v>
      </c>
      <c r="AD284" s="165" t="s">
        <v>34</v>
      </c>
      <c r="AE284" s="165" t="s">
        <v>34</v>
      </c>
      <c r="AF284" s="165" t="s">
        <v>34</v>
      </c>
      <c r="AG284" s="165" t="s">
        <v>34</v>
      </c>
      <c r="AH284" s="165" t="s">
        <v>34</v>
      </c>
      <c r="AI284" s="170" t="s">
        <v>403</v>
      </c>
      <c r="AJ284" s="41"/>
      <c r="AK284" s="32" t="s">
        <v>404</v>
      </c>
      <c r="AL284" s="90">
        <v>1</v>
      </c>
      <c r="AM284" s="89"/>
      <c r="AN284" s="21"/>
      <c r="AO284" s="87"/>
      <c r="AP284" s="21"/>
      <c r="AQ284" s="21"/>
      <c r="AR284" s="21"/>
      <c r="AS284" s="54"/>
      <c r="AT284" s="54"/>
      <c r="AU284" s="29">
        <v>253</v>
      </c>
      <c r="AV284" s="29" t="s">
        <v>449</v>
      </c>
      <c r="AW284" s="29" t="str">
        <f>CONCATENATE(AU284,AV284)</f>
        <v>253.</v>
      </c>
      <c r="AX284" s="104"/>
    </row>
    <row r="285" spans="1:50" ht="22.5" customHeight="1" x14ac:dyDescent="0.3">
      <c r="A285" s="159" t="str">
        <f t="shared" si="53"/>
        <v>254.</v>
      </c>
      <c r="B285" s="159">
        <v>996</v>
      </c>
      <c r="C285" s="171" t="s">
        <v>144</v>
      </c>
      <c r="D285" s="172">
        <v>1977</v>
      </c>
      <c r="E285" s="181" t="s">
        <v>34</v>
      </c>
      <c r="F285" s="159" t="s">
        <v>35</v>
      </c>
      <c r="G285" s="168">
        <v>5</v>
      </c>
      <c r="H285" s="168">
        <v>4</v>
      </c>
      <c r="I285" s="165">
        <v>3875.5</v>
      </c>
      <c r="J285" s="165">
        <v>3500.9</v>
      </c>
      <c r="K285" s="165">
        <v>3500.9</v>
      </c>
      <c r="L285" s="169">
        <v>137</v>
      </c>
      <c r="M285" s="165">
        <f>X285</f>
        <v>1458011.54</v>
      </c>
      <c r="N285" s="184" t="s">
        <v>34</v>
      </c>
      <c r="O285" s="184" t="s">
        <v>34</v>
      </c>
      <c r="P285" s="184" t="s">
        <v>34</v>
      </c>
      <c r="Q285" s="165">
        <f t="shared" si="54"/>
        <v>1458011.54</v>
      </c>
      <c r="R285" s="154">
        <f t="shared" si="55"/>
        <v>376.21249903238294</v>
      </c>
      <c r="S285" s="154">
        <v>5221.4052538370725</v>
      </c>
      <c r="T285" s="165" t="s">
        <v>34</v>
      </c>
      <c r="U285" s="169" t="s">
        <v>34</v>
      </c>
      <c r="V285" s="165" t="s">
        <v>34</v>
      </c>
      <c r="W285" s="165">
        <v>992</v>
      </c>
      <c r="X285" s="165">
        <v>1458011.54</v>
      </c>
      <c r="Y285" s="165" t="s">
        <v>34</v>
      </c>
      <c r="Z285" s="165" t="s">
        <v>34</v>
      </c>
      <c r="AA285" s="165" t="s">
        <v>34</v>
      </c>
      <c r="AB285" s="165" t="s">
        <v>34</v>
      </c>
      <c r="AC285" s="165" t="s">
        <v>34</v>
      </c>
      <c r="AD285" s="165" t="s">
        <v>34</v>
      </c>
      <c r="AE285" s="165" t="s">
        <v>34</v>
      </c>
      <c r="AF285" s="165" t="s">
        <v>34</v>
      </c>
      <c r="AG285" s="165" t="s">
        <v>34</v>
      </c>
      <c r="AH285" s="165" t="s">
        <v>34</v>
      </c>
      <c r="AI285" s="170" t="s">
        <v>403</v>
      </c>
      <c r="AJ285" s="41"/>
      <c r="AK285" s="32" t="s">
        <v>404</v>
      </c>
      <c r="AL285" s="90">
        <v>1</v>
      </c>
      <c r="AM285" s="89"/>
      <c r="AN285" s="21"/>
      <c r="AO285" s="87"/>
      <c r="AP285" s="21"/>
      <c r="AQ285" s="21"/>
      <c r="AR285" s="21"/>
      <c r="AS285" s="54"/>
      <c r="AT285" s="54"/>
      <c r="AU285" s="29">
        <v>254</v>
      </c>
      <c r="AV285" s="29" t="s">
        <v>449</v>
      </c>
      <c r="AW285" s="29" t="str">
        <f t="shared" ref="AW285:AW305" si="56">CONCATENATE(AU285,AV285)</f>
        <v>254.</v>
      </c>
      <c r="AX285" s="104"/>
    </row>
    <row r="286" spans="1:50" ht="22.5" customHeight="1" x14ac:dyDescent="0.3">
      <c r="A286" s="159" t="str">
        <f t="shared" si="53"/>
        <v>255.</v>
      </c>
      <c r="B286" s="159">
        <v>1000</v>
      </c>
      <c r="C286" s="171" t="s">
        <v>1667</v>
      </c>
      <c r="D286" s="172">
        <v>1966</v>
      </c>
      <c r="E286" s="181" t="s">
        <v>34</v>
      </c>
      <c r="F286" s="159" t="s">
        <v>35</v>
      </c>
      <c r="G286" s="168">
        <v>2</v>
      </c>
      <c r="H286" s="168">
        <v>1</v>
      </c>
      <c r="I286" s="165">
        <v>340.9</v>
      </c>
      <c r="J286" s="165">
        <v>209.5</v>
      </c>
      <c r="K286" s="165">
        <v>131.4</v>
      </c>
      <c r="L286" s="169">
        <v>25</v>
      </c>
      <c r="M286" s="165">
        <f>T286</f>
        <v>96651.18</v>
      </c>
      <c r="N286" s="184" t="s">
        <v>34</v>
      </c>
      <c r="O286" s="184" t="s">
        <v>34</v>
      </c>
      <c r="P286" s="184" t="s">
        <v>34</v>
      </c>
      <c r="Q286" s="165">
        <f t="shared" si="54"/>
        <v>96651.18</v>
      </c>
      <c r="R286" s="154">
        <f t="shared" si="55"/>
        <v>283.51768847169257</v>
      </c>
      <c r="S286" s="154">
        <v>5221.4052538370725</v>
      </c>
      <c r="T286" s="165">
        <v>96651.18</v>
      </c>
      <c r="U286" s="169" t="s">
        <v>34</v>
      </c>
      <c r="V286" s="165" t="s">
        <v>34</v>
      </c>
      <c r="W286" s="165" t="s">
        <v>34</v>
      </c>
      <c r="X286" s="165" t="s">
        <v>34</v>
      </c>
      <c r="Y286" s="165" t="s">
        <v>34</v>
      </c>
      <c r="Z286" s="165" t="s">
        <v>34</v>
      </c>
      <c r="AA286" s="165" t="s">
        <v>34</v>
      </c>
      <c r="AB286" s="165" t="s">
        <v>34</v>
      </c>
      <c r="AC286" s="165" t="s">
        <v>34</v>
      </c>
      <c r="AD286" s="165" t="s">
        <v>34</v>
      </c>
      <c r="AE286" s="165" t="s">
        <v>34</v>
      </c>
      <c r="AF286" s="165" t="s">
        <v>34</v>
      </c>
      <c r="AG286" s="165" t="s">
        <v>34</v>
      </c>
      <c r="AH286" s="165" t="s">
        <v>34</v>
      </c>
      <c r="AI286" s="170" t="s">
        <v>403</v>
      </c>
      <c r="AJ286" s="41"/>
      <c r="AK286" s="32" t="s">
        <v>404</v>
      </c>
      <c r="AL286" s="90">
        <v>1</v>
      </c>
      <c r="AM286" s="89"/>
      <c r="AN286" s="21" t="s">
        <v>502</v>
      </c>
      <c r="AO286" s="21"/>
      <c r="AP286" s="21"/>
      <c r="AQ286" s="21"/>
      <c r="AR286" s="21"/>
      <c r="AS286" s="54" t="s">
        <v>1521</v>
      </c>
      <c r="AT286" s="54"/>
      <c r="AU286" s="29">
        <v>255</v>
      </c>
      <c r="AV286" s="29" t="s">
        <v>449</v>
      </c>
      <c r="AW286" s="29" t="str">
        <f t="shared" si="56"/>
        <v>255.</v>
      </c>
      <c r="AX286" s="104"/>
    </row>
    <row r="287" spans="1:50" ht="22.5" customHeight="1" x14ac:dyDescent="0.3">
      <c r="A287" s="159" t="str">
        <f t="shared" si="53"/>
        <v>256.</v>
      </c>
      <c r="B287" s="159">
        <v>906</v>
      </c>
      <c r="C287" s="171" t="s">
        <v>145</v>
      </c>
      <c r="D287" s="172">
        <v>1963</v>
      </c>
      <c r="E287" s="181" t="s">
        <v>34</v>
      </c>
      <c r="F287" s="159" t="s">
        <v>35</v>
      </c>
      <c r="G287" s="168">
        <v>2</v>
      </c>
      <c r="H287" s="168">
        <v>1</v>
      </c>
      <c r="I287" s="152">
        <v>348.8</v>
      </c>
      <c r="J287" s="165">
        <v>326.8</v>
      </c>
      <c r="K287" s="165">
        <v>287.3</v>
      </c>
      <c r="L287" s="169">
        <v>15</v>
      </c>
      <c r="M287" s="165">
        <f>T287+AG287</f>
        <v>97284.84</v>
      </c>
      <c r="N287" s="184" t="s">
        <v>34</v>
      </c>
      <c r="O287" s="184" t="s">
        <v>34</v>
      </c>
      <c r="P287" s="184" t="s">
        <v>34</v>
      </c>
      <c r="Q287" s="165">
        <f t="shared" si="54"/>
        <v>97284.84</v>
      </c>
      <c r="R287" s="154">
        <f t="shared" si="55"/>
        <v>278.91295871559629</v>
      </c>
      <c r="S287" s="154">
        <v>5221.4052538370725</v>
      </c>
      <c r="T287" s="165">
        <v>95107.69</v>
      </c>
      <c r="U287" s="169" t="s">
        <v>34</v>
      </c>
      <c r="V287" s="165" t="s">
        <v>34</v>
      </c>
      <c r="W287" s="165" t="s">
        <v>34</v>
      </c>
      <c r="X287" s="165" t="s">
        <v>34</v>
      </c>
      <c r="Y287" s="165" t="s">
        <v>34</v>
      </c>
      <c r="Z287" s="165" t="s">
        <v>34</v>
      </c>
      <c r="AA287" s="165" t="s">
        <v>34</v>
      </c>
      <c r="AB287" s="165" t="s">
        <v>34</v>
      </c>
      <c r="AC287" s="165" t="s">
        <v>34</v>
      </c>
      <c r="AD287" s="165" t="s">
        <v>34</v>
      </c>
      <c r="AE287" s="165" t="s">
        <v>34</v>
      </c>
      <c r="AF287" s="165" t="s">
        <v>34</v>
      </c>
      <c r="AG287" s="165">
        <v>2177.15</v>
      </c>
      <c r="AH287" s="165" t="s">
        <v>34</v>
      </c>
      <c r="AI287" s="170" t="s">
        <v>403</v>
      </c>
      <c r="AJ287" s="41"/>
      <c r="AK287" s="32" t="s">
        <v>404</v>
      </c>
      <c r="AL287" s="90">
        <v>1</v>
      </c>
      <c r="AM287" s="89"/>
      <c r="AN287" s="21" t="s">
        <v>502</v>
      </c>
      <c r="AO287" s="21"/>
      <c r="AP287" s="21"/>
      <c r="AQ287" s="21"/>
      <c r="AR287" s="21"/>
      <c r="AS287" s="54"/>
      <c r="AT287" s="54"/>
      <c r="AU287" s="29">
        <v>256</v>
      </c>
      <c r="AV287" s="29" t="s">
        <v>449</v>
      </c>
      <c r="AW287" s="29" t="str">
        <f t="shared" si="56"/>
        <v>256.</v>
      </c>
      <c r="AX287" s="104"/>
    </row>
    <row r="288" spans="1:50" ht="22.5" customHeight="1" x14ac:dyDescent="0.3">
      <c r="A288" s="159" t="str">
        <f t="shared" si="53"/>
        <v>257.</v>
      </c>
      <c r="B288" s="159">
        <v>1002</v>
      </c>
      <c r="C288" s="171" t="s">
        <v>729</v>
      </c>
      <c r="D288" s="172">
        <v>1963</v>
      </c>
      <c r="E288" s="181" t="s">
        <v>34</v>
      </c>
      <c r="F288" s="159" t="s">
        <v>35</v>
      </c>
      <c r="G288" s="168">
        <v>2</v>
      </c>
      <c r="H288" s="168">
        <v>2</v>
      </c>
      <c r="I288" s="152">
        <v>512.70000000000005</v>
      </c>
      <c r="J288" s="165">
        <v>283.2</v>
      </c>
      <c r="K288" s="165">
        <v>229.5</v>
      </c>
      <c r="L288" s="169">
        <v>30</v>
      </c>
      <c r="M288" s="165">
        <f>T288+AG288</f>
        <v>138157.20000000001</v>
      </c>
      <c r="N288" s="184" t="s">
        <v>34</v>
      </c>
      <c r="O288" s="184" t="s">
        <v>34</v>
      </c>
      <c r="P288" s="184" t="s">
        <v>34</v>
      </c>
      <c r="Q288" s="165">
        <f t="shared" si="54"/>
        <v>138157.20000000001</v>
      </c>
      <c r="R288" s="154">
        <f t="shared" si="55"/>
        <v>269.46986541837333</v>
      </c>
      <c r="S288" s="154">
        <v>5221.4052538370725</v>
      </c>
      <c r="T288" s="165">
        <v>116825.33</v>
      </c>
      <c r="U288" s="169" t="s">
        <v>34</v>
      </c>
      <c r="V288" s="165" t="s">
        <v>34</v>
      </c>
      <c r="W288" s="165" t="s">
        <v>34</v>
      </c>
      <c r="X288" s="165" t="s">
        <v>34</v>
      </c>
      <c r="Y288" s="165" t="s">
        <v>34</v>
      </c>
      <c r="Z288" s="165" t="s">
        <v>34</v>
      </c>
      <c r="AA288" s="165" t="s">
        <v>34</v>
      </c>
      <c r="AB288" s="165" t="s">
        <v>34</v>
      </c>
      <c r="AC288" s="165" t="s">
        <v>34</v>
      </c>
      <c r="AD288" s="165" t="s">
        <v>34</v>
      </c>
      <c r="AE288" s="165" t="s">
        <v>34</v>
      </c>
      <c r="AF288" s="165" t="s">
        <v>34</v>
      </c>
      <c r="AG288" s="165">
        <v>21331.87</v>
      </c>
      <c r="AH288" s="165" t="s">
        <v>34</v>
      </c>
      <c r="AI288" s="170" t="s">
        <v>403</v>
      </c>
      <c r="AJ288" s="41"/>
      <c r="AK288" s="32" t="s">
        <v>404</v>
      </c>
      <c r="AL288" s="90">
        <v>1</v>
      </c>
      <c r="AM288" s="89"/>
      <c r="AN288" s="21" t="s">
        <v>409</v>
      </c>
      <c r="AO288" s="21"/>
      <c r="AP288" s="21"/>
      <c r="AQ288" s="21"/>
      <c r="AR288" s="21"/>
      <c r="AS288" s="54"/>
      <c r="AT288" s="54"/>
      <c r="AU288" s="29">
        <v>257</v>
      </c>
      <c r="AV288" s="29" t="s">
        <v>449</v>
      </c>
      <c r="AW288" s="29" t="str">
        <f t="shared" si="56"/>
        <v>257.</v>
      </c>
      <c r="AX288" s="104"/>
    </row>
    <row r="289" spans="1:50" ht="22.5" customHeight="1" x14ac:dyDescent="0.3">
      <c r="A289" s="159" t="str">
        <f t="shared" si="53"/>
        <v>258.</v>
      </c>
      <c r="B289" s="159">
        <v>1004</v>
      </c>
      <c r="C289" s="171" t="s">
        <v>730</v>
      </c>
      <c r="D289" s="172">
        <v>1963</v>
      </c>
      <c r="E289" s="181" t="s">
        <v>34</v>
      </c>
      <c r="F289" s="159" t="s">
        <v>35</v>
      </c>
      <c r="G289" s="168">
        <v>4</v>
      </c>
      <c r="H289" s="168">
        <v>3</v>
      </c>
      <c r="I289" s="152">
        <v>2479.1</v>
      </c>
      <c r="J289" s="152">
        <v>2275.5</v>
      </c>
      <c r="K289" s="165">
        <v>203.6</v>
      </c>
      <c r="L289" s="169">
        <v>84</v>
      </c>
      <c r="M289" s="165">
        <f>T289</f>
        <v>1288097</v>
      </c>
      <c r="N289" s="184" t="s">
        <v>34</v>
      </c>
      <c r="O289" s="184" t="s">
        <v>34</v>
      </c>
      <c r="P289" s="184" t="s">
        <v>34</v>
      </c>
      <c r="Q289" s="165">
        <f t="shared" si="54"/>
        <v>1288097</v>
      </c>
      <c r="R289" s="154">
        <f t="shared" si="55"/>
        <v>519.58250978177568</v>
      </c>
      <c r="S289" s="154">
        <v>5221.4052538370725</v>
      </c>
      <c r="T289" s="165">
        <v>1288097</v>
      </c>
      <c r="U289" s="169" t="s">
        <v>34</v>
      </c>
      <c r="V289" s="165" t="s">
        <v>34</v>
      </c>
      <c r="W289" s="165" t="s">
        <v>34</v>
      </c>
      <c r="X289" s="165" t="s">
        <v>34</v>
      </c>
      <c r="Y289" s="165" t="s">
        <v>34</v>
      </c>
      <c r="Z289" s="165" t="s">
        <v>34</v>
      </c>
      <c r="AA289" s="165" t="s">
        <v>34</v>
      </c>
      <c r="AB289" s="165" t="s">
        <v>34</v>
      </c>
      <c r="AC289" s="165" t="s">
        <v>34</v>
      </c>
      <c r="AD289" s="165" t="s">
        <v>34</v>
      </c>
      <c r="AE289" s="165" t="s">
        <v>34</v>
      </c>
      <c r="AF289" s="165" t="s">
        <v>34</v>
      </c>
      <c r="AG289" s="165" t="s">
        <v>34</v>
      </c>
      <c r="AH289" s="165" t="s">
        <v>34</v>
      </c>
      <c r="AI289" s="170" t="s">
        <v>403</v>
      </c>
      <c r="AJ289" s="41"/>
      <c r="AK289" s="32" t="s">
        <v>404</v>
      </c>
      <c r="AL289" s="90">
        <v>1</v>
      </c>
      <c r="AM289" s="89"/>
      <c r="AN289" s="21" t="s">
        <v>486</v>
      </c>
      <c r="AO289" s="21"/>
      <c r="AP289" s="21"/>
      <c r="AQ289" s="21"/>
      <c r="AR289" s="21"/>
      <c r="AS289" s="54" t="s">
        <v>564</v>
      </c>
      <c r="AT289" s="55">
        <v>43398</v>
      </c>
      <c r="AU289" s="29">
        <v>258</v>
      </c>
      <c r="AV289" s="29" t="s">
        <v>449</v>
      </c>
      <c r="AW289" s="29" t="str">
        <f t="shared" si="56"/>
        <v>258.</v>
      </c>
      <c r="AX289" s="104"/>
    </row>
    <row r="290" spans="1:50" ht="22.5" customHeight="1" x14ac:dyDescent="0.3">
      <c r="A290" s="159" t="str">
        <f t="shared" si="53"/>
        <v>259.</v>
      </c>
      <c r="B290" s="159">
        <v>1005</v>
      </c>
      <c r="C290" s="171" t="s">
        <v>731</v>
      </c>
      <c r="D290" s="172">
        <v>1969</v>
      </c>
      <c r="E290" s="181" t="s">
        <v>34</v>
      </c>
      <c r="F290" s="159" t="s">
        <v>35</v>
      </c>
      <c r="G290" s="168">
        <v>5</v>
      </c>
      <c r="H290" s="168">
        <v>3</v>
      </c>
      <c r="I290" s="152">
        <v>2236.7800000000002</v>
      </c>
      <c r="J290" s="152">
        <v>2050.98</v>
      </c>
      <c r="K290" s="152">
        <v>185.8</v>
      </c>
      <c r="L290" s="169">
        <v>61</v>
      </c>
      <c r="M290" s="165">
        <f>X290</f>
        <v>852474.78</v>
      </c>
      <c r="N290" s="184" t="s">
        <v>34</v>
      </c>
      <c r="O290" s="184" t="s">
        <v>34</v>
      </c>
      <c r="P290" s="184" t="s">
        <v>34</v>
      </c>
      <c r="Q290" s="165">
        <f t="shared" si="54"/>
        <v>852474.78</v>
      </c>
      <c r="R290" s="154">
        <f t="shared" si="55"/>
        <v>381.11695383542411</v>
      </c>
      <c r="S290" s="154">
        <v>5221.4052538370725</v>
      </c>
      <c r="T290" s="165" t="s">
        <v>34</v>
      </c>
      <c r="U290" s="169" t="s">
        <v>34</v>
      </c>
      <c r="V290" s="165" t="s">
        <v>34</v>
      </c>
      <c r="W290" s="165">
        <v>572</v>
      </c>
      <c r="X290" s="165">
        <v>852474.78</v>
      </c>
      <c r="Y290" s="165" t="s">
        <v>34</v>
      </c>
      <c r="Z290" s="165" t="s">
        <v>34</v>
      </c>
      <c r="AA290" s="165" t="s">
        <v>34</v>
      </c>
      <c r="AB290" s="165" t="s">
        <v>34</v>
      </c>
      <c r="AC290" s="165" t="s">
        <v>34</v>
      </c>
      <c r="AD290" s="165" t="s">
        <v>34</v>
      </c>
      <c r="AE290" s="165" t="s">
        <v>34</v>
      </c>
      <c r="AF290" s="165" t="s">
        <v>34</v>
      </c>
      <c r="AG290" s="165" t="s">
        <v>34</v>
      </c>
      <c r="AH290" s="165" t="s">
        <v>34</v>
      </c>
      <c r="AI290" s="170" t="s">
        <v>403</v>
      </c>
      <c r="AJ290" s="41"/>
      <c r="AK290" s="32" t="s">
        <v>404</v>
      </c>
      <c r="AL290" s="90">
        <v>1</v>
      </c>
      <c r="AM290" s="89"/>
      <c r="AN290" s="21"/>
      <c r="AO290" s="87"/>
      <c r="AP290" s="21"/>
      <c r="AQ290" s="21"/>
      <c r="AR290" s="21"/>
      <c r="AS290" s="21" t="s">
        <v>532</v>
      </c>
      <c r="AT290" s="54"/>
      <c r="AU290" s="29">
        <v>259</v>
      </c>
      <c r="AV290" s="29" t="s">
        <v>449</v>
      </c>
      <c r="AW290" s="29" t="str">
        <f t="shared" si="56"/>
        <v>259.</v>
      </c>
      <c r="AX290" s="104"/>
    </row>
    <row r="291" spans="1:50" ht="22.5" customHeight="1" x14ac:dyDescent="0.3">
      <c r="A291" s="159" t="str">
        <f t="shared" si="53"/>
        <v>260.</v>
      </c>
      <c r="B291" s="159">
        <v>965</v>
      </c>
      <c r="C291" s="171" t="s">
        <v>732</v>
      </c>
      <c r="D291" s="172">
        <v>1960</v>
      </c>
      <c r="E291" s="181" t="s">
        <v>34</v>
      </c>
      <c r="F291" s="159" t="s">
        <v>35</v>
      </c>
      <c r="G291" s="168">
        <v>2</v>
      </c>
      <c r="H291" s="168">
        <v>1</v>
      </c>
      <c r="I291" s="152">
        <v>303.89999999999998</v>
      </c>
      <c r="J291" s="152">
        <v>274.8</v>
      </c>
      <c r="K291" s="152">
        <v>27</v>
      </c>
      <c r="L291" s="169">
        <v>8</v>
      </c>
      <c r="M291" s="165">
        <f>AG291</f>
        <v>162326.31</v>
      </c>
      <c r="N291" s="184" t="s">
        <v>34</v>
      </c>
      <c r="O291" s="180" t="s">
        <v>34</v>
      </c>
      <c r="P291" s="180" t="s">
        <v>34</v>
      </c>
      <c r="Q291" s="165">
        <f t="shared" si="54"/>
        <v>162326.31</v>
      </c>
      <c r="R291" s="154">
        <f t="shared" si="55"/>
        <v>534.14383020730509</v>
      </c>
      <c r="S291" s="154">
        <v>5221.4052538370725</v>
      </c>
      <c r="T291" s="165" t="s">
        <v>34</v>
      </c>
      <c r="U291" s="169" t="s">
        <v>34</v>
      </c>
      <c r="V291" s="165" t="s">
        <v>34</v>
      </c>
      <c r="W291" s="165" t="s">
        <v>34</v>
      </c>
      <c r="X291" s="165" t="s">
        <v>34</v>
      </c>
      <c r="Y291" s="165" t="s">
        <v>34</v>
      </c>
      <c r="Z291" s="165" t="s">
        <v>34</v>
      </c>
      <c r="AA291" s="165" t="s">
        <v>34</v>
      </c>
      <c r="AB291" s="165" t="s">
        <v>34</v>
      </c>
      <c r="AC291" s="165" t="s">
        <v>34</v>
      </c>
      <c r="AD291" s="165" t="s">
        <v>34</v>
      </c>
      <c r="AE291" s="165" t="s">
        <v>34</v>
      </c>
      <c r="AF291" s="165" t="s">
        <v>34</v>
      </c>
      <c r="AG291" s="165">
        <v>162326.31</v>
      </c>
      <c r="AH291" s="165" t="s">
        <v>34</v>
      </c>
      <c r="AI291" s="170" t="s">
        <v>38</v>
      </c>
      <c r="AJ291" s="41"/>
      <c r="AK291" s="32" t="s">
        <v>404</v>
      </c>
      <c r="AL291" s="90">
        <v>1</v>
      </c>
      <c r="AM291" s="89"/>
      <c r="AN291" s="21" t="s">
        <v>508</v>
      </c>
      <c r="AO291" s="21"/>
      <c r="AP291" s="21"/>
      <c r="AQ291" s="21"/>
      <c r="AR291" s="21"/>
      <c r="AS291" s="45" t="s">
        <v>1575</v>
      </c>
      <c r="AT291" s="54"/>
      <c r="AU291" s="29">
        <v>260</v>
      </c>
      <c r="AV291" s="29" t="s">
        <v>449</v>
      </c>
      <c r="AW291" s="29" t="str">
        <f t="shared" si="56"/>
        <v>260.</v>
      </c>
      <c r="AX291" s="104"/>
    </row>
    <row r="292" spans="1:50" ht="22.5" customHeight="1" x14ac:dyDescent="0.3">
      <c r="A292" s="159" t="str">
        <f t="shared" si="53"/>
        <v>261.</v>
      </c>
      <c r="B292" s="159">
        <v>964</v>
      </c>
      <c r="C292" s="171" t="s">
        <v>733</v>
      </c>
      <c r="D292" s="172">
        <v>1961</v>
      </c>
      <c r="E292" s="181" t="s">
        <v>34</v>
      </c>
      <c r="F292" s="159" t="s">
        <v>35</v>
      </c>
      <c r="G292" s="168">
        <v>2</v>
      </c>
      <c r="H292" s="168">
        <v>1</v>
      </c>
      <c r="I292" s="152">
        <v>303.89999999999998</v>
      </c>
      <c r="J292" s="152">
        <v>274.8</v>
      </c>
      <c r="K292" s="152">
        <v>27</v>
      </c>
      <c r="L292" s="169">
        <v>7</v>
      </c>
      <c r="M292" s="165">
        <f>AG292</f>
        <v>172881.67</v>
      </c>
      <c r="N292" s="184" t="s">
        <v>34</v>
      </c>
      <c r="O292" s="180" t="s">
        <v>34</v>
      </c>
      <c r="P292" s="180" t="s">
        <v>34</v>
      </c>
      <c r="Q292" s="165">
        <f t="shared" si="54"/>
        <v>172881.67</v>
      </c>
      <c r="R292" s="154">
        <f t="shared" si="55"/>
        <v>568.8768344850281</v>
      </c>
      <c r="S292" s="154">
        <v>5221.4052538370725</v>
      </c>
      <c r="T292" s="165" t="s">
        <v>34</v>
      </c>
      <c r="U292" s="169" t="s">
        <v>34</v>
      </c>
      <c r="V292" s="165" t="s">
        <v>34</v>
      </c>
      <c r="W292" s="165" t="s">
        <v>34</v>
      </c>
      <c r="X292" s="165" t="s">
        <v>34</v>
      </c>
      <c r="Y292" s="165" t="s">
        <v>34</v>
      </c>
      <c r="Z292" s="165" t="s">
        <v>34</v>
      </c>
      <c r="AA292" s="165" t="s">
        <v>34</v>
      </c>
      <c r="AB292" s="165" t="s">
        <v>34</v>
      </c>
      <c r="AC292" s="165" t="s">
        <v>34</v>
      </c>
      <c r="AD292" s="165" t="s">
        <v>34</v>
      </c>
      <c r="AE292" s="165" t="s">
        <v>34</v>
      </c>
      <c r="AF292" s="165" t="s">
        <v>34</v>
      </c>
      <c r="AG292" s="165">
        <v>172881.67</v>
      </c>
      <c r="AH292" s="165" t="s">
        <v>34</v>
      </c>
      <c r="AI292" s="170" t="s">
        <v>38</v>
      </c>
      <c r="AJ292" s="41"/>
      <c r="AK292" s="32" t="s">
        <v>404</v>
      </c>
      <c r="AL292" s="90">
        <v>1</v>
      </c>
      <c r="AM292" s="89"/>
      <c r="AN292" s="21" t="s">
        <v>508</v>
      </c>
      <c r="AO292" s="21"/>
      <c r="AP292" s="21"/>
      <c r="AQ292" s="21"/>
      <c r="AR292" s="21"/>
      <c r="AS292" s="45" t="s">
        <v>1522</v>
      </c>
      <c r="AT292" s="54"/>
      <c r="AU292" s="29">
        <v>261</v>
      </c>
      <c r="AV292" s="29" t="s">
        <v>449</v>
      </c>
      <c r="AW292" s="29" t="str">
        <f t="shared" si="56"/>
        <v>261.</v>
      </c>
      <c r="AX292" s="104"/>
    </row>
    <row r="293" spans="1:50" ht="22.5" customHeight="1" x14ac:dyDescent="0.3">
      <c r="A293" s="159" t="str">
        <f t="shared" si="53"/>
        <v>262.</v>
      </c>
      <c r="B293" s="159">
        <v>1027</v>
      </c>
      <c r="C293" s="171" t="s">
        <v>734</v>
      </c>
      <c r="D293" s="172">
        <v>1931</v>
      </c>
      <c r="E293" s="181" t="s">
        <v>34</v>
      </c>
      <c r="F293" s="159" t="s">
        <v>35</v>
      </c>
      <c r="G293" s="168">
        <v>2</v>
      </c>
      <c r="H293" s="168">
        <v>1</v>
      </c>
      <c r="I293" s="152">
        <v>349.4</v>
      </c>
      <c r="J293" s="152">
        <v>323.89999999999998</v>
      </c>
      <c r="K293" s="152">
        <v>323.89999999999998</v>
      </c>
      <c r="L293" s="169">
        <v>9</v>
      </c>
      <c r="M293" s="165">
        <f>T293+AG293</f>
        <v>389168.1</v>
      </c>
      <c r="N293" s="184" t="s">
        <v>34</v>
      </c>
      <c r="O293" s="180" t="s">
        <v>34</v>
      </c>
      <c r="P293" s="180" t="s">
        <v>34</v>
      </c>
      <c r="Q293" s="165">
        <f t="shared" si="54"/>
        <v>389168.1</v>
      </c>
      <c r="R293" s="154">
        <f t="shared" si="55"/>
        <v>1113.8182598740698</v>
      </c>
      <c r="S293" s="154">
        <v>5221.4052538370725</v>
      </c>
      <c r="T293" s="165">
        <v>222177.62</v>
      </c>
      <c r="U293" s="169" t="s">
        <v>34</v>
      </c>
      <c r="V293" s="165" t="s">
        <v>34</v>
      </c>
      <c r="W293" s="165" t="s">
        <v>34</v>
      </c>
      <c r="X293" s="165" t="s">
        <v>34</v>
      </c>
      <c r="Y293" s="165" t="s">
        <v>34</v>
      </c>
      <c r="Z293" s="165" t="s">
        <v>34</v>
      </c>
      <c r="AA293" s="165" t="s">
        <v>34</v>
      </c>
      <c r="AB293" s="165" t="s">
        <v>34</v>
      </c>
      <c r="AC293" s="165" t="s">
        <v>34</v>
      </c>
      <c r="AD293" s="165" t="s">
        <v>34</v>
      </c>
      <c r="AE293" s="165" t="s">
        <v>34</v>
      </c>
      <c r="AF293" s="165" t="s">
        <v>34</v>
      </c>
      <c r="AG293" s="165">
        <v>166990.48000000001</v>
      </c>
      <c r="AH293" s="165" t="s">
        <v>34</v>
      </c>
      <c r="AI293" s="170" t="s">
        <v>38</v>
      </c>
      <c r="AJ293" s="41"/>
      <c r="AK293" s="32" t="s">
        <v>404</v>
      </c>
      <c r="AL293" s="90">
        <v>1</v>
      </c>
      <c r="AM293" s="89"/>
      <c r="AN293" s="21" t="s">
        <v>486</v>
      </c>
      <c r="AO293" s="21"/>
      <c r="AP293" s="21"/>
      <c r="AQ293" s="21"/>
      <c r="AR293" s="21"/>
      <c r="AS293" s="54" t="s">
        <v>582</v>
      </c>
      <c r="AT293" s="54"/>
      <c r="AU293" s="29">
        <v>262</v>
      </c>
      <c r="AV293" s="29" t="s">
        <v>449</v>
      </c>
      <c r="AW293" s="29" t="str">
        <f t="shared" si="56"/>
        <v>262.</v>
      </c>
      <c r="AX293" s="104"/>
    </row>
    <row r="294" spans="1:50" ht="22.5" customHeight="1" x14ac:dyDescent="0.3">
      <c r="A294" s="159" t="str">
        <f t="shared" si="53"/>
        <v>263.</v>
      </c>
      <c r="B294" s="159">
        <v>1028</v>
      </c>
      <c r="C294" s="171" t="s">
        <v>149</v>
      </c>
      <c r="D294" s="172">
        <v>1969</v>
      </c>
      <c r="E294" s="181" t="s">
        <v>34</v>
      </c>
      <c r="F294" s="159" t="s">
        <v>35</v>
      </c>
      <c r="G294" s="168">
        <v>5</v>
      </c>
      <c r="H294" s="168">
        <v>2</v>
      </c>
      <c r="I294" s="152">
        <v>1936.8</v>
      </c>
      <c r="J294" s="152">
        <v>1787.8</v>
      </c>
      <c r="K294" s="152">
        <v>149.1</v>
      </c>
      <c r="L294" s="169">
        <v>59</v>
      </c>
      <c r="M294" s="165">
        <f>X294</f>
        <v>829627.32</v>
      </c>
      <c r="N294" s="184" t="s">
        <v>34</v>
      </c>
      <c r="O294" s="184" t="s">
        <v>34</v>
      </c>
      <c r="P294" s="184" t="s">
        <v>34</v>
      </c>
      <c r="Q294" s="165">
        <f t="shared" si="54"/>
        <v>829627.32</v>
      </c>
      <c r="R294" s="154">
        <f t="shared" si="55"/>
        <v>428.3495043370508</v>
      </c>
      <c r="S294" s="154">
        <v>5221.4052538370725</v>
      </c>
      <c r="T294" s="165" t="s">
        <v>34</v>
      </c>
      <c r="U294" s="169" t="s">
        <v>34</v>
      </c>
      <c r="V294" s="165" t="s">
        <v>34</v>
      </c>
      <c r="W294" s="165">
        <v>530</v>
      </c>
      <c r="X294" s="165">
        <v>829627.32</v>
      </c>
      <c r="Y294" s="165" t="s">
        <v>34</v>
      </c>
      <c r="Z294" s="165" t="s">
        <v>34</v>
      </c>
      <c r="AA294" s="165" t="s">
        <v>34</v>
      </c>
      <c r="AB294" s="165" t="s">
        <v>34</v>
      </c>
      <c r="AC294" s="165" t="s">
        <v>34</v>
      </c>
      <c r="AD294" s="165" t="s">
        <v>34</v>
      </c>
      <c r="AE294" s="165" t="s">
        <v>34</v>
      </c>
      <c r="AF294" s="165" t="s">
        <v>34</v>
      </c>
      <c r="AG294" s="165" t="s">
        <v>34</v>
      </c>
      <c r="AH294" s="165" t="s">
        <v>34</v>
      </c>
      <c r="AI294" s="170" t="s">
        <v>403</v>
      </c>
      <c r="AJ294" s="41"/>
      <c r="AK294" s="32" t="s">
        <v>404</v>
      </c>
      <c r="AL294" s="90">
        <v>1</v>
      </c>
      <c r="AM294" s="89"/>
      <c r="AN294" s="21"/>
      <c r="AO294" s="87"/>
      <c r="AP294" s="21"/>
      <c r="AQ294" s="21"/>
      <c r="AR294" s="21"/>
      <c r="AS294" s="54"/>
      <c r="AT294" s="54"/>
      <c r="AU294" s="29">
        <v>263</v>
      </c>
      <c r="AV294" s="29" t="s">
        <v>449</v>
      </c>
      <c r="AW294" s="29" t="str">
        <f t="shared" si="56"/>
        <v>263.</v>
      </c>
      <c r="AX294" s="104"/>
    </row>
    <row r="295" spans="1:50" ht="22.5" customHeight="1" x14ac:dyDescent="0.3">
      <c r="A295" s="159" t="str">
        <f t="shared" si="53"/>
        <v>264.</v>
      </c>
      <c r="B295" s="159">
        <v>1041</v>
      </c>
      <c r="C295" s="171" t="s">
        <v>735</v>
      </c>
      <c r="D295" s="172">
        <v>1967</v>
      </c>
      <c r="E295" s="181" t="s">
        <v>34</v>
      </c>
      <c r="F295" s="159" t="s">
        <v>35</v>
      </c>
      <c r="G295" s="168">
        <v>2</v>
      </c>
      <c r="H295" s="168">
        <v>2</v>
      </c>
      <c r="I295" s="152">
        <v>411.4</v>
      </c>
      <c r="J295" s="152">
        <v>361.4</v>
      </c>
      <c r="K295" s="152">
        <v>271.89999999999998</v>
      </c>
      <c r="L295" s="169">
        <v>15</v>
      </c>
      <c r="M295" s="165">
        <f>T295</f>
        <v>435063</v>
      </c>
      <c r="N295" s="184" t="s">
        <v>34</v>
      </c>
      <c r="O295" s="184" t="s">
        <v>34</v>
      </c>
      <c r="P295" s="184" t="s">
        <v>34</v>
      </c>
      <c r="Q295" s="165">
        <f t="shared" si="54"/>
        <v>435063</v>
      </c>
      <c r="R295" s="154">
        <f t="shared" si="55"/>
        <v>1057.518230432669</v>
      </c>
      <c r="S295" s="154">
        <v>5221.4052538370725</v>
      </c>
      <c r="T295" s="165">
        <v>435063</v>
      </c>
      <c r="U295" s="169" t="s">
        <v>34</v>
      </c>
      <c r="V295" s="165" t="s">
        <v>34</v>
      </c>
      <c r="W295" s="165" t="s">
        <v>34</v>
      </c>
      <c r="X295" s="165" t="s">
        <v>34</v>
      </c>
      <c r="Y295" s="165" t="s">
        <v>34</v>
      </c>
      <c r="Z295" s="165" t="s">
        <v>34</v>
      </c>
      <c r="AA295" s="165" t="s">
        <v>34</v>
      </c>
      <c r="AB295" s="165" t="s">
        <v>34</v>
      </c>
      <c r="AC295" s="165" t="s">
        <v>34</v>
      </c>
      <c r="AD295" s="165" t="s">
        <v>34</v>
      </c>
      <c r="AE295" s="165" t="s">
        <v>34</v>
      </c>
      <c r="AF295" s="165" t="s">
        <v>34</v>
      </c>
      <c r="AG295" s="165" t="s">
        <v>34</v>
      </c>
      <c r="AH295" s="165" t="s">
        <v>34</v>
      </c>
      <c r="AI295" s="170" t="s">
        <v>403</v>
      </c>
      <c r="AJ295" s="41"/>
      <c r="AK295" s="32" t="s">
        <v>404</v>
      </c>
      <c r="AL295" s="90">
        <v>1</v>
      </c>
      <c r="AM295" s="89"/>
      <c r="AN295" s="21" t="s">
        <v>486</v>
      </c>
      <c r="AO295" s="21"/>
      <c r="AP295" s="21"/>
      <c r="AQ295" s="21"/>
      <c r="AR295" s="21"/>
      <c r="AS295" s="54"/>
      <c r="AT295" s="55">
        <v>43398</v>
      </c>
      <c r="AU295" s="29">
        <v>264</v>
      </c>
      <c r="AV295" s="29" t="s">
        <v>449</v>
      </c>
      <c r="AW295" s="29" t="str">
        <f t="shared" si="56"/>
        <v>264.</v>
      </c>
      <c r="AX295" s="104"/>
    </row>
    <row r="296" spans="1:50" ht="22.5" customHeight="1" x14ac:dyDescent="0.3">
      <c r="A296" s="159" t="str">
        <f t="shared" si="53"/>
        <v>265.</v>
      </c>
      <c r="B296" s="159">
        <v>1063</v>
      </c>
      <c r="C296" s="171" t="s">
        <v>736</v>
      </c>
      <c r="D296" s="172">
        <v>1963</v>
      </c>
      <c r="E296" s="181" t="s">
        <v>34</v>
      </c>
      <c r="F296" s="159" t="s">
        <v>35</v>
      </c>
      <c r="G296" s="168">
        <v>2</v>
      </c>
      <c r="H296" s="168">
        <v>2</v>
      </c>
      <c r="I296" s="152">
        <v>424.9</v>
      </c>
      <c r="J296" s="152">
        <v>382.6</v>
      </c>
      <c r="K296" s="152">
        <v>382.6</v>
      </c>
      <c r="L296" s="169">
        <v>17</v>
      </c>
      <c r="M296" s="165">
        <f>AB296</f>
        <v>368052.13</v>
      </c>
      <c r="N296" s="184" t="s">
        <v>34</v>
      </c>
      <c r="O296" s="184" t="s">
        <v>34</v>
      </c>
      <c r="P296" s="184" t="s">
        <v>34</v>
      </c>
      <c r="Q296" s="165">
        <f t="shared" si="54"/>
        <v>368052.13</v>
      </c>
      <c r="R296" s="154">
        <f t="shared" si="55"/>
        <v>866.20882560602502</v>
      </c>
      <c r="S296" s="154">
        <v>5221.4052538370725</v>
      </c>
      <c r="T296" s="165" t="s">
        <v>34</v>
      </c>
      <c r="U296" s="169" t="s">
        <v>34</v>
      </c>
      <c r="V296" s="165" t="s">
        <v>34</v>
      </c>
      <c r="W296" s="165" t="s">
        <v>34</v>
      </c>
      <c r="X296" s="165" t="s">
        <v>34</v>
      </c>
      <c r="Y296" s="165" t="s">
        <v>34</v>
      </c>
      <c r="Z296" s="165" t="s">
        <v>34</v>
      </c>
      <c r="AA296" s="165">
        <v>404</v>
      </c>
      <c r="AB296" s="165">
        <v>368052.13</v>
      </c>
      <c r="AC296" s="165" t="s">
        <v>34</v>
      </c>
      <c r="AD296" s="165" t="s">
        <v>34</v>
      </c>
      <c r="AE296" s="165" t="s">
        <v>34</v>
      </c>
      <c r="AF296" s="165" t="s">
        <v>34</v>
      </c>
      <c r="AG296" s="165" t="s">
        <v>34</v>
      </c>
      <c r="AH296" s="165" t="s">
        <v>34</v>
      </c>
      <c r="AI296" s="170" t="s">
        <v>403</v>
      </c>
      <c r="AJ296" s="41"/>
      <c r="AK296" s="32" t="s">
        <v>404</v>
      </c>
      <c r="AL296" s="90">
        <v>1</v>
      </c>
      <c r="AM296" s="89"/>
      <c r="AN296" s="21"/>
      <c r="AO296" s="87"/>
      <c r="AP296" s="21"/>
      <c r="AQ296" s="21"/>
      <c r="AR296" s="21"/>
      <c r="AS296" s="54"/>
      <c r="AT296" s="54"/>
      <c r="AU296" s="29">
        <v>265</v>
      </c>
      <c r="AV296" s="29" t="s">
        <v>449</v>
      </c>
      <c r="AW296" s="29" t="str">
        <f t="shared" si="56"/>
        <v>265.</v>
      </c>
      <c r="AX296" s="104"/>
    </row>
    <row r="297" spans="1:50" ht="22.5" customHeight="1" x14ac:dyDescent="0.3">
      <c r="A297" s="159" t="str">
        <f t="shared" si="53"/>
        <v>266.</v>
      </c>
      <c r="B297" s="159">
        <v>1064</v>
      </c>
      <c r="C297" s="171" t="s">
        <v>737</v>
      </c>
      <c r="D297" s="172">
        <v>1964</v>
      </c>
      <c r="E297" s="181" t="s">
        <v>34</v>
      </c>
      <c r="F297" s="159" t="s">
        <v>35</v>
      </c>
      <c r="G297" s="168">
        <v>2</v>
      </c>
      <c r="H297" s="168">
        <v>2</v>
      </c>
      <c r="I297" s="152">
        <v>424.7</v>
      </c>
      <c r="J297" s="152">
        <v>372.4</v>
      </c>
      <c r="K297" s="152">
        <v>372.3</v>
      </c>
      <c r="L297" s="169">
        <v>25</v>
      </c>
      <c r="M297" s="165">
        <f>T297+AG297</f>
        <v>201898.49</v>
      </c>
      <c r="N297" s="184" t="s">
        <v>34</v>
      </c>
      <c r="O297" s="184" t="s">
        <v>34</v>
      </c>
      <c r="P297" s="184" t="s">
        <v>34</v>
      </c>
      <c r="Q297" s="165">
        <f t="shared" si="54"/>
        <v>201898.49</v>
      </c>
      <c r="R297" s="154">
        <f t="shared" si="55"/>
        <v>475.39084059336</v>
      </c>
      <c r="S297" s="154">
        <v>5221.4052538370725</v>
      </c>
      <c r="T297" s="165">
        <v>199256.97</v>
      </c>
      <c r="U297" s="169" t="s">
        <v>34</v>
      </c>
      <c r="V297" s="165" t="s">
        <v>34</v>
      </c>
      <c r="W297" s="165" t="s">
        <v>34</v>
      </c>
      <c r="X297" s="165" t="s">
        <v>34</v>
      </c>
      <c r="Y297" s="165" t="s">
        <v>34</v>
      </c>
      <c r="Z297" s="165" t="s">
        <v>34</v>
      </c>
      <c r="AA297" s="165" t="s">
        <v>34</v>
      </c>
      <c r="AB297" s="165" t="s">
        <v>34</v>
      </c>
      <c r="AC297" s="165" t="s">
        <v>34</v>
      </c>
      <c r="AD297" s="165" t="s">
        <v>34</v>
      </c>
      <c r="AE297" s="165" t="s">
        <v>34</v>
      </c>
      <c r="AF297" s="165" t="s">
        <v>34</v>
      </c>
      <c r="AG297" s="165">
        <v>2641.52</v>
      </c>
      <c r="AH297" s="165" t="s">
        <v>34</v>
      </c>
      <c r="AI297" s="170" t="s">
        <v>38</v>
      </c>
      <c r="AJ297" s="41"/>
      <c r="AK297" s="32" t="s">
        <v>404</v>
      </c>
      <c r="AL297" s="90">
        <v>1</v>
      </c>
      <c r="AM297" s="89"/>
      <c r="AN297" s="21" t="s">
        <v>502</v>
      </c>
      <c r="AO297" s="21"/>
      <c r="AP297" s="21"/>
      <c r="AQ297" s="21"/>
      <c r="AR297" s="21"/>
      <c r="AS297" s="54"/>
      <c r="AT297" s="54"/>
      <c r="AU297" s="29">
        <v>266</v>
      </c>
      <c r="AV297" s="29" t="s">
        <v>449</v>
      </c>
      <c r="AW297" s="29" t="str">
        <f t="shared" si="56"/>
        <v>266.</v>
      </c>
      <c r="AX297" s="104"/>
    </row>
    <row r="298" spans="1:50" ht="22.5" customHeight="1" x14ac:dyDescent="0.3">
      <c r="A298" s="159" t="str">
        <f t="shared" si="53"/>
        <v>267.</v>
      </c>
      <c r="B298" s="159">
        <v>1074</v>
      </c>
      <c r="C298" s="171" t="s">
        <v>738</v>
      </c>
      <c r="D298" s="172">
        <v>1968</v>
      </c>
      <c r="E298" s="181" t="s">
        <v>34</v>
      </c>
      <c r="F298" s="159" t="s">
        <v>35</v>
      </c>
      <c r="G298" s="168">
        <v>2</v>
      </c>
      <c r="H298" s="168">
        <v>2</v>
      </c>
      <c r="I298" s="152">
        <v>575.1</v>
      </c>
      <c r="J298" s="152">
        <v>300.39999999999998</v>
      </c>
      <c r="K298" s="152">
        <v>229.2</v>
      </c>
      <c r="L298" s="169">
        <v>16</v>
      </c>
      <c r="M298" s="165">
        <f>X298</f>
        <v>1145852.52</v>
      </c>
      <c r="N298" s="184" t="s">
        <v>34</v>
      </c>
      <c r="O298" s="184" t="s">
        <v>34</v>
      </c>
      <c r="P298" s="184" t="s">
        <v>34</v>
      </c>
      <c r="Q298" s="165">
        <f t="shared" si="54"/>
        <v>1145852.52</v>
      </c>
      <c r="R298" s="154">
        <f t="shared" si="55"/>
        <v>1992.4404799165361</v>
      </c>
      <c r="S298" s="154">
        <v>5221.4052538370725</v>
      </c>
      <c r="T298" s="165" t="s">
        <v>34</v>
      </c>
      <c r="U298" s="169" t="s">
        <v>34</v>
      </c>
      <c r="V298" s="165" t="s">
        <v>34</v>
      </c>
      <c r="W298" s="165">
        <v>485</v>
      </c>
      <c r="X298" s="165">
        <v>1145852.52</v>
      </c>
      <c r="Y298" s="165" t="s">
        <v>34</v>
      </c>
      <c r="Z298" s="165" t="s">
        <v>34</v>
      </c>
      <c r="AA298" s="165" t="s">
        <v>34</v>
      </c>
      <c r="AB298" s="165" t="s">
        <v>34</v>
      </c>
      <c r="AC298" s="165" t="s">
        <v>34</v>
      </c>
      <c r="AD298" s="165" t="s">
        <v>34</v>
      </c>
      <c r="AE298" s="165" t="s">
        <v>34</v>
      </c>
      <c r="AF298" s="165" t="s">
        <v>34</v>
      </c>
      <c r="AG298" s="165" t="s">
        <v>34</v>
      </c>
      <c r="AH298" s="165" t="s">
        <v>34</v>
      </c>
      <c r="AI298" s="170" t="s">
        <v>403</v>
      </c>
      <c r="AJ298" s="41"/>
      <c r="AK298" s="32" t="s">
        <v>404</v>
      </c>
      <c r="AL298" s="90">
        <v>1</v>
      </c>
      <c r="AM298" s="89"/>
      <c r="AN298" s="21"/>
      <c r="AO298" s="87"/>
      <c r="AP298" s="21"/>
      <c r="AQ298" s="21"/>
      <c r="AR298" s="21"/>
      <c r="AS298" s="54"/>
      <c r="AT298" s="54"/>
      <c r="AU298" s="29">
        <v>267</v>
      </c>
      <c r="AV298" s="29" t="s">
        <v>449</v>
      </c>
      <c r="AW298" s="29" t="str">
        <f t="shared" si="56"/>
        <v>267.</v>
      </c>
      <c r="AX298" s="104"/>
    </row>
    <row r="299" spans="1:50" ht="22.5" customHeight="1" x14ac:dyDescent="0.3">
      <c r="A299" s="159" t="str">
        <f t="shared" si="53"/>
        <v>268.</v>
      </c>
      <c r="B299" s="159">
        <v>1075</v>
      </c>
      <c r="C299" s="171" t="s">
        <v>739</v>
      </c>
      <c r="D299" s="172">
        <v>1962</v>
      </c>
      <c r="E299" s="181" t="s">
        <v>34</v>
      </c>
      <c r="F299" s="159" t="s">
        <v>35</v>
      </c>
      <c r="G299" s="168">
        <v>2</v>
      </c>
      <c r="H299" s="168">
        <v>1</v>
      </c>
      <c r="I299" s="152">
        <v>333.52</v>
      </c>
      <c r="J299" s="152">
        <v>304.23</v>
      </c>
      <c r="K299" s="152">
        <v>260.91000000000003</v>
      </c>
      <c r="L299" s="169">
        <v>7</v>
      </c>
      <c r="M299" s="165">
        <f>T299</f>
        <v>222468.5</v>
      </c>
      <c r="N299" s="184" t="s">
        <v>34</v>
      </c>
      <c r="O299" s="184" t="s">
        <v>34</v>
      </c>
      <c r="P299" s="184" t="s">
        <v>34</v>
      </c>
      <c r="Q299" s="165">
        <f t="shared" si="54"/>
        <v>222468.5</v>
      </c>
      <c r="R299" s="154">
        <f t="shared" si="55"/>
        <v>667.03196210122337</v>
      </c>
      <c r="S299" s="154">
        <v>5221.4052538370725</v>
      </c>
      <c r="T299" s="165">
        <v>222468.5</v>
      </c>
      <c r="U299" s="169" t="s">
        <v>34</v>
      </c>
      <c r="V299" s="165" t="s">
        <v>34</v>
      </c>
      <c r="W299" s="165" t="s">
        <v>34</v>
      </c>
      <c r="X299" s="165" t="s">
        <v>34</v>
      </c>
      <c r="Y299" s="165" t="s">
        <v>34</v>
      </c>
      <c r="Z299" s="165" t="s">
        <v>34</v>
      </c>
      <c r="AA299" s="165" t="s">
        <v>34</v>
      </c>
      <c r="AB299" s="165" t="s">
        <v>34</v>
      </c>
      <c r="AC299" s="165" t="s">
        <v>34</v>
      </c>
      <c r="AD299" s="165" t="s">
        <v>34</v>
      </c>
      <c r="AE299" s="165" t="s">
        <v>34</v>
      </c>
      <c r="AF299" s="165" t="s">
        <v>34</v>
      </c>
      <c r="AG299" s="165" t="s">
        <v>34</v>
      </c>
      <c r="AH299" s="165" t="s">
        <v>34</v>
      </c>
      <c r="AI299" s="170" t="s">
        <v>38</v>
      </c>
      <c r="AJ299" s="41"/>
      <c r="AK299" s="32" t="s">
        <v>404</v>
      </c>
      <c r="AL299" s="90">
        <v>1</v>
      </c>
      <c r="AM299" s="89"/>
      <c r="AN299" s="21" t="s">
        <v>486</v>
      </c>
      <c r="AO299" s="21"/>
      <c r="AP299" s="21"/>
      <c r="AQ299" s="21"/>
      <c r="AR299" s="21"/>
      <c r="AS299" s="54" t="s">
        <v>532</v>
      </c>
      <c r="AT299" s="54"/>
      <c r="AU299" s="29">
        <v>268</v>
      </c>
      <c r="AV299" s="29" t="s">
        <v>449</v>
      </c>
      <c r="AW299" s="29" t="str">
        <f t="shared" si="56"/>
        <v>268.</v>
      </c>
      <c r="AX299" s="104"/>
    </row>
    <row r="300" spans="1:50" ht="22.5" customHeight="1" x14ac:dyDescent="0.3">
      <c r="A300" s="159" t="str">
        <f t="shared" si="53"/>
        <v>269.</v>
      </c>
      <c r="B300" s="159">
        <v>1078</v>
      </c>
      <c r="C300" s="171" t="s">
        <v>740</v>
      </c>
      <c r="D300" s="172">
        <v>1961</v>
      </c>
      <c r="E300" s="181" t="s">
        <v>34</v>
      </c>
      <c r="F300" s="159" t="s">
        <v>35</v>
      </c>
      <c r="G300" s="168">
        <v>2</v>
      </c>
      <c r="H300" s="168">
        <v>1</v>
      </c>
      <c r="I300" s="152">
        <v>343.6</v>
      </c>
      <c r="J300" s="152">
        <v>310.10000000000002</v>
      </c>
      <c r="K300" s="152">
        <v>273.39999999999998</v>
      </c>
      <c r="L300" s="169">
        <v>14</v>
      </c>
      <c r="M300" s="165">
        <f t="shared" ref="M300:M302" si="57">T300</f>
        <v>96352.85</v>
      </c>
      <c r="N300" s="184" t="s">
        <v>34</v>
      </c>
      <c r="O300" s="184" t="s">
        <v>34</v>
      </c>
      <c r="P300" s="184" t="s">
        <v>34</v>
      </c>
      <c r="Q300" s="165">
        <f t="shared" si="54"/>
        <v>96352.85</v>
      </c>
      <c r="R300" s="154">
        <f t="shared" si="55"/>
        <v>280.42156577415602</v>
      </c>
      <c r="S300" s="154">
        <v>5221.4052538370725</v>
      </c>
      <c r="T300" s="165">
        <v>96352.85</v>
      </c>
      <c r="U300" s="169" t="s">
        <v>34</v>
      </c>
      <c r="V300" s="165" t="s">
        <v>34</v>
      </c>
      <c r="W300" s="165" t="s">
        <v>34</v>
      </c>
      <c r="X300" s="165" t="s">
        <v>34</v>
      </c>
      <c r="Y300" s="165" t="s">
        <v>34</v>
      </c>
      <c r="Z300" s="165" t="s">
        <v>34</v>
      </c>
      <c r="AA300" s="165" t="s">
        <v>34</v>
      </c>
      <c r="AB300" s="165" t="s">
        <v>34</v>
      </c>
      <c r="AC300" s="165" t="s">
        <v>34</v>
      </c>
      <c r="AD300" s="165" t="s">
        <v>34</v>
      </c>
      <c r="AE300" s="165" t="s">
        <v>34</v>
      </c>
      <c r="AF300" s="165" t="s">
        <v>34</v>
      </c>
      <c r="AG300" s="165" t="s">
        <v>34</v>
      </c>
      <c r="AH300" s="165" t="s">
        <v>34</v>
      </c>
      <c r="AI300" s="170" t="s">
        <v>403</v>
      </c>
      <c r="AJ300" s="41"/>
      <c r="AK300" s="32" t="s">
        <v>404</v>
      </c>
      <c r="AL300" s="90">
        <v>1</v>
      </c>
      <c r="AM300" s="89"/>
      <c r="AN300" s="21" t="s">
        <v>502</v>
      </c>
      <c r="AO300" s="21"/>
      <c r="AP300" s="21"/>
      <c r="AQ300" s="21"/>
      <c r="AR300" s="21"/>
      <c r="AS300" s="54" t="s">
        <v>519</v>
      </c>
      <c r="AT300" s="54"/>
      <c r="AU300" s="29">
        <v>269</v>
      </c>
      <c r="AV300" s="29" t="s">
        <v>449</v>
      </c>
      <c r="AW300" s="29" t="str">
        <f t="shared" si="56"/>
        <v>269.</v>
      </c>
      <c r="AX300" s="104"/>
    </row>
    <row r="301" spans="1:50" ht="22.5" customHeight="1" x14ac:dyDescent="0.3">
      <c r="A301" s="159" t="str">
        <f t="shared" si="53"/>
        <v>270.</v>
      </c>
      <c r="B301" s="159">
        <v>1080</v>
      </c>
      <c r="C301" s="171" t="s">
        <v>741</v>
      </c>
      <c r="D301" s="172">
        <v>1963</v>
      </c>
      <c r="E301" s="181" t="s">
        <v>34</v>
      </c>
      <c r="F301" s="159" t="s">
        <v>35</v>
      </c>
      <c r="G301" s="168">
        <v>2</v>
      </c>
      <c r="H301" s="168">
        <v>3</v>
      </c>
      <c r="I301" s="152">
        <v>551.9</v>
      </c>
      <c r="J301" s="152">
        <v>495.06</v>
      </c>
      <c r="K301" s="152">
        <v>65.8</v>
      </c>
      <c r="L301" s="169">
        <v>33</v>
      </c>
      <c r="M301" s="165">
        <f t="shared" si="57"/>
        <v>432000</v>
      </c>
      <c r="N301" s="184" t="s">
        <v>34</v>
      </c>
      <c r="O301" s="184" t="s">
        <v>34</v>
      </c>
      <c r="P301" s="184" t="s">
        <v>34</v>
      </c>
      <c r="Q301" s="165">
        <f t="shared" si="54"/>
        <v>432000</v>
      </c>
      <c r="R301" s="154">
        <f t="shared" si="55"/>
        <v>782.75049827867372</v>
      </c>
      <c r="S301" s="154">
        <v>5221.4052538370725</v>
      </c>
      <c r="T301" s="165">
        <v>432000</v>
      </c>
      <c r="U301" s="169" t="s">
        <v>34</v>
      </c>
      <c r="V301" s="165" t="s">
        <v>34</v>
      </c>
      <c r="W301" s="165" t="s">
        <v>34</v>
      </c>
      <c r="X301" s="165" t="s">
        <v>34</v>
      </c>
      <c r="Y301" s="165" t="s">
        <v>34</v>
      </c>
      <c r="Z301" s="165" t="s">
        <v>34</v>
      </c>
      <c r="AA301" s="165" t="s">
        <v>34</v>
      </c>
      <c r="AB301" s="165" t="s">
        <v>34</v>
      </c>
      <c r="AC301" s="165" t="s">
        <v>34</v>
      </c>
      <c r="AD301" s="165" t="s">
        <v>34</v>
      </c>
      <c r="AE301" s="165" t="s">
        <v>34</v>
      </c>
      <c r="AF301" s="165" t="s">
        <v>34</v>
      </c>
      <c r="AG301" s="165" t="s">
        <v>34</v>
      </c>
      <c r="AH301" s="165" t="s">
        <v>34</v>
      </c>
      <c r="AI301" s="170" t="s">
        <v>38</v>
      </c>
      <c r="AJ301" s="41"/>
      <c r="AK301" s="32" t="s">
        <v>404</v>
      </c>
      <c r="AL301" s="90">
        <v>1</v>
      </c>
      <c r="AM301" s="89"/>
      <c r="AN301" s="21" t="s">
        <v>486</v>
      </c>
      <c r="AO301" s="21"/>
      <c r="AP301" s="21"/>
      <c r="AQ301" s="21"/>
      <c r="AR301" s="21"/>
      <c r="AS301" s="54" t="s">
        <v>532</v>
      </c>
      <c r="AT301" s="54"/>
      <c r="AU301" s="29">
        <v>270</v>
      </c>
      <c r="AV301" s="29" t="s">
        <v>449</v>
      </c>
      <c r="AW301" s="29" t="str">
        <f t="shared" si="56"/>
        <v>270.</v>
      </c>
      <c r="AX301" s="104"/>
    </row>
    <row r="302" spans="1:50" ht="22.5" customHeight="1" x14ac:dyDescent="0.3">
      <c r="A302" s="159" t="str">
        <f t="shared" si="53"/>
        <v>271.</v>
      </c>
      <c r="B302" s="159">
        <v>936</v>
      </c>
      <c r="C302" s="171" t="s">
        <v>147</v>
      </c>
      <c r="D302" s="172">
        <v>1962</v>
      </c>
      <c r="E302" s="181" t="s">
        <v>34</v>
      </c>
      <c r="F302" s="159" t="s">
        <v>35</v>
      </c>
      <c r="G302" s="168">
        <v>2</v>
      </c>
      <c r="H302" s="168">
        <v>2</v>
      </c>
      <c r="I302" s="152">
        <v>288.8</v>
      </c>
      <c r="J302" s="152">
        <v>268.2</v>
      </c>
      <c r="K302" s="152">
        <v>20.6</v>
      </c>
      <c r="L302" s="169">
        <v>10</v>
      </c>
      <c r="M302" s="165">
        <f t="shared" si="57"/>
        <v>255451.67</v>
      </c>
      <c r="N302" s="184" t="s">
        <v>34</v>
      </c>
      <c r="O302" s="184" t="s">
        <v>34</v>
      </c>
      <c r="P302" s="184" t="s">
        <v>34</v>
      </c>
      <c r="Q302" s="165">
        <f t="shared" si="54"/>
        <v>255451.67</v>
      </c>
      <c r="R302" s="154">
        <f t="shared" si="55"/>
        <v>884.52794321329645</v>
      </c>
      <c r="S302" s="154">
        <v>5221.4052538370725</v>
      </c>
      <c r="T302" s="165">
        <v>255451.67</v>
      </c>
      <c r="U302" s="169" t="s">
        <v>34</v>
      </c>
      <c r="V302" s="165" t="s">
        <v>34</v>
      </c>
      <c r="W302" s="165" t="s">
        <v>34</v>
      </c>
      <c r="X302" s="165" t="s">
        <v>34</v>
      </c>
      <c r="Y302" s="165" t="s">
        <v>34</v>
      </c>
      <c r="Z302" s="165" t="s">
        <v>34</v>
      </c>
      <c r="AA302" s="165" t="s">
        <v>34</v>
      </c>
      <c r="AB302" s="165" t="s">
        <v>34</v>
      </c>
      <c r="AC302" s="165" t="s">
        <v>34</v>
      </c>
      <c r="AD302" s="165" t="s">
        <v>34</v>
      </c>
      <c r="AE302" s="165" t="s">
        <v>34</v>
      </c>
      <c r="AF302" s="165" t="s">
        <v>34</v>
      </c>
      <c r="AG302" s="165" t="s">
        <v>34</v>
      </c>
      <c r="AH302" s="165" t="s">
        <v>34</v>
      </c>
      <c r="AI302" s="170" t="s">
        <v>38</v>
      </c>
      <c r="AJ302" s="41"/>
      <c r="AK302" s="32" t="s">
        <v>404</v>
      </c>
      <c r="AL302" s="90">
        <v>1</v>
      </c>
      <c r="AM302" s="89"/>
      <c r="AN302" s="21" t="s">
        <v>486</v>
      </c>
      <c r="AO302" s="21"/>
      <c r="AP302" s="21"/>
      <c r="AQ302" s="21"/>
      <c r="AR302" s="21"/>
      <c r="AS302" s="54" t="s">
        <v>1523</v>
      </c>
      <c r="AT302" s="54"/>
      <c r="AU302" s="29">
        <v>271</v>
      </c>
      <c r="AV302" s="29" t="s">
        <v>449</v>
      </c>
      <c r="AW302" s="29" t="str">
        <f t="shared" si="56"/>
        <v>271.</v>
      </c>
      <c r="AX302" s="104"/>
    </row>
    <row r="303" spans="1:50" ht="22.5" customHeight="1" x14ac:dyDescent="0.3">
      <c r="A303" s="159" t="str">
        <f t="shared" si="53"/>
        <v>272.</v>
      </c>
      <c r="B303" s="159">
        <v>967</v>
      </c>
      <c r="C303" s="171" t="s">
        <v>427</v>
      </c>
      <c r="D303" s="172">
        <v>1955</v>
      </c>
      <c r="E303" s="181" t="s">
        <v>34</v>
      </c>
      <c r="F303" s="159" t="s">
        <v>35</v>
      </c>
      <c r="G303" s="168">
        <v>2</v>
      </c>
      <c r="H303" s="168">
        <v>1</v>
      </c>
      <c r="I303" s="152">
        <v>869.17</v>
      </c>
      <c r="J303" s="152">
        <v>249.62</v>
      </c>
      <c r="K303" s="152">
        <v>146.55000000000001</v>
      </c>
      <c r="L303" s="169">
        <v>13</v>
      </c>
      <c r="M303" s="165">
        <f>AD303</f>
        <v>93840.44</v>
      </c>
      <c r="N303" s="184" t="s">
        <v>34</v>
      </c>
      <c r="O303" s="184" t="s">
        <v>34</v>
      </c>
      <c r="P303" s="184" t="s">
        <v>34</v>
      </c>
      <c r="Q303" s="165">
        <f t="shared" si="54"/>
        <v>93840.44</v>
      </c>
      <c r="R303" s="154">
        <f t="shared" si="55"/>
        <v>107.96557635445311</v>
      </c>
      <c r="S303" s="154">
        <v>5221.4052538370725</v>
      </c>
      <c r="T303" s="165" t="s">
        <v>34</v>
      </c>
      <c r="U303" s="169" t="s">
        <v>34</v>
      </c>
      <c r="V303" s="165" t="s">
        <v>34</v>
      </c>
      <c r="W303" s="165" t="s">
        <v>34</v>
      </c>
      <c r="X303" s="165" t="s">
        <v>34</v>
      </c>
      <c r="Y303" s="165" t="s">
        <v>34</v>
      </c>
      <c r="Z303" s="165" t="s">
        <v>34</v>
      </c>
      <c r="AA303" s="165" t="s">
        <v>34</v>
      </c>
      <c r="AB303" s="165" t="s">
        <v>34</v>
      </c>
      <c r="AC303" s="165">
        <v>73.7</v>
      </c>
      <c r="AD303" s="165">
        <v>93840.44</v>
      </c>
      <c r="AE303" s="165" t="s">
        <v>34</v>
      </c>
      <c r="AF303" s="165" t="s">
        <v>34</v>
      </c>
      <c r="AG303" s="165" t="s">
        <v>34</v>
      </c>
      <c r="AH303" s="165" t="s">
        <v>34</v>
      </c>
      <c r="AI303" s="170" t="s">
        <v>403</v>
      </c>
      <c r="AJ303" s="41"/>
      <c r="AK303" s="32" t="s">
        <v>404</v>
      </c>
      <c r="AL303" s="90">
        <v>1</v>
      </c>
      <c r="AM303" s="89"/>
      <c r="AN303" s="21"/>
      <c r="AO303" s="87"/>
      <c r="AP303" s="21"/>
      <c r="AQ303" s="21"/>
      <c r="AR303" s="21"/>
      <c r="AS303" s="54"/>
      <c r="AT303" s="54"/>
      <c r="AU303" s="29">
        <v>272</v>
      </c>
      <c r="AV303" s="29" t="s">
        <v>449</v>
      </c>
      <c r="AW303" s="29" t="str">
        <f t="shared" si="56"/>
        <v>272.</v>
      </c>
      <c r="AX303" s="104"/>
    </row>
    <row r="304" spans="1:50" ht="22.5" customHeight="1" x14ac:dyDescent="0.3">
      <c r="A304" s="159" t="str">
        <f t="shared" si="53"/>
        <v>273.</v>
      </c>
      <c r="B304" s="159">
        <v>968</v>
      </c>
      <c r="C304" s="171" t="s">
        <v>549</v>
      </c>
      <c r="D304" s="172">
        <v>1917</v>
      </c>
      <c r="E304" s="181" t="s">
        <v>34</v>
      </c>
      <c r="F304" s="159" t="s">
        <v>35</v>
      </c>
      <c r="G304" s="168">
        <v>2</v>
      </c>
      <c r="H304" s="168">
        <v>2</v>
      </c>
      <c r="I304" s="152">
        <v>644.1</v>
      </c>
      <c r="J304" s="152">
        <v>355.9</v>
      </c>
      <c r="K304" s="152">
        <v>288.2</v>
      </c>
      <c r="L304" s="169">
        <v>18</v>
      </c>
      <c r="M304" s="165">
        <f>AD304</f>
        <v>106212.78</v>
      </c>
      <c r="N304" s="184" t="s">
        <v>34</v>
      </c>
      <c r="O304" s="184" t="s">
        <v>34</v>
      </c>
      <c r="P304" s="184" t="s">
        <v>34</v>
      </c>
      <c r="Q304" s="165">
        <f t="shared" si="54"/>
        <v>106212.78</v>
      </c>
      <c r="R304" s="154">
        <f t="shared" si="55"/>
        <v>164.90107126222637</v>
      </c>
      <c r="S304" s="154">
        <v>5221.4052538370725</v>
      </c>
      <c r="T304" s="165" t="s">
        <v>34</v>
      </c>
      <c r="U304" s="169" t="s">
        <v>34</v>
      </c>
      <c r="V304" s="165" t="s">
        <v>34</v>
      </c>
      <c r="W304" s="165" t="s">
        <v>34</v>
      </c>
      <c r="X304" s="165" t="s">
        <v>34</v>
      </c>
      <c r="Y304" s="165" t="s">
        <v>34</v>
      </c>
      <c r="Z304" s="165" t="s">
        <v>34</v>
      </c>
      <c r="AA304" s="165" t="s">
        <v>34</v>
      </c>
      <c r="AB304" s="165" t="s">
        <v>34</v>
      </c>
      <c r="AC304" s="165">
        <v>79.599999999999994</v>
      </c>
      <c r="AD304" s="165">
        <v>106212.78</v>
      </c>
      <c r="AE304" s="165" t="s">
        <v>34</v>
      </c>
      <c r="AF304" s="165" t="s">
        <v>34</v>
      </c>
      <c r="AG304" s="165" t="s">
        <v>34</v>
      </c>
      <c r="AH304" s="165" t="s">
        <v>34</v>
      </c>
      <c r="AI304" s="170" t="s">
        <v>403</v>
      </c>
      <c r="AJ304" s="41"/>
      <c r="AK304" s="32" t="s">
        <v>404</v>
      </c>
      <c r="AL304" s="90">
        <v>1</v>
      </c>
      <c r="AM304" s="89"/>
      <c r="AN304" s="21"/>
      <c r="AO304" s="87"/>
      <c r="AP304" s="21"/>
      <c r="AQ304" s="21"/>
      <c r="AR304" s="21"/>
      <c r="AS304" s="54"/>
      <c r="AT304" s="54"/>
      <c r="AU304" s="29">
        <v>273</v>
      </c>
      <c r="AV304" s="29" t="s">
        <v>449</v>
      </c>
      <c r="AW304" s="29" t="str">
        <f t="shared" si="56"/>
        <v>273.</v>
      </c>
      <c r="AX304" s="104"/>
    </row>
    <row r="305" spans="1:50" ht="22.5" customHeight="1" x14ac:dyDescent="0.3">
      <c r="A305" s="159" t="str">
        <f t="shared" si="53"/>
        <v>274.</v>
      </c>
      <c r="B305" s="159">
        <v>1094</v>
      </c>
      <c r="C305" s="171" t="s">
        <v>742</v>
      </c>
      <c r="D305" s="172">
        <v>1966</v>
      </c>
      <c r="E305" s="181" t="s">
        <v>34</v>
      </c>
      <c r="F305" s="159" t="s">
        <v>35</v>
      </c>
      <c r="G305" s="168">
        <v>2</v>
      </c>
      <c r="H305" s="168">
        <v>2</v>
      </c>
      <c r="I305" s="152">
        <v>283.39999999999998</v>
      </c>
      <c r="J305" s="152">
        <v>200.4</v>
      </c>
      <c r="K305" s="152">
        <v>120.5</v>
      </c>
      <c r="L305" s="169">
        <v>12</v>
      </c>
      <c r="M305" s="165">
        <f>T305+AG305</f>
        <v>186630.11</v>
      </c>
      <c r="N305" s="184" t="s">
        <v>34</v>
      </c>
      <c r="O305" s="184" t="s">
        <v>34</v>
      </c>
      <c r="P305" s="184" t="s">
        <v>34</v>
      </c>
      <c r="Q305" s="165">
        <f t="shared" si="54"/>
        <v>186630.11</v>
      </c>
      <c r="R305" s="154">
        <f t="shared" si="55"/>
        <v>658.5395553987297</v>
      </c>
      <c r="S305" s="154">
        <v>5221.4052538370725</v>
      </c>
      <c r="T305" s="165">
        <v>184452.96</v>
      </c>
      <c r="U305" s="169" t="s">
        <v>34</v>
      </c>
      <c r="V305" s="165" t="s">
        <v>34</v>
      </c>
      <c r="W305" s="165" t="s">
        <v>34</v>
      </c>
      <c r="X305" s="165" t="s">
        <v>34</v>
      </c>
      <c r="Y305" s="165" t="s">
        <v>34</v>
      </c>
      <c r="Z305" s="165" t="s">
        <v>34</v>
      </c>
      <c r="AA305" s="165" t="s">
        <v>34</v>
      </c>
      <c r="AB305" s="165" t="s">
        <v>34</v>
      </c>
      <c r="AC305" s="165" t="s">
        <v>34</v>
      </c>
      <c r="AD305" s="165" t="s">
        <v>34</v>
      </c>
      <c r="AE305" s="165" t="s">
        <v>34</v>
      </c>
      <c r="AF305" s="165" t="s">
        <v>34</v>
      </c>
      <c r="AG305" s="165">
        <v>2177.15</v>
      </c>
      <c r="AH305" s="165" t="s">
        <v>34</v>
      </c>
      <c r="AI305" s="170" t="s">
        <v>403</v>
      </c>
      <c r="AJ305" s="41"/>
      <c r="AK305" s="32" t="s">
        <v>404</v>
      </c>
      <c r="AL305" s="90">
        <v>1</v>
      </c>
      <c r="AM305" s="89"/>
      <c r="AN305" s="21" t="s">
        <v>502</v>
      </c>
      <c r="AO305" s="21"/>
      <c r="AP305" s="21"/>
      <c r="AQ305" s="21"/>
      <c r="AR305" s="21"/>
      <c r="AS305" s="54" t="s">
        <v>520</v>
      </c>
      <c r="AT305" s="54"/>
      <c r="AU305" s="29">
        <v>274</v>
      </c>
      <c r="AV305" s="29" t="s">
        <v>449</v>
      </c>
      <c r="AW305" s="29" t="str">
        <f t="shared" si="56"/>
        <v>274.</v>
      </c>
      <c r="AX305" s="104"/>
    </row>
    <row r="306" spans="1:50" ht="22.5" customHeight="1" x14ac:dyDescent="0.3">
      <c r="A306" s="159" t="str">
        <f t="shared" si="53"/>
        <v>275.</v>
      </c>
      <c r="B306" s="159">
        <v>1118</v>
      </c>
      <c r="C306" s="171" t="s">
        <v>148</v>
      </c>
      <c r="D306" s="172">
        <v>1968</v>
      </c>
      <c r="E306" s="181" t="s">
        <v>34</v>
      </c>
      <c r="F306" s="159" t="s">
        <v>35</v>
      </c>
      <c r="G306" s="168">
        <v>4</v>
      </c>
      <c r="H306" s="168">
        <v>3</v>
      </c>
      <c r="I306" s="165">
        <v>2125.87</v>
      </c>
      <c r="J306" s="165">
        <v>1962.85</v>
      </c>
      <c r="K306" s="165">
        <v>1962.85</v>
      </c>
      <c r="L306" s="169">
        <v>81</v>
      </c>
      <c r="M306" s="165">
        <f>X306</f>
        <v>2070081.94</v>
      </c>
      <c r="N306" s="184" t="s">
        <v>34</v>
      </c>
      <c r="O306" s="184" t="s">
        <v>34</v>
      </c>
      <c r="P306" s="184" t="s">
        <v>34</v>
      </c>
      <c r="Q306" s="165">
        <f t="shared" si="54"/>
        <v>2070081.94</v>
      </c>
      <c r="R306" s="154">
        <v>821.480146951601</v>
      </c>
      <c r="S306" s="154">
        <v>5221.4052538370725</v>
      </c>
      <c r="T306" s="165" t="s">
        <v>34</v>
      </c>
      <c r="U306" s="169" t="s">
        <v>34</v>
      </c>
      <c r="V306" s="165" t="s">
        <v>34</v>
      </c>
      <c r="W306" s="165">
        <v>830</v>
      </c>
      <c r="X306" s="165">
        <v>2070081.94</v>
      </c>
      <c r="Y306" s="165" t="s">
        <v>34</v>
      </c>
      <c r="Z306" s="165" t="s">
        <v>34</v>
      </c>
      <c r="AA306" s="165" t="s">
        <v>34</v>
      </c>
      <c r="AB306" s="165" t="s">
        <v>34</v>
      </c>
      <c r="AC306" s="165" t="s">
        <v>34</v>
      </c>
      <c r="AD306" s="165" t="s">
        <v>34</v>
      </c>
      <c r="AE306" s="165" t="s">
        <v>34</v>
      </c>
      <c r="AF306" s="165" t="s">
        <v>34</v>
      </c>
      <c r="AG306" s="165" t="s">
        <v>34</v>
      </c>
      <c r="AH306" s="165" t="s">
        <v>34</v>
      </c>
      <c r="AI306" s="170" t="s">
        <v>403</v>
      </c>
      <c r="AJ306" s="41"/>
      <c r="AK306" s="32" t="s">
        <v>404</v>
      </c>
      <c r="AL306" s="90">
        <v>1</v>
      </c>
      <c r="AM306" s="89"/>
      <c r="AN306" s="21"/>
      <c r="AO306" s="87" t="e">
        <f>T307+AG307+AH316+AH328+AH342+AH343+AH344+AH345+AH346+AH347+AH349+AH350</f>
        <v>#VALUE!</v>
      </c>
      <c r="AP306" s="21"/>
      <c r="AQ306" s="21"/>
      <c r="AR306" s="21"/>
      <c r="AS306" s="54"/>
      <c r="AT306" s="54"/>
      <c r="AU306" s="29">
        <v>275</v>
      </c>
      <c r="AV306" s="29" t="s">
        <v>449</v>
      </c>
      <c r="AW306" s="29" t="str">
        <f>CONCATENATE(AU306,AV306)</f>
        <v>275.</v>
      </c>
      <c r="AX306" s="104"/>
    </row>
    <row r="307" spans="1:50" ht="22.5" customHeight="1" x14ac:dyDescent="0.3">
      <c r="A307" s="159"/>
      <c r="B307" s="159"/>
      <c r="C307" s="158" t="s">
        <v>40</v>
      </c>
      <c r="D307" s="159"/>
      <c r="E307" s="167"/>
      <c r="F307" s="159"/>
      <c r="G307" s="168"/>
      <c r="H307" s="168"/>
      <c r="I307" s="160">
        <f>SUM(I308:I353)</f>
        <v>83403.378000000012</v>
      </c>
      <c r="J307" s="160">
        <f>SUM(J308:J353)</f>
        <v>65726.28</v>
      </c>
      <c r="K307" s="160">
        <f>SUM(K308:K353)</f>
        <v>45373.189999999995</v>
      </c>
      <c r="L307" s="161">
        <f>SUM(L308:L353)</f>
        <v>2598</v>
      </c>
      <c r="M307" s="160">
        <f>SUM(M308:M353)</f>
        <v>38569780.399999999</v>
      </c>
      <c r="N307" s="160"/>
      <c r="O307" s="160"/>
      <c r="P307" s="160"/>
      <c r="Q307" s="160">
        <f>SUM(Q308:Q353)</f>
        <v>38569780.399999999</v>
      </c>
      <c r="R307" s="160">
        <f>SUM(R308:R353)</f>
        <v>37408.437446596159</v>
      </c>
      <c r="S307" s="160">
        <f>SUM(S308:S353)</f>
        <v>349293.9777096117</v>
      </c>
      <c r="T307" s="160">
        <f>SUM(T308:T353)</f>
        <v>22227809.720000003</v>
      </c>
      <c r="U307" s="161"/>
      <c r="V307" s="160"/>
      <c r="W307" s="160">
        <f>SUM(W308:W353)</f>
        <v>5246.5</v>
      </c>
      <c r="X307" s="160">
        <f>SUM(X308:X353)</f>
        <v>9816479.5600000005</v>
      </c>
      <c r="Y307" s="160"/>
      <c r="Z307" s="160"/>
      <c r="AA307" s="160">
        <f>SUM(AA308:AA353)</f>
        <v>2975.4</v>
      </c>
      <c r="AB307" s="160">
        <f>SUM(AB308:AB353)</f>
        <v>3052994.75</v>
      </c>
      <c r="AC307" s="160">
        <f>SUM(AC308:AC353)</f>
        <v>419</v>
      </c>
      <c r="AD307" s="160">
        <f>SUM(AD308:AD353)</f>
        <v>616043.12</v>
      </c>
      <c r="AE307" s="160"/>
      <c r="AF307" s="160"/>
      <c r="AG307" s="160">
        <f>SUM(AG308:AG353)</f>
        <v>1595712.2099999997</v>
      </c>
      <c r="AH307" s="160">
        <f>SUM(AH308:AH353)</f>
        <v>1260741.04</v>
      </c>
      <c r="AI307" s="170"/>
      <c r="AJ307" s="1">
        <v>32</v>
      </c>
      <c r="AK307" s="32"/>
      <c r="AL307" s="90">
        <f>SUM(AL308:AL353)</f>
        <v>46</v>
      </c>
      <c r="AM307" s="89">
        <f>M307-T307-X307-AB307-AD307-AG307-AH307</f>
        <v>-4.4237822294235229E-9</v>
      </c>
      <c r="AN307" s="21">
        <f>M307-T307-V307-X307-Z307-AB307-AD307-AG307-AH307</f>
        <v>-4.4237822294235229E-9</v>
      </c>
      <c r="AO307" s="87"/>
      <c r="AP307" s="21"/>
      <c r="AQ307" s="21"/>
      <c r="AR307" s="21"/>
      <c r="AS307" s="46"/>
      <c r="AT307" s="46"/>
      <c r="AX307" s="104"/>
    </row>
    <row r="308" spans="1:50" ht="22.5" customHeight="1" x14ac:dyDescent="0.3">
      <c r="A308" s="159" t="str">
        <f t="shared" si="53"/>
        <v>276.</v>
      </c>
      <c r="B308" s="159">
        <v>943</v>
      </c>
      <c r="C308" s="171" t="s">
        <v>743</v>
      </c>
      <c r="D308" s="172">
        <v>1970</v>
      </c>
      <c r="E308" s="172" t="s">
        <v>34</v>
      </c>
      <c r="F308" s="172" t="s">
        <v>35</v>
      </c>
      <c r="G308" s="172">
        <v>2</v>
      </c>
      <c r="H308" s="172">
        <v>2</v>
      </c>
      <c r="I308" s="152">
        <v>573.20000000000005</v>
      </c>
      <c r="J308" s="152">
        <v>523.4</v>
      </c>
      <c r="K308" s="152">
        <v>419.2</v>
      </c>
      <c r="L308" s="153">
        <v>18</v>
      </c>
      <c r="M308" s="190">
        <f>T308+AG308</f>
        <v>141042.04999999999</v>
      </c>
      <c r="N308" s="165" t="s">
        <v>34</v>
      </c>
      <c r="O308" s="165" t="s">
        <v>34</v>
      </c>
      <c r="P308" s="165" t="s">
        <v>34</v>
      </c>
      <c r="Q308" s="190">
        <f t="shared" ref="Q308:Q353" si="58">M308</f>
        <v>141042.04999999999</v>
      </c>
      <c r="R308" s="154">
        <f t="shared" ref="R308:R353" si="59">M308/I308</f>
        <v>246.06079902302858</v>
      </c>
      <c r="S308" s="154">
        <v>7593.347341513293</v>
      </c>
      <c r="T308" s="165">
        <v>106455.73</v>
      </c>
      <c r="U308" s="169" t="s">
        <v>34</v>
      </c>
      <c r="V308" s="165" t="s">
        <v>34</v>
      </c>
      <c r="W308" s="165" t="s">
        <v>34</v>
      </c>
      <c r="X308" s="165" t="s">
        <v>34</v>
      </c>
      <c r="Y308" s="165" t="s">
        <v>34</v>
      </c>
      <c r="Z308" s="165" t="s">
        <v>34</v>
      </c>
      <c r="AA308" s="165" t="s">
        <v>34</v>
      </c>
      <c r="AB308" s="165" t="s">
        <v>34</v>
      </c>
      <c r="AC308" s="165" t="s">
        <v>34</v>
      </c>
      <c r="AD308" s="165" t="s">
        <v>34</v>
      </c>
      <c r="AE308" s="165" t="s">
        <v>34</v>
      </c>
      <c r="AF308" s="165" t="s">
        <v>34</v>
      </c>
      <c r="AG308" s="165">
        <v>34586.32</v>
      </c>
      <c r="AH308" s="165" t="s">
        <v>34</v>
      </c>
      <c r="AI308" s="170" t="s">
        <v>38</v>
      </c>
      <c r="AJ308" s="41"/>
      <c r="AK308" s="32" t="s">
        <v>404</v>
      </c>
      <c r="AL308" s="90">
        <v>1</v>
      </c>
      <c r="AM308" s="89"/>
      <c r="AN308" s="21" t="s">
        <v>409</v>
      </c>
      <c r="AO308" s="21">
        <f>M308</f>
        <v>141042.04999999999</v>
      </c>
      <c r="AP308" s="21"/>
      <c r="AQ308" s="21">
        <f>M308-AO308-AP308</f>
        <v>0</v>
      </c>
      <c r="AR308" s="21"/>
      <c r="AS308" s="34"/>
      <c r="AT308" s="55">
        <v>43430</v>
      </c>
      <c r="AU308" s="29">
        <v>276</v>
      </c>
      <c r="AV308" s="29" t="s">
        <v>449</v>
      </c>
      <c r="AW308" s="29" t="str">
        <f t="shared" ref="AW308" si="60">CONCATENATE(AU308,AV308)</f>
        <v>276.</v>
      </c>
      <c r="AX308" s="104"/>
    </row>
    <row r="309" spans="1:50" ht="22.5" customHeight="1" x14ac:dyDescent="0.3">
      <c r="A309" s="159" t="str">
        <f t="shared" si="53"/>
        <v>277.</v>
      </c>
      <c r="B309" s="159">
        <v>944</v>
      </c>
      <c r="C309" s="171" t="s">
        <v>744</v>
      </c>
      <c r="D309" s="172">
        <v>1968</v>
      </c>
      <c r="E309" s="167" t="s">
        <v>34</v>
      </c>
      <c r="F309" s="159" t="s">
        <v>35</v>
      </c>
      <c r="G309" s="159">
        <v>2</v>
      </c>
      <c r="H309" s="159">
        <v>2</v>
      </c>
      <c r="I309" s="165">
        <v>563.70000000000005</v>
      </c>
      <c r="J309" s="165">
        <v>521.79999999999995</v>
      </c>
      <c r="K309" s="165">
        <v>521.79999999999995</v>
      </c>
      <c r="L309" s="169">
        <v>23</v>
      </c>
      <c r="M309" s="190">
        <f>T309+AG309</f>
        <v>228529.34</v>
      </c>
      <c r="N309" s="165" t="s">
        <v>34</v>
      </c>
      <c r="O309" s="165" t="s">
        <v>34</v>
      </c>
      <c r="P309" s="165" t="s">
        <v>34</v>
      </c>
      <c r="Q309" s="190">
        <f t="shared" si="58"/>
        <v>228529.34</v>
      </c>
      <c r="R309" s="154">
        <f t="shared" si="59"/>
        <v>405.40950860386727</v>
      </c>
      <c r="S309" s="154">
        <v>7593.347341513293</v>
      </c>
      <c r="T309" s="165">
        <v>225643.27</v>
      </c>
      <c r="U309" s="169" t="s">
        <v>34</v>
      </c>
      <c r="V309" s="165" t="s">
        <v>34</v>
      </c>
      <c r="W309" s="165" t="s">
        <v>34</v>
      </c>
      <c r="X309" s="165" t="s">
        <v>34</v>
      </c>
      <c r="Y309" s="165" t="s">
        <v>34</v>
      </c>
      <c r="Z309" s="165" t="s">
        <v>34</v>
      </c>
      <c r="AA309" s="165" t="s">
        <v>34</v>
      </c>
      <c r="AB309" s="165" t="s">
        <v>34</v>
      </c>
      <c r="AC309" s="165" t="s">
        <v>34</v>
      </c>
      <c r="AD309" s="165" t="s">
        <v>34</v>
      </c>
      <c r="AE309" s="165" t="s">
        <v>34</v>
      </c>
      <c r="AF309" s="165" t="s">
        <v>34</v>
      </c>
      <c r="AG309" s="165">
        <v>2886.07</v>
      </c>
      <c r="AH309" s="165" t="s">
        <v>34</v>
      </c>
      <c r="AI309" s="170" t="s">
        <v>38</v>
      </c>
      <c r="AJ309" s="41"/>
      <c r="AK309" s="32" t="s">
        <v>404</v>
      </c>
      <c r="AL309" s="90">
        <v>1</v>
      </c>
      <c r="AM309" s="89"/>
      <c r="AN309" s="21" t="s">
        <v>502</v>
      </c>
      <c r="AO309" s="21">
        <f>M309</f>
        <v>228529.34</v>
      </c>
      <c r="AP309" s="21"/>
      <c r="AQ309" s="21">
        <f t="shared" ref="AQ309:AQ311" si="61">M309-AO309-AP309</f>
        <v>0</v>
      </c>
      <c r="AR309" s="21"/>
      <c r="AS309" s="34" t="s">
        <v>532</v>
      </c>
      <c r="AT309" s="34"/>
      <c r="AU309" s="29">
        <v>277</v>
      </c>
      <c r="AV309" s="29" t="s">
        <v>449</v>
      </c>
      <c r="AW309" s="29" t="str">
        <f t="shared" ref="AW309:AW353" si="62">CONCATENATE(AU309,AV309)</f>
        <v>277.</v>
      </c>
      <c r="AX309" s="104"/>
    </row>
    <row r="310" spans="1:50" ht="22.5" customHeight="1" x14ac:dyDescent="0.3">
      <c r="A310" s="159" t="str">
        <f t="shared" si="53"/>
        <v>278.</v>
      </c>
      <c r="B310" s="159">
        <v>956</v>
      </c>
      <c r="C310" s="171" t="s">
        <v>745</v>
      </c>
      <c r="D310" s="172">
        <v>1963</v>
      </c>
      <c r="E310" s="167" t="s">
        <v>34</v>
      </c>
      <c r="F310" s="159" t="s">
        <v>35</v>
      </c>
      <c r="G310" s="172">
        <v>2</v>
      </c>
      <c r="H310" s="172">
        <v>3</v>
      </c>
      <c r="I310" s="152">
        <v>530.5</v>
      </c>
      <c r="J310" s="152">
        <v>289.5</v>
      </c>
      <c r="K310" s="152">
        <v>94</v>
      </c>
      <c r="L310" s="153">
        <v>15</v>
      </c>
      <c r="M310" s="190">
        <f>T310+AB310+AG310</f>
        <v>904743.04999999993</v>
      </c>
      <c r="N310" s="165" t="s">
        <v>34</v>
      </c>
      <c r="O310" s="165" t="s">
        <v>34</v>
      </c>
      <c r="P310" s="165" t="s">
        <v>34</v>
      </c>
      <c r="Q310" s="190">
        <f t="shared" si="58"/>
        <v>904743.04999999993</v>
      </c>
      <c r="R310" s="154">
        <f t="shared" si="59"/>
        <v>1705.453440150801</v>
      </c>
      <c r="S310" s="154">
        <v>7593.347341513293</v>
      </c>
      <c r="T310" s="165">
        <v>289585.2</v>
      </c>
      <c r="U310" s="169" t="s">
        <v>34</v>
      </c>
      <c r="V310" s="165" t="s">
        <v>34</v>
      </c>
      <c r="W310" s="165" t="s">
        <v>34</v>
      </c>
      <c r="X310" s="165" t="s">
        <v>34</v>
      </c>
      <c r="Y310" s="165" t="s">
        <v>34</v>
      </c>
      <c r="Z310" s="165" t="s">
        <v>34</v>
      </c>
      <c r="AA310" s="165">
        <v>610</v>
      </c>
      <c r="AB310" s="165">
        <v>612271.78</v>
      </c>
      <c r="AC310" s="165" t="s">
        <v>34</v>
      </c>
      <c r="AD310" s="165" t="s">
        <v>34</v>
      </c>
      <c r="AE310" s="165" t="s">
        <v>34</v>
      </c>
      <c r="AF310" s="165" t="s">
        <v>34</v>
      </c>
      <c r="AG310" s="165">
        <v>2886.07</v>
      </c>
      <c r="AH310" s="165" t="s">
        <v>34</v>
      </c>
      <c r="AI310" s="170" t="s">
        <v>38</v>
      </c>
      <c r="AJ310" s="41"/>
      <c r="AK310" s="32" t="s">
        <v>404</v>
      </c>
      <c r="AL310" s="90">
        <v>1</v>
      </c>
      <c r="AM310" s="89"/>
      <c r="AN310" s="21" t="s">
        <v>1553</v>
      </c>
      <c r="AO310" s="21">
        <f>T310+AG310</f>
        <v>292471.27</v>
      </c>
      <c r="AP310" s="21"/>
      <c r="AQ310" s="21">
        <f t="shared" si="61"/>
        <v>612271.77999999991</v>
      </c>
      <c r="AR310" s="21"/>
      <c r="AS310" s="34" t="s">
        <v>532</v>
      </c>
      <c r="AT310" s="34"/>
      <c r="AU310" s="29">
        <v>278</v>
      </c>
      <c r="AV310" s="29" t="s">
        <v>449</v>
      </c>
      <c r="AW310" s="29" t="str">
        <f t="shared" si="62"/>
        <v>278.</v>
      </c>
      <c r="AX310" s="104"/>
    </row>
    <row r="311" spans="1:50" ht="22.5" customHeight="1" x14ac:dyDescent="0.3">
      <c r="A311" s="159" t="str">
        <f t="shared" si="53"/>
        <v>279.</v>
      </c>
      <c r="B311" s="159">
        <v>1011</v>
      </c>
      <c r="C311" s="171" t="s">
        <v>1502</v>
      </c>
      <c r="D311" s="172">
        <v>1965</v>
      </c>
      <c r="E311" s="167" t="s">
        <v>34</v>
      </c>
      <c r="F311" s="159" t="s">
        <v>35</v>
      </c>
      <c r="G311" s="172">
        <v>2</v>
      </c>
      <c r="H311" s="172">
        <v>2</v>
      </c>
      <c r="I311" s="152">
        <v>524.20000000000005</v>
      </c>
      <c r="J311" s="152">
        <v>259.89999999999998</v>
      </c>
      <c r="K311" s="152">
        <v>97.2</v>
      </c>
      <c r="L311" s="153">
        <v>5</v>
      </c>
      <c r="M311" s="190">
        <f>T311+AG311</f>
        <v>195002.15</v>
      </c>
      <c r="N311" s="165" t="s">
        <v>34</v>
      </c>
      <c r="O311" s="165" t="s">
        <v>34</v>
      </c>
      <c r="P311" s="165" t="s">
        <v>34</v>
      </c>
      <c r="Q311" s="190">
        <f t="shared" si="58"/>
        <v>195002.15</v>
      </c>
      <c r="R311" s="154">
        <f t="shared" si="59"/>
        <v>371.99952308279279</v>
      </c>
      <c r="S311" s="154">
        <v>7593.347341513293</v>
      </c>
      <c r="T311" s="165">
        <v>192101.58</v>
      </c>
      <c r="U311" s="169" t="s">
        <v>34</v>
      </c>
      <c r="V311" s="165" t="s">
        <v>34</v>
      </c>
      <c r="W311" s="165" t="s">
        <v>34</v>
      </c>
      <c r="X311" s="165" t="s">
        <v>34</v>
      </c>
      <c r="Y311" s="165" t="s">
        <v>34</v>
      </c>
      <c r="Z311" s="165" t="s">
        <v>34</v>
      </c>
      <c r="AA311" s="165" t="s">
        <v>34</v>
      </c>
      <c r="AB311" s="165" t="s">
        <v>34</v>
      </c>
      <c r="AC311" s="165" t="s">
        <v>34</v>
      </c>
      <c r="AD311" s="165" t="s">
        <v>34</v>
      </c>
      <c r="AE311" s="165" t="s">
        <v>34</v>
      </c>
      <c r="AF311" s="165" t="s">
        <v>34</v>
      </c>
      <c r="AG311" s="165">
        <v>2900.57</v>
      </c>
      <c r="AH311" s="165" t="s">
        <v>34</v>
      </c>
      <c r="AI311" s="170" t="s">
        <v>38</v>
      </c>
      <c r="AJ311" s="41"/>
      <c r="AK311" s="32" t="s">
        <v>404</v>
      </c>
      <c r="AL311" s="90">
        <v>1</v>
      </c>
      <c r="AM311" s="89"/>
      <c r="AN311" s="21" t="s">
        <v>502</v>
      </c>
      <c r="AO311" s="21">
        <f>M311</f>
        <v>195002.15</v>
      </c>
      <c r="AP311" s="21"/>
      <c r="AQ311" s="21">
        <f t="shared" si="61"/>
        <v>0</v>
      </c>
      <c r="AR311" s="21"/>
      <c r="AS311" s="44" t="s">
        <v>1550</v>
      </c>
      <c r="AT311" s="34"/>
      <c r="AU311" s="29">
        <v>279</v>
      </c>
      <c r="AV311" s="29" t="s">
        <v>449</v>
      </c>
      <c r="AW311" s="29" t="str">
        <f t="shared" si="62"/>
        <v>279.</v>
      </c>
      <c r="AX311" s="104"/>
    </row>
    <row r="312" spans="1:50" ht="22.5" customHeight="1" x14ac:dyDescent="0.3">
      <c r="A312" s="159" t="str">
        <f t="shared" si="53"/>
        <v>280.</v>
      </c>
      <c r="B312" s="159">
        <v>963</v>
      </c>
      <c r="C312" s="171" t="s">
        <v>1503</v>
      </c>
      <c r="D312" s="172">
        <v>1959</v>
      </c>
      <c r="E312" s="167" t="s">
        <v>34</v>
      </c>
      <c r="F312" s="172" t="s">
        <v>35</v>
      </c>
      <c r="G312" s="172">
        <v>2</v>
      </c>
      <c r="H312" s="172">
        <v>2</v>
      </c>
      <c r="I312" s="152">
        <v>748.6</v>
      </c>
      <c r="J312" s="152">
        <v>670</v>
      </c>
      <c r="K312" s="152">
        <v>670</v>
      </c>
      <c r="L312" s="153">
        <v>16</v>
      </c>
      <c r="M312" s="190">
        <f>X312</f>
        <v>1619098.09</v>
      </c>
      <c r="N312" s="165" t="s">
        <v>34</v>
      </c>
      <c r="O312" s="165" t="s">
        <v>34</v>
      </c>
      <c r="P312" s="165" t="s">
        <v>34</v>
      </c>
      <c r="Q312" s="190">
        <f t="shared" si="58"/>
        <v>1619098.09</v>
      </c>
      <c r="R312" s="154">
        <f t="shared" si="59"/>
        <v>2162.8347448570667</v>
      </c>
      <c r="S312" s="154">
        <v>7593.347341513293</v>
      </c>
      <c r="T312" s="165" t="s">
        <v>34</v>
      </c>
      <c r="U312" s="169" t="s">
        <v>34</v>
      </c>
      <c r="V312" s="165" t="s">
        <v>34</v>
      </c>
      <c r="W312" s="165">
        <v>646.20000000000005</v>
      </c>
      <c r="X312" s="165">
        <v>1619098.09</v>
      </c>
      <c r="Y312" s="165" t="s">
        <v>34</v>
      </c>
      <c r="Z312" s="165" t="s">
        <v>34</v>
      </c>
      <c r="AA312" s="165" t="s">
        <v>34</v>
      </c>
      <c r="AB312" s="165" t="s">
        <v>34</v>
      </c>
      <c r="AC312" s="165" t="s">
        <v>34</v>
      </c>
      <c r="AD312" s="165" t="s">
        <v>34</v>
      </c>
      <c r="AE312" s="165" t="s">
        <v>34</v>
      </c>
      <c r="AF312" s="165" t="s">
        <v>34</v>
      </c>
      <c r="AG312" s="165" t="s">
        <v>34</v>
      </c>
      <c r="AH312" s="165" t="s">
        <v>34</v>
      </c>
      <c r="AI312" s="170" t="s">
        <v>38</v>
      </c>
      <c r="AJ312" s="41"/>
      <c r="AK312" s="32" t="s">
        <v>404</v>
      </c>
      <c r="AL312" s="90">
        <v>1</v>
      </c>
      <c r="AM312" s="89"/>
      <c r="AN312" s="21"/>
      <c r="AO312" s="87"/>
      <c r="AP312" s="21"/>
      <c r="AQ312" s="21"/>
      <c r="AR312" s="21"/>
      <c r="AS312" s="34"/>
      <c r="AT312" s="55">
        <v>43427</v>
      </c>
      <c r="AU312" s="29">
        <v>280</v>
      </c>
      <c r="AV312" s="29" t="s">
        <v>449</v>
      </c>
      <c r="AW312" s="29" t="str">
        <f t="shared" si="62"/>
        <v>280.</v>
      </c>
      <c r="AX312" s="104"/>
    </row>
    <row r="313" spans="1:50" ht="22.5" customHeight="1" x14ac:dyDescent="0.3">
      <c r="A313" s="159" t="str">
        <f t="shared" si="53"/>
        <v>281.</v>
      </c>
      <c r="B313" s="159">
        <v>970</v>
      </c>
      <c r="C313" s="171" t="s">
        <v>746</v>
      </c>
      <c r="D313" s="172">
        <v>1973</v>
      </c>
      <c r="E313" s="167" t="s">
        <v>34</v>
      </c>
      <c r="F313" s="159" t="s">
        <v>35</v>
      </c>
      <c r="G313" s="172">
        <v>2</v>
      </c>
      <c r="H313" s="172">
        <v>1</v>
      </c>
      <c r="I313" s="152">
        <v>248.4</v>
      </c>
      <c r="J313" s="152">
        <v>205</v>
      </c>
      <c r="K313" s="152">
        <v>205</v>
      </c>
      <c r="L313" s="153">
        <v>20</v>
      </c>
      <c r="M313" s="190">
        <f t="shared" ref="M313:M314" si="63">X313</f>
        <v>582370.28</v>
      </c>
      <c r="N313" s="165" t="s">
        <v>34</v>
      </c>
      <c r="O313" s="165" t="s">
        <v>34</v>
      </c>
      <c r="P313" s="165" t="s">
        <v>34</v>
      </c>
      <c r="Q313" s="190">
        <f t="shared" si="58"/>
        <v>582370.28</v>
      </c>
      <c r="R313" s="154">
        <f t="shared" si="59"/>
        <v>2344.4858293075686</v>
      </c>
      <c r="S313" s="154">
        <v>7593.347341513293</v>
      </c>
      <c r="T313" s="165" t="s">
        <v>34</v>
      </c>
      <c r="U313" s="169" t="s">
        <v>34</v>
      </c>
      <c r="V313" s="165" t="s">
        <v>34</v>
      </c>
      <c r="W313" s="165">
        <v>297</v>
      </c>
      <c r="X313" s="165">
        <v>582370.28</v>
      </c>
      <c r="Y313" s="165" t="s">
        <v>34</v>
      </c>
      <c r="Z313" s="165" t="s">
        <v>34</v>
      </c>
      <c r="AA313" s="165" t="s">
        <v>34</v>
      </c>
      <c r="AB313" s="165" t="s">
        <v>34</v>
      </c>
      <c r="AC313" s="165" t="s">
        <v>34</v>
      </c>
      <c r="AD313" s="165" t="s">
        <v>34</v>
      </c>
      <c r="AE313" s="165" t="s">
        <v>34</v>
      </c>
      <c r="AF313" s="165" t="s">
        <v>34</v>
      </c>
      <c r="AG313" s="165" t="s">
        <v>34</v>
      </c>
      <c r="AH313" s="165" t="s">
        <v>34</v>
      </c>
      <c r="AI313" s="170" t="s">
        <v>38</v>
      </c>
      <c r="AJ313" s="41"/>
      <c r="AK313" s="32" t="s">
        <v>404</v>
      </c>
      <c r="AL313" s="90">
        <v>1</v>
      </c>
      <c r="AM313" s="89"/>
      <c r="AN313" s="21"/>
      <c r="AO313" s="87"/>
      <c r="AP313" s="21"/>
      <c r="AQ313" s="21"/>
      <c r="AR313" s="21"/>
      <c r="AS313" s="34"/>
      <c r="AT313" s="55">
        <v>43367</v>
      </c>
      <c r="AU313" s="29">
        <v>281</v>
      </c>
      <c r="AV313" s="29" t="s">
        <v>449</v>
      </c>
      <c r="AW313" s="29" t="str">
        <f t="shared" si="62"/>
        <v>281.</v>
      </c>
      <c r="AX313" s="104"/>
    </row>
    <row r="314" spans="1:50" ht="22.5" customHeight="1" x14ac:dyDescent="0.3">
      <c r="A314" s="159" t="str">
        <f t="shared" si="53"/>
        <v>282.</v>
      </c>
      <c r="B314" s="159">
        <v>1000</v>
      </c>
      <c r="C314" s="171" t="s">
        <v>747</v>
      </c>
      <c r="D314" s="159">
        <v>1966</v>
      </c>
      <c r="E314" s="167" t="s">
        <v>34</v>
      </c>
      <c r="F314" s="159" t="s">
        <v>35</v>
      </c>
      <c r="G314" s="159">
        <v>2</v>
      </c>
      <c r="H314" s="159">
        <v>1</v>
      </c>
      <c r="I314" s="165">
        <v>340.2</v>
      </c>
      <c r="J314" s="165">
        <v>209.5</v>
      </c>
      <c r="K314" s="165">
        <v>131.4</v>
      </c>
      <c r="L314" s="169">
        <v>25</v>
      </c>
      <c r="M314" s="190">
        <f t="shared" si="63"/>
        <v>641653.36</v>
      </c>
      <c r="N314" s="165" t="s">
        <v>34</v>
      </c>
      <c r="O314" s="165" t="s">
        <v>34</v>
      </c>
      <c r="P314" s="165" t="s">
        <v>34</v>
      </c>
      <c r="Q314" s="190">
        <f t="shared" si="58"/>
        <v>641653.36</v>
      </c>
      <c r="R314" s="154">
        <f t="shared" si="59"/>
        <v>1886.1062904174016</v>
      </c>
      <c r="S314" s="154">
        <v>7593.347341513293</v>
      </c>
      <c r="T314" s="165" t="s">
        <v>34</v>
      </c>
      <c r="U314" s="169" t="s">
        <v>34</v>
      </c>
      <c r="V314" s="165" t="s">
        <v>34</v>
      </c>
      <c r="W314" s="165">
        <v>299.10000000000002</v>
      </c>
      <c r="X314" s="165">
        <v>641653.36</v>
      </c>
      <c r="Y314" s="165" t="s">
        <v>34</v>
      </c>
      <c r="Z314" s="165" t="s">
        <v>34</v>
      </c>
      <c r="AA314" s="165" t="s">
        <v>34</v>
      </c>
      <c r="AB314" s="165" t="s">
        <v>34</v>
      </c>
      <c r="AC314" s="165" t="s">
        <v>34</v>
      </c>
      <c r="AD314" s="165" t="s">
        <v>34</v>
      </c>
      <c r="AE314" s="165" t="s">
        <v>34</v>
      </c>
      <c r="AF314" s="165" t="s">
        <v>34</v>
      </c>
      <c r="AG314" s="165" t="s">
        <v>34</v>
      </c>
      <c r="AH314" s="165" t="s">
        <v>34</v>
      </c>
      <c r="AI314" s="170" t="s">
        <v>405</v>
      </c>
      <c r="AJ314" s="41"/>
      <c r="AK314" s="32" t="s">
        <v>404</v>
      </c>
      <c r="AL314" s="90">
        <v>1</v>
      </c>
      <c r="AM314" s="89"/>
      <c r="AN314" s="21" t="s">
        <v>1587</v>
      </c>
      <c r="AO314" s="87"/>
      <c r="AP314" s="21"/>
      <c r="AQ314" s="21"/>
      <c r="AR314" s="21"/>
      <c r="AS314" s="44" t="s">
        <v>1857</v>
      </c>
      <c r="AT314" s="55">
        <v>43367</v>
      </c>
      <c r="AU314" s="29">
        <v>282</v>
      </c>
      <c r="AV314" s="29" t="s">
        <v>449</v>
      </c>
      <c r="AW314" s="29" t="str">
        <f t="shared" si="62"/>
        <v>282.</v>
      </c>
      <c r="AX314" s="104"/>
    </row>
    <row r="315" spans="1:50" ht="22.5" customHeight="1" x14ac:dyDescent="0.3">
      <c r="A315" s="159" t="str">
        <f t="shared" si="53"/>
        <v>283.</v>
      </c>
      <c r="B315" s="159">
        <v>1002</v>
      </c>
      <c r="C315" s="171" t="s">
        <v>748</v>
      </c>
      <c r="D315" s="172">
        <v>1963</v>
      </c>
      <c r="E315" s="167" t="s">
        <v>34</v>
      </c>
      <c r="F315" s="159" t="s">
        <v>35</v>
      </c>
      <c r="G315" s="172">
        <v>2</v>
      </c>
      <c r="H315" s="172">
        <v>2</v>
      </c>
      <c r="I315" s="152">
        <v>509.7</v>
      </c>
      <c r="J315" s="165">
        <v>283.2</v>
      </c>
      <c r="K315" s="165">
        <v>229.5</v>
      </c>
      <c r="L315" s="153">
        <v>30</v>
      </c>
      <c r="M315" s="190">
        <f>X315+AD315</f>
        <v>1224728.6900000002</v>
      </c>
      <c r="N315" s="165" t="s">
        <v>34</v>
      </c>
      <c r="O315" s="165" t="s">
        <v>34</v>
      </c>
      <c r="P315" s="165" t="s">
        <v>34</v>
      </c>
      <c r="Q315" s="190">
        <f t="shared" si="58"/>
        <v>1224728.6900000002</v>
      </c>
      <c r="R315" s="154">
        <f t="shared" si="59"/>
        <v>2402.8422405336478</v>
      </c>
      <c r="S315" s="154">
        <v>7593.347341513293</v>
      </c>
      <c r="T315" s="165" t="s">
        <v>34</v>
      </c>
      <c r="U315" s="169" t="s">
        <v>34</v>
      </c>
      <c r="V315" s="165" t="s">
        <v>34</v>
      </c>
      <c r="W315" s="165">
        <v>440.5</v>
      </c>
      <c r="X315" s="165">
        <v>1104504.83</v>
      </c>
      <c r="Y315" s="165" t="s">
        <v>34</v>
      </c>
      <c r="Z315" s="165" t="s">
        <v>34</v>
      </c>
      <c r="AA315" s="165" t="s">
        <v>34</v>
      </c>
      <c r="AB315" s="165" t="s">
        <v>34</v>
      </c>
      <c r="AC315" s="165">
        <v>87</v>
      </c>
      <c r="AD315" s="165">
        <v>120223.86</v>
      </c>
      <c r="AE315" s="165" t="s">
        <v>34</v>
      </c>
      <c r="AF315" s="165" t="s">
        <v>34</v>
      </c>
      <c r="AG315" s="165" t="s">
        <v>34</v>
      </c>
      <c r="AH315" s="165" t="s">
        <v>34</v>
      </c>
      <c r="AI315" s="170" t="s">
        <v>38</v>
      </c>
      <c r="AJ315" s="41"/>
      <c r="AK315" s="32" t="s">
        <v>404</v>
      </c>
      <c r="AL315" s="90">
        <v>1</v>
      </c>
      <c r="AM315" s="89"/>
      <c r="AN315" s="21" t="s">
        <v>1524</v>
      </c>
      <c r="AO315" s="87"/>
      <c r="AP315" s="21"/>
      <c r="AQ315" s="21"/>
      <c r="AR315" s="21"/>
      <c r="AS315" s="44"/>
      <c r="AT315" s="55" t="s">
        <v>1501</v>
      </c>
      <c r="AU315" s="29">
        <v>283</v>
      </c>
      <c r="AV315" s="29" t="s">
        <v>449</v>
      </c>
      <c r="AW315" s="29" t="str">
        <f t="shared" si="62"/>
        <v>283.</v>
      </c>
      <c r="AX315" s="104"/>
    </row>
    <row r="316" spans="1:50" ht="22.5" customHeight="1" x14ac:dyDescent="0.3">
      <c r="A316" s="159" t="str">
        <f t="shared" si="53"/>
        <v>284.</v>
      </c>
      <c r="B316" s="159">
        <v>1004</v>
      </c>
      <c r="C316" s="171" t="s">
        <v>749</v>
      </c>
      <c r="D316" s="172">
        <v>1963</v>
      </c>
      <c r="E316" s="167" t="s">
        <v>34</v>
      </c>
      <c r="F316" s="159" t="s">
        <v>35</v>
      </c>
      <c r="G316" s="172">
        <v>5</v>
      </c>
      <c r="H316" s="172">
        <v>3</v>
      </c>
      <c r="I316" s="152">
        <v>2449.4</v>
      </c>
      <c r="J316" s="152">
        <v>2275.5</v>
      </c>
      <c r="K316" s="152">
        <v>2275.5</v>
      </c>
      <c r="L316" s="153">
        <v>84</v>
      </c>
      <c r="M316" s="190">
        <f>T316+AH316</f>
        <v>611880.23</v>
      </c>
      <c r="N316" s="165" t="s">
        <v>34</v>
      </c>
      <c r="O316" s="165" t="s">
        <v>34</v>
      </c>
      <c r="P316" s="165" t="s">
        <v>34</v>
      </c>
      <c r="Q316" s="190">
        <f t="shared" si="58"/>
        <v>611880.23</v>
      </c>
      <c r="R316" s="154">
        <f t="shared" si="59"/>
        <v>249.80821017392012</v>
      </c>
      <c r="S316" s="154">
        <v>7593.347341513293</v>
      </c>
      <c r="T316" s="165">
        <f>546051.89</f>
        <v>546051.89</v>
      </c>
      <c r="U316" s="169" t="s">
        <v>34</v>
      </c>
      <c r="V316" s="165" t="s">
        <v>34</v>
      </c>
      <c r="W316" s="165" t="s">
        <v>34</v>
      </c>
      <c r="X316" s="165" t="s">
        <v>34</v>
      </c>
      <c r="Y316" s="165" t="s">
        <v>34</v>
      </c>
      <c r="Z316" s="165" t="s">
        <v>34</v>
      </c>
      <c r="AA316" s="165" t="s">
        <v>34</v>
      </c>
      <c r="AB316" s="165" t="s">
        <v>34</v>
      </c>
      <c r="AC316" s="165" t="s">
        <v>34</v>
      </c>
      <c r="AD316" s="165" t="s">
        <v>34</v>
      </c>
      <c r="AE316" s="165" t="s">
        <v>34</v>
      </c>
      <c r="AF316" s="165" t="s">
        <v>34</v>
      </c>
      <c r="AG316" s="165" t="s">
        <v>34</v>
      </c>
      <c r="AH316" s="165">
        <f>65828.34</f>
        <v>65828.34</v>
      </c>
      <c r="AI316" s="170" t="s">
        <v>405</v>
      </c>
      <c r="AJ316" s="41"/>
      <c r="AK316" s="32" t="s">
        <v>404</v>
      </c>
      <c r="AL316" s="90">
        <v>1</v>
      </c>
      <c r="AM316" s="89"/>
      <c r="AN316" s="21" t="s">
        <v>501</v>
      </c>
      <c r="AO316" s="21">
        <f>T316+AH316</f>
        <v>611880.23</v>
      </c>
      <c r="AP316" s="21"/>
      <c r="AQ316" s="21">
        <f t="shared" ref="AQ316:AQ317" si="64">M316-AO316-AP316</f>
        <v>0</v>
      </c>
      <c r="AR316" s="21"/>
      <c r="AS316" s="44" t="s">
        <v>1943</v>
      </c>
      <c r="AT316" s="34"/>
      <c r="AU316" s="29">
        <v>284</v>
      </c>
      <c r="AV316" s="29" t="s">
        <v>449</v>
      </c>
      <c r="AW316" s="29" t="str">
        <f t="shared" si="62"/>
        <v>284.</v>
      </c>
      <c r="AX316" s="104"/>
    </row>
    <row r="317" spans="1:50" ht="22.5" customHeight="1" x14ac:dyDescent="0.3">
      <c r="A317" s="159" t="str">
        <f t="shared" si="53"/>
        <v>285.</v>
      </c>
      <c r="B317" s="159">
        <v>1005</v>
      </c>
      <c r="C317" s="171" t="s">
        <v>731</v>
      </c>
      <c r="D317" s="172">
        <v>1969</v>
      </c>
      <c r="E317" s="167" t="s">
        <v>34</v>
      </c>
      <c r="F317" s="159" t="s">
        <v>35</v>
      </c>
      <c r="G317" s="172">
        <v>5</v>
      </c>
      <c r="H317" s="172">
        <v>3</v>
      </c>
      <c r="I317" s="152">
        <v>2236.7800000000002</v>
      </c>
      <c r="J317" s="152">
        <v>2050.98</v>
      </c>
      <c r="K317" s="152">
        <v>2050.98</v>
      </c>
      <c r="L317" s="153">
        <v>61</v>
      </c>
      <c r="M317" s="190">
        <f>T317+AG317</f>
        <v>160986.89000000001</v>
      </c>
      <c r="N317" s="165" t="s">
        <v>34</v>
      </c>
      <c r="O317" s="165" t="s">
        <v>34</v>
      </c>
      <c r="P317" s="165" t="s">
        <v>34</v>
      </c>
      <c r="Q317" s="190">
        <f t="shared" si="58"/>
        <v>160986.89000000001</v>
      </c>
      <c r="R317" s="154">
        <f t="shared" si="59"/>
        <v>71.972607945350006</v>
      </c>
      <c r="S317" s="154">
        <v>7593.347341513293</v>
      </c>
      <c r="T317" s="165">
        <v>118335</v>
      </c>
      <c r="U317" s="169" t="s">
        <v>34</v>
      </c>
      <c r="V317" s="165" t="s">
        <v>34</v>
      </c>
      <c r="W317" s="165" t="s">
        <v>34</v>
      </c>
      <c r="X317" s="165" t="s">
        <v>34</v>
      </c>
      <c r="Y317" s="165" t="s">
        <v>34</v>
      </c>
      <c r="Z317" s="165" t="s">
        <v>34</v>
      </c>
      <c r="AA317" s="165" t="s">
        <v>34</v>
      </c>
      <c r="AB317" s="165" t="s">
        <v>34</v>
      </c>
      <c r="AC317" s="165" t="s">
        <v>34</v>
      </c>
      <c r="AD317" s="165" t="s">
        <v>34</v>
      </c>
      <c r="AE317" s="165" t="s">
        <v>34</v>
      </c>
      <c r="AF317" s="165" t="s">
        <v>34</v>
      </c>
      <c r="AG317" s="165">
        <v>42651.89</v>
      </c>
      <c r="AH317" s="165" t="s">
        <v>34</v>
      </c>
      <c r="AI317" s="170" t="s">
        <v>38</v>
      </c>
      <c r="AJ317" s="41"/>
      <c r="AK317" s="32" t="s">
        <v>404</v>
      </c>
      <c r="AL317" s="90">
        <v>1</v>
      </c>
      <c r="AM317" s="89"/>
      <c r="AN317" s="21" t="s">
        <v>504</v>
      </c>
      <c r="AO317" s="21">
        <f>M317</f>
        <v>160986.89000000001</v>
      </c>
      <c r="AP317" s="21"/>
      <c r="AQ317" s="21">
        <f t="shared" si="64"/>
        <v>0</v>
      </c>
      <c r="AR317" s="21"/>
      <c r="AS317" s="34"/>
      <c r="AT317" s="55">
        <v>43381</v>
      </c>
      <c r="AU317" s="29">
        <v>285</v>
      </c>
      <c r="AV317" s="29" t="s">
        <v>449</v>
      </c>
      <c r="AW317" s="29" t="str">
        <f t="shared" si="62"/>
        <v>285.</v>
      </c>
      <c r="AX317" s="104"/>
    </row>
    <row r="318" spans="1:50" ht="22.5" customHeight="1" x14ac:dyDescent="0.3">
      <c r="A318" s="159" t="str">
        <f t="shared" si="53"/>
        <v>286.</v>
      </c>
      <c r="B318" s="159">
        <v>1023</v>
      </c>
      <c r="C318" s="171" t="s">
        <v>858</v>
      </c>
      <c r="D318" s="172">
        <v>1952</v>
      </c>
      <c r="E318" s="181" t="s">
        <v>34</v>
      </c>
      <c r="F318" s="159" t="s">
        <v>35</v>
      </c>
      <c r="G318" s="168">
        <v>2</v>
      </c>
      <c r="H318" s="168">
        <v>2</v>
      </c>
      <c r="I318" s="152">
        <v>255.17</v>
      </c>
      <c r="J318" s="152">
        <v>168.5</v>
      </c>
      <c r="K318" s="152">
        <v>122.3</v>
      </c>
      <c r="L318" s="169">
        <v>7</v>
      </c>
      <c r="M318" s="190">
        <f>X318+AH318</f>
        <v>1592936.63</v>
      </c>
      <c r="N318" s="184" t="s">
        <v>34</v>
      </c>
      <c r="O318" s="184" t="s">
        <v>34</v>
      </c>
      <c r="P318" s="184" t="s">
        <v>34</v>
      </c>
      <c r="Q318" s="165">
        <f t="shared" si="58"/>
        <v>1592936.63</v>
      </c>
      <c r="R318" s="154">
        <f t="shared" si="59"/>
        <v>6242.6485480268057</v>
      </c>
      <c r="S318" s="154">
        <v>7593.347341513293</v>
      </c>
      <c r="T318" s="165" t="s">
        <v>34</v>
      </c>
      <c r="U318" s="169" t="s">
        <v>34</v>
      </c>
      <c r="V318" s="165" t="s">
        <v>34</v>
      </c>
      <c r="W318" s="165">
        <v>286</v>
      </c>
      <c r="X318" s="165">
        <v>1439197.47</v>
      </c>
      <c r="Y318" s="165" t="s">
        <v>34</v>
      </c>
      <c r="Z318" s="165" t="s">
        <v>34</v>
      </c>
      <c r="AA318" s="165" t="s">
        <v>34</v>
      </c>
      <c r="AB318" s="165" t="s">
        <v>34</v>
      </c>
      <c r="AC318" s="165" t="s">
        <v>34</v>
      </c>
      <c r="AD318" s="165" t="s">
        <v>34</v>
      </c>
      <c r="AE318" s="165" t="s">
        <v>34</v>
      </c>
      <c r="AF318" s="165" t="s">
        <v>34</v>
      </c>
      <c r="AG318" s="165" t="s">
        <v>34</v>
      </c>
      <c r="AH318" s="165">
        <v>153739.16</v>
      </c>
      <c r="AI318" s="170" t="s">
        <v>405</v>
      </c>
      <c r="AJ318" s="41"/>
      <c r="AK318" s="32" t="s">
        <v>404</v>
      </c>
      <c r="AL318" s="90">
        <v>1</v>
      </c>
      <c r="AM318" s="89"/>
      <c r="AN318" s="21"/>
      <c r="AO318" s="87"/>
      <c r="AP318" s="21"/>
      <c r="AQ318" s="21"/>
      <c r="AR318" s="21"/>
      <c r="AS318" s="44" t="s">
        <v>612</v>
      </c>
      <c r="AT318" s="34"/>
      <c r="AU318" s="29">
        <v>286</v>
      </c>
      <c r="AV318" s="29" t="s">
        <v>449</v>
      </c>
      <c r="AW318" s="29" t="str">
        <f t="shared" si="62"/>
        <v>286.</v>
      </c>
      <c r="AX318" s="104"/>
    </row>
    <row r="319" spans="1:50" ht="22.5" customHeight="1" x14ac:dyDescent="0.3">
      <c r="A319" s="159" t="str">
        <f t="shared" si="53"/>
        <v>287.</v>
      </c>
      <c r="B319" s="159">
        <v>1028</v>
      </c>
      <c r="C319" s="171" t="s">
        <v>149</v>
      </c>
      <c r="D319" s="172">
        <v>1969</v>
      </c>
      <c r="E319" s="167" t="s">
        <v>34</v>
      </c>
      <c r="F319" s="159" t="s">
        <v>35</v>
      </c>
      <c r="G319" s="172">
        <v>5</v>
      </c>
      <c r="H319" s="172">
        <v>2</v>
      </c>
      <c r="I319" s="152">
        <v>1936.8</v>
      </c>
      <c r="J319" s="152">
        <v>1787.8</v>
      </c>
      <c r="K319" s="152">
        <v>1787.8</v>
      </c>
      <c r="L319" s="153">
        <v>59</v>
      </c>
      <c r="M319" s="190">
        <f>T319+AG319</f>
        <v>1323745.47</v>
      </c>
      <c r="N319" s="165" t="s">
        <v>34</v>
      </c>
      <c r="O319" s="165" t="s">
        <v>34</v>
      </c>
      <c r="P319" s="165" t="s">
        <v>34</v>
      </c>
      <c r="Q319" s="190">
        <f t="shared" si="58"/>
        <v>1323745.47</v>
      </c>
      <c r="R319" s="154">
        <f t="shared" si="59"/>
        <v>683.47039962825284</v>
      </c>
      <c r="S319" s="154">
        <v>7593.347341513293</v>
      </c>
      <c r="T319" s="165">
        <v>1121210.56</v>
      </c>
      <c r="U319" s="169" t="s">
        <v>34</v>
      </c>
      <c r="V319" s="165" t="s">
        <v>34</v>
      </c>
      <c r="W319" s="165" t="s">
        <v>34</v>
      </c>
      <c r="X319" s="165" t="s">
        <v>34</v>
      </c>
      <c r="Y319" s="165" t="s">
        <v>34</v>
      </c>
      <c r="Z319" s="165" t="s">
        <v>34</v>
      </c>
      <c r="AA319" s="165" t="s">
        <v>34</v>
      </c>
      <c r="AB319" s="165" t="s">
        <v>34</v>
      </c>
      <c r="AC319" s="165" t="s">
        <v>34</v>
      </c>
      <c r="AD319" s="165" t="s">
        <v>34</v>
      </c>
      <c r="AE319" s="165" t="s">
        <v>34</v>
      </c>
      <c r="AF319" s="165" t="s">
        <v>34</v>
      </c>
      <c r="AG319" s="165">
        <v>202534.91</v>
      </c>
      <c r="AH319" s="165" t="s">
        <v>34</v>
      </c>
      <c r="AI319" s="170" t="s">
        <v>38</v>
      </c>
      <c r="AJ319" s="41"/>
      <c r="AK319" s="32" t="s">
        <v>404</v>
      </c>
      <c r="AL319" s="90">
        <v>1</v>
      </c>
      <c r="AM319" s="89"/>
      <c r="AN319" s="21" t="s">
        <v>486</v>
      </c>
      <c r="AO319" s="21">
        <f>M319</f>
        <v>1323745.47</v>
      </c>
      <c r="AP319" s="21"/>
      <c r="AQ319" s="21">
        <f t="shared" ref="AQ319:AQ320" si="65">M319-AO319-AP319</f>
        <v>0</v>
      </c>
      <c r="AR319" s="21"/>
      <c r="AS319" s="34"/>
      <c r="AT319" s="55">
        <v>43462</v>
      </c>
      <c r="AU319" s="29">
        <v>287</v>
      </c>
      <c r="AV319" s="29" t="s">
        <v>449</v>
      </c>
      <c r="AW319" s="29" t="str">
        <f t="shared" si="62"/>
        <v>287.</v>
      </c>
      <c r="AX319" s="104"/>
    </row>
    <row r="320" spans="1:50" ht="22.5" customHeight="1" x14ac:dyDescent="0.3">
      <c r="A320" s="159" t="str">
        <f t="shared" si="53"/>
        <v>288.</v>
      </c>
      <c r="B320" s="159">
        <v>1029</v>
      </c>
      <c r="C320" s="171" t="s">
        <v>150</v>
      </c>
      <c r="D320" s="172">
        <v>1968</v>
      </c>
      <c r="E320" s="167" t="s">
        <v>34</v>
      </c>
      <c r="F320" s="159" t="s">
        <v>35</v>
      </c>
      <c r="G320" s="172">
        <v>5</v>
      </c>
      <c r="H320" s="172">
        <v>2</v>
      </c>
      <c r="I320" s="152">
        <v>1888.32</v>
      </c>
      <c r="J320" s="152">
        <v>1744.32</v>
      </c>
      <c r="K320" s="152">
        <v>1744.32</v>
      </c>
      <c r="L320" s="153">
        <v>63</v>
      </c>
      <c r="M320" s="190">
        <f>T320+AG320</f>
        <v>140851</v>
      </c>
      <c r="N320" s="165" t="s">
        <v>34</v>
      </c>
      <c r="O320" s="165" t="s">
        <v>34</v>
      </c>
      <c r="P320" s="165" t="s">
        <v>34</v>
      </c>
      <c r="Q320" s="190">
        <f t="shared" si="58"/>
        <v>140851</v>
      </c>
      <c r="R320" s="154">
        <f t="shared" si="59"/>
        <v>74.590641416709033</v>
      </c>
      <c r="S320" s="154">
        <v>7593.347341513293</v>
      </c>
      <c r="T320" s="165">
        <v>102146.43</v>
      </c>
      <c r="U320" s="169" t="s">
        <v>34</v>
      </c>
      <c r="V320" s="165" t="s">
        <v>34</v>
      </c>
      <c r="W320" s="165" t="s">
        <v>34</v>
      </c>
      <c r="X320" s="165" t="s">
        <v>34</v>
      </c>
      <c r="Y320" s="165" t="s">
        <v>34</v>
      </c>
      <c r="Z320" s="165" t="s">
        <v>34</v>
      </c>
      <c r="AA320" s="165" t="s">
        <v>34</v>
      </c>
      <c r="AB320" s="165" t="s">
        <v>34</v>
      </c>
      <c r="AC320" s="165" t="s">
        <v>34</v>
      </c>
      <c r="AD320" s="165" t="s">
        <v>34</v>
      </c>
      <c r="AE320" s="165" t="s">
        <v>34</v>
      </c>
      <c r="AF320" s="165" t="s">
        <v>34</v>
      </c>
      <c r="AG320" s="165">
        <v>38704.57</v>
      </c>
      <c r="AH320" s="165" t="s">
        <v>34</v>
      </c>
      <c r="AI320" s="170" t="s">
        <v>38</v>
      </c>
      <c r="AJ320" s="41"/>
      <c r="AK320" s="32" t="s">
        <v>404</v>
      </c>
      <c r="AL320" s="90">
        <v>1</v>
      </c>
      <c r="AM320" s="89"/>
      <c r="AN320" s="21" t="s">
        <v>409</v>
      </c>
      <c r="AO320" s="21">
        <f>M320</f>
        <v>140851</v>
      </c>
      <c r="AP320" s="21"/>
      <c r="AQ320" s="21">
        <f t="shared" si="65"/>
        <v>0</v>
      </c>
      <c r="AR320" s="21"/>
      <c r="AS320" s="46"/>
      <c r="AT320" s="55">
        <v>43420</v>
      </c>
      <c r="AU320" s="29">
        <v>288</v>
      </c>
      <c r="AV320" s="29" t="s">
        <v>449</v>
      </c>
      <c r="AW320" s="29" t="str">
        <f t="shared" si="62"/>
        <v>288.</v>
      </c>
      <c r="AX320" s="104"/>
    </row>
    <row r="321" spans="1:50" ht="22.5" customHeight="1" x14ac:dyDescent="0.3">
      <c r="A321" s="159" t="str">
        <f t="shared" si="53"/>
        <v>289.</v>
      </c>
      <c r="B321" s="159">
        <v>1030</v>
      </c>
      <c r="C321" s="171" t="s">
        <v>151</v>
      </c>
      <c r="D321" s="172">
        <v>1985</v>
      </c>
      <c r="E321" s="167" t="s">
        <v>34</v>
      </c>
      <c r="F321" s="159" t="s">
        <v>35</v>
      </c>
      <c r="G321" s="172">
        <v>5</v>
      </c>
      <c r="H321" s="172">
        <v>4</v>
      </c>
      <c r="I321" s="152">
        <v>3077.6</v>
      </c>
      <c r="J321" s="152">
        <v>2804.3</v>
      </c>
      <c r="K321" s="152">
        <v>1741.4</v>
      </c>
      <c r="L321" s="153">
        <v>119</v>
      </c>
      <c r="M321" s="190">
        <f>X321</f>
        <v>1159717.33</v>
      </c>
      <c r="N321" s="165" t="s">
        <v>34</v>
      </c>
      <c r="O321" s="165" t="s">
        <v>34</v>
      </c>
      <c r="P321" s="165" t="s">
        <v>34</v>
      </c>
      <c r="Q321" s="190">
        <f t="shared" si="58"/>
        <v>1159717.33</v>
      </c>
      <c r="R321" s="154">
        <f t="shared" si="59"/>
        <v>376.82523069924622</v>
      </c>
      <c r="S321" s="154">
        <v>7593.347341513293</v>
      </c>
      <c r="T321" s="165" t="s">
        <v>34</v>
      </c>
      <c r="U321" s="169" t="s">
        <v>34</v>
      </c>
      <c r="V321" s="165" t="s">
        <v>34</v>
      </c>
      <c r="W321" s="165">
        <v>845</v>
      </c>
      <c r="X321" s="165">
        <v>1159717.33</v>
      </c>
      <c r="Y321" s="165" t="s">
        <v>34</v>
      </c>
      <c r="Z321" s="165" t="s">
        <v>34</v>
      </c>
      <c r="AA321" s="165" t="s">
        <v>34</v>
      </c>
      <c r="AB321" s="165" t="s">
        <v>34</v>
      </c>
      <c r="AC321" s="165" t="s">
        <v>34</v>
      </c>
      <c r="AD321" s="165" t="s">
        <v>34</v>
      </c>
      <c r="AE321" s="165" t="s">
        <v>34</v>
      </c>
      <c r="AF321" s="165" t="s">
        <v>34</v>
      </c>
      <c r="AG321" s="165" t="s">
        <v>34</v>
      </c>
      <c r="AH321" s="165" t="s">
        <v>34</v>
      </c>
      <c r="AI321" s="170" t="s">
        <v>38</v>
      </c>
      <c r="AJ321" s="41"/>
      <c r="AK321" s="32" t="s">
        <v>404</v>
      </c>
      <c r="AL321" s="90">
        <v>1</v>
      </c>
      <c r="AM321" s="89"/>
      <c r="AN321" s="21"/>
      <c r="AO321" s="87"/>
      <c r="AP321" s="21"/>
      <c r="AQ321" s="21"/>
      <c r="AR321" s="21"/>
      <c r="AS321" s="34"/>
      <c r="AT321" s="55">
        <v>43426</v>
      </c>
      <c r="AU321" s="29">
        <v>289</v>
      </c>
      <c r="AV321" s="29" t="s">
        <v>449</v>
      </c>
      <c r="AW321" s="29" t="str">
        <f t="shared" si="62"/>
        <v>289.</v>
      </c>
      <c r="AX321" s="104"/>
    </row>
    <row r="322" spans="1:50" ht="22.5" customHeight="1" x14ac:dyDescent="0.3">
      <c r="A322" s="159" t="str">
        <f t="shared" si="53"/>
        <v>290.</v>
      </c>
      <c r="B322" s="159">
        <v>1045</v>
      </c>
      <c r="C322" s="171" t="s">
        <v>751</v>
      </c>
      <c r="D322" s="172">
        <v>1969</v>
      </c>
      <c r="E322" s="167" t="s">
        <v>34</v>
      </c>
      <c r="F322" s="172" t="s">
        <v>35</v>
      </c>
      <c r="G322" s="172">
        <v>2</v>
      </c>
      <c r="H322" s="172">
        <v>2</v>
      </c>
      <c r="I322" s="152">
        <v>576.70000000000005</v>
      </c>
      <c r="J322" s="152">
        <v>517.29999999999995</v>
      </c>
      <c r="K322" s="152">
        <v>472.1</v>
      </c>
      <c r="L322" s="153">
        <v>18</v>
      </c>
      <c r="M322" s="190">
        <f>T322+AG322</f>
        <v>154238.16999999998</v>
      </c>
      <c r="N322" s="165" t="s">
        <v>34</v>
      </c>
      <c r="O322" s="165" t="s">
        <v>34</v>
      </c>
      <c r="P322" s="165" t="s">
        <v>34</v>
      </c>
      <c r="Q322" s="190">
        <f t="shared" si="58"/>
        <v>154238.16999999998</v>
      </c>
      <c r="R322" s="154">
        <f t="shared" si="59"/>
        <v>267.44957516906533</v>
      </c>
      <c r="S322" s="154">
        <v>7593.347341513293</v>
      </c>
      <c r="T322" s="165">
        <v>115704.75</v>
      </c>
      <c r="U322" s="169" t="s">
        <v>34</v>
      </c>
      <c r="V322" s="165" t="s">
        <v>34</v>
      </c>
      <c r="W322" s="165" t="s">
        <v>34</v>
      </c>
      <c r="X322" s="165" t="s">
        <v>34</v>
      </c>
      <c r="Y322" s="165" t="s">
        <v>34</v>
      </c>
      <c r="Z322" s="165" t="s">
        <v>34</v>
      </c>
      <c r="AA322" s="165" t="s">
        <v>34</v>
      </c>
      <c r="AB322" s="165" t="s">
        <v>34</v>
      </c>
      <c r="AC322" s="165" t="s">
        <v>34</v>
      </c>
      <c r="AD322" s="165" t="s">
        <v>34</v>
      </c>
      <c r="AE322" s="165" t="s">
        <v>34</v>
      </c>
      <c r="AF322" s="165" t="s">
        <v>34</v>
      </c>
      <c r="AG322" s="165">
        <v>38533.42</v>
      </c>
      <c r="AH322" s="165" t="s">
        <v>34</v>
      </c>
      <c r="AI322" s="170" t="s">
        <v>38</v>
      </c>
      <c r="AJ322" s="41"/>
      <c r="AK322" s="32" t="s">
        <v>404</v>
      </c>
      <c r="AL322" s="90">
        <v>1</v>
      </c>
      <c r="AM322" s="89"/>
      <c r="AN322" s="21" t="s">
        <v>409</v>
      </c>
      <c r="AO322" s="21">
        <f>M322</f>
        <v>154238.16999999998</v>
      </c>
      <c r="AP322" s="21"/>
      <c r="AQ322" s="21">
        <f t="shared" ref="AQ322:AQ323" si="66">M322-AO322-AP322</f>
        <v>0</v>
      </c>
      <c r="AR322" s="21"/>
      <c r="AS322" s="34"/>
      <c r="AT322" s="55">
        <v>43402</v>
      </c>
      <c r="AU322" s="29">
        <v>290</v>
      </c>
      <c r="AV322" s="29" t="s">
        <v>449</v>
      </c>
      <c r="AW322" s="29" t="str">
        <f t="shared" si="62"/>
        <v>290.</v>
      </c>
      <c r="AX322" s="104"/>
    </row>
    <row r="323" spans="1:50" ht="22.5" customHeight="1" x14ac:dyDescent="0.3">
      <c r="A323" s="159" t="str">
        <f t="shared" si="53"/>
        <v>291.</v>
      </c>
      <c r="B323" s="159">
        <v>1046</v>
      </c>
      <c r="C323" s="171" t="s">
        <v>752</v>
      </c>
      <c r="D323" s="172">
        <v>1970</v>
      </c>
      <c r="E323" s="167" t="s">
        <v>34</v>
      </c>
      <c r="F323" s="172" t="s">
        <v>35</v>
      </c>
      <c r="G323" s="172">
        <v>2</v>
      </c>
      <c r="H323" s="172">
        <v>2</v>
      </c>
      <c r="I323" s="152">
        <v>556.9</v>
      </c>
      <c r="J323" s="152">
        <v>506.8</v>
      </c>
      <c r="K323" s="152">
        <v>506.8</v>
      </c>
      <c r="L323" s="153">
        <v>18</v>
      </c>
      <c r="M323" s="190">
        <f>T323+AG323</f>
        <v>149698.28</v>
      </c>
      <c r="N323" s="165" t="s">
        <v>34</v>
      </c>
      <c r="O323" s="165" t="s">
        <v>34</v>
      </c>
      <c r="P323" s="165" t="s">
        <v>34</v>
      </c>
      <c r="Q323" s="190">
        <f t="shared" si="58"/>
        <v>149698.28</v>
      </c>
      <c r="R323" s="154">
        <f t="shared" si="59"/>
        <v>268.80639253007723</v>
      </c>
      <c r="S323" s="154">
        <v>7593.347341513293</v>
      </c>
      <c r="T323" s="165">
        <v>111164.93</v>
      </c>
      <c r="U323" s="169" t="s">
        <v>34</v>
      </c>
      <c r="V323" s="165" t="s">
        <v>34</v>
      </c>
      <c r="W323" s="165" t="s">
        <v>34</v>
      </c>
      <c r="X323" s="165" t="s">
        <v>34</v>
      </c>
      <c r="Y323" s="165" t="s">
        <v>34</v>
      </c>
      <c r="Z323" s="165" t="s">
        <v>34</v>
      </c>
      <c r="AA323" s="165" t="s">
        <v>34</v>
      </c>
      <c r="AB323" s="165" t="s">
        <v>34</v>
      </c>
      <c r="AC323" s="165" t="s">
        <v>34</v>
      </c>
      <c r="AD323" s="165" t="s">
        <v>34</v>
      </c>
      <c r="AE323" s="165" t="s">
        <v>34</v>
      </c>
      <c r="AF323" s="165" t="s">
        <v>34</v>
      </c>
      <c r="AG323" s="165">
        <v>38533.35</v>
      </c>
      <c r="AH323" s="165" t="s">
        <v>34</v>
      </c>
      <c r="AI323" s="170" t="s">
        <v>38</v>
      </c>
      <c r="AJ323" s="41"/>
      <c r="AK323" s="32" t="s">
        <v>404</v>
      </c>
      <c r="AL323" s="90">
        <v>1</v>
      </c>
      <c r="AM323" s="89"/>
      <c r="AN323" s="21" t="s">
        <v>409</v>
      </c>
      <c r="AO323" s="21">
        <f>M323</f>
        <v>149698.28</v>
      </c>
      <c r="AP323" s="21"/>
      <c r="AQ323" s="21">
        <f t="shared" si="66"/>
        <v>0</v>
      </c>
      <c r="AR323" s="21"/>
      <c r="AS323" s="34"/>
      <c r="AT323" s="55">
        <v>43402</v>
      </c>
      <c r="AU323" s="29">
        <v>291</v>
      </c>
      <c r="AV323" s="29" t="s">
        <v>449</v>
      </c>
      <c r="AW323" s="29" t="str">
        <f t="shared" si="62"/>
        <v>291.</v>
      </c>
      <c r="AX323" s="104"/>
    </row>
    <row r="324" spans="1:50" ht="22.5" customHeight="1" x14ac:dyDescent="0.3">
      <c r="A324" s="159" t="str">
        <f t="shared" ref="A324:A383" si="67">AW324</f>
        <v>292.</v>
      </c>
      <c r="B324" s="159">
        <v>1063</v>
      </c>
      <c r="C324" s="171" t="s">
        <v>736</v>
      </c>
      <c r="D324" s="172">
        <v>1963</v>
      </c>
      <c r="E324" s="167" t="s">
        <v>34</v>
      </c>
      <c r="F324" s="159" t="s">
        <v>35</v>
      </c>
      <c r="G324" s="172">
        <v>2</v>
      </c>
      <c r="H324" s="172">
        <v>2</v>
      </c>
      <c r="I324" s="152">
        <v>388.2</v>
      </c>
      <c r="J324" s="152">
        <v>351.9</v>
      </c>
      <c r="K324" s="152">
        <v>351.9</v>
      </c>
      <c r="L324" s="153">
        <v>17</v>
      </c>
      <c r="M324" s="190">
        <f>AD324</f>
        <v>97733.46</v>
      </c>
      <c r="N324" s="165" t="s">
        <v>34</v>
      </c>
      <c r="O324" s="165" t="s">
        <v>34</v>
      </c>
      <c r="P324" s="165" t="s">
        <v>34</v>
      </c>
      <c r="Q324" s="190">
        <f t="shared" si="58"/>
        <v>97733.46</v>
      </c>
      <c r="R324" s="154">
        <f t="shared" si="59"/>
        <v>251.76058732612057</v>
      </c>
      <c r="S324" s="154">
        <v>7593.347341513293</v>
      </c>
      <c r="T324" s="165" t="s">
        <v>34</v>
      </c>
      <c r="U324" s="169" t="s">
        <v>34</v>
      </c>
      <c r="V324" s="165" t="s">
        <v>34</v>
      </c>
      <c r="W324" s="165" t="s">
        <v>34</v>
      </c>
      <c r="X324" s="165" t="s">
        <v>34</v>
      </c>
      <c r="Y324" s="165" t="s">
        <v>34</v>
      </c>
      <c r="Z324" s="165" t="s">
        <v>34</v>
      </c>
      <c r="AA324" s="165" t="s">
        <v>34</v>
      </c>
      <c r="AB324" s="165" t="s">
        <v>34</v>
      </c>
      <c r="AC324" s="165">
        <v>84</v>
      </c>
      <c r="AD324" s="165">
        <v>97733.46</v>
      </c>
      <c r="AE324" s="165" t="s">
        <v>34</v>
      </c>
      <c r="AF324" s="165" t="s">
        <v>34</v>
      </c>
      <c r="AG324" s="165" t="s">
        <v>34</v>
      </c>
      <c r="AH324" s="165" t="s">
        <v>34</v>
      </c>
      <c r="AI324" s="170" t="s">
        <v>38</v>
      </c>
      <c r="AJ324" s="41"/>
      <c r="AK324" s="32" t="s">
        <v>404</v>
      </c>
      <c r="AL324" s="90">
        <v>1</v>
      </c>
      <c r="AM324" s="89"/>
      <c r="AN324" s="21"/>
      <c r="AO324" s="87"/>
      <c r="AP324" s="21"/>
      <c r="AQ324" s="21"/>
      <c r="AR324" s="21"/>
      <c r="AS324" s="34"/>
      <c r="AT324" s="55">
        <v>43371</v>
      </c>
      <c r="AU324" s="29">
        <v>292</v>
      </c>
      <c r="AV324" s="29" t="s">
        <v>449</v>
      </c>
      <c r="AW324" s="29" t="str">
        <f t="shared" si="62"/>
        <v>292.</v>
      </c>
      <c r="AX324" s="104"/>
    </row>
    <row r="325" spans="1:50" ht="22.5" customHeight="1" x14ac:dyDescent="0.3">
      <c r="A325" s="159" t="str">
        <f t="shared" si="67"/>
        <v>293.</v>
      </c>
      <c r="B325" s="159">
        <v>1064</v>
      </c>
      <c r="C325" s="171" t="s">
        <v>753</v>
      </c>
      <c r="D325" s="172">
        <v>1964</v>
      </c>
      <c r="E325" s="167" t="s">
        <v>34</v>
      </c>
      <c r="F325" s="159" t="s">
        <v>35</v>
      </c>
      <c r="G325" s="172">
        <v>2</v>
      </c>
      <c r="H325" s="172">
        <v>2</v>
      </c>
      <c r="I325" s="152">
        <v>424.7</v>
      </c>
      <c r="J325" s="152">
        <v>372.4</v>
      </c>
      <c r="K325" s="152">
        <v>372.3</v>
      </c>
      <c r="L325" s="153">
        <v>25</v>
      </c>
      <c r="M325" s="190">
        <f>AB325+AD325+AH325</f>
        <v>1474028.91</v>
      </c>
      <c r="N325" s="165" t="s">
        <v>34</v>
      </c>
      <c r="O325" s="165" t="s">
        <v>34</v>
      </c>
      <c r="P325" s="165" t="s">
        <v>34</v>
      </c>
      <c r="Q325" s="190">
        <f t="shared" si="58"/>
        <v>1474028.91</v>
      </c>
      <c r="R325" s="154">
        <f t="shared" si="59"/>
        <v>3470.7532611255001</v>
      </c>
      <c r="S325" s="154">
        <v>7593.347341513293</v>
      </c>
      <c r="T325" s="165" t="s">
        <v>34</v>
      </c>
      <c r="U325" s="169" t="s">
        <v>34</v>
      </c>
      <c r="V325" s="165" t="s">
        <v>34</v>
      </c>
      <c r="W325" s="165" t="s">
        <v>34</v>
      </c>
      <c r="X325" s="165" t="s">
        <v>34</v>
      </c>
      <c r="Y325" s="165" t="s">
        <v>34</v>
      </c>
      <c r="Z325" s="165" t="s">
        <v>34</v>
      </c>
      <c r="AA325" s="165">
        <v>407.3</v>
      </c>
      <c r="AB325" s="165">
        <v>1242473.3799999999</v>
      </c>
      <c r="AC325" s="165">
        <v>88.2</v>
      </c>
      <c r="AD325" s="165">
        <v>118054.5</v>
      </c>
      <c r="AE325" s="165" t="s">
        <v>34</v>
      </c>
      <c r="AF325" s="165" t="s">
        <v>34</v>
      </c>
      <c r="AG325" s="165" t="s">
        <v>34</v>
      </c>
      <c r="AH325" s="165">
        <v>113501.03</v>
      </c>
      <c r="AI325" s="170" t="s">
        <v>405</v>
      </c>
      <c r="AJ325" s="41"/>
      <c r="AK325" s="32" t="s">
        <v>404</v>
      </c>
      <c r="AL325" s="90">
        <v>1</v>
      </c>
      <c r="AM325" s="89"/>
      <c r="AN325" s="21"/>
      <c r="AO325" s="87"/>
      <c r="AP325" s="21"/>
      <c r="AQ325" s="21"/>
      <c r="AR325" s="21"/>
      <c r="AS325" s="44" t="s">
        <v>1623</v>
      </c>
      <c r="AT325" s="55">
        <v>43370</v>
      </c>
      <c r="AU325" s="29">
        <v>293</v>
      </c>
      <c r="AV325" s="29" t="s">
        <v>449</v>
      </c>
      <c r="AW325" s="29" t="str">
        <f t="shared" si="62"/>
        <v>293.</v>
      </c>
      <c r="AX325" s="104"/>
    </row>
    <row r="326" spans="1:50" ht="22.5" customHeight="1" x14ac:dyDescent="0.3">
      <c r="A326" s="159" t="str">
        <f t="shared" si="67"/>
        <v>294.</v>
      </c>
      <c r="B326" s="159">
        <v>1069</v>
      </c>
      <c r="C326" s="171" t="s">
        <v>754</v>
      </c>
      <c r="D326" s="172">
        <v>1975</v>
      </c>
      <c r="E326" s="167" t="s">
        <v>34</v>
      </c>
      <c r="F326" s="159" t="s">
        <v>37</v>
      </c>
      <c r="G326" s="172">
        <v>3</v>
      </c>
      <c r="H326" s="172">
        <v>2</v>
      </c>
      <c r="I326" s="152">
        <v>968.08</v>
      </c>
      <c r="J326" s="152">
        <v>839.08</v>
      </c>
      <c r="K326" s="152">
        <v>110.4</v>
      </c>
      <c r="L326" s="153">
        <v>44</v>
      </c>
      <c r="M326" s="190">
        <f>X326</f>
        <v>550182.91</v>
      </c>
      <c r="N326" s="165" t="s">
        <v>34</v>
      </c>
      <c r="O326" s="165" t="s">
        <v>34</v>
      </c>
      <c r="P326" s="165" t="s">
        <v>34</v>
      </c>
      <c r="Q326" s="190">
        <f t="shared" si="58"/>
        <v>550182.91</v>
      </c>
      <c r="R326" s="154">
        <f t="shared" si="59"/>
        <v>568.32380588381125</v>
      </c>
      <c r="S326" s="154">
        <v>7593.347341513293</v>
      </c>
      <c r="T326" s="165" t="s">
        <v>34</v>
      </c>
      <c r="U326" s="169" t="s">
        <v>34</v>
      </c>
      <c r="V326" s="165" t="s">
        <v>34</v>
      </c>
      <c r="W326" s="165">
        <v>445.5</v>
      </c>
      <c r="X326" s="165">
        <v>550182.91</v>
      </c>
      <c r="Y326" s="165" t="s">
        <v>34</v>
      </c>
      <c r="Z326" s="165" t="s">
        <v>34</v>
      </c>
      <c r="AA326" s="165" t="s">
        <v>34</v>
      </c>
      <c r="AB326" s="165" t="s">
        <v>34</v>
      </c>
      <c r="AC326" s="165" t="s">
        <v>34</v>
      </c>
      <c r="AD326" s="165" t="s">
        <v>34</v>
      </c>
      <c r="AE326" s="165" t="s">
        <v>34</v>
      </c>
      <c r="AF326" s="165" t="s">
        <v>34</v>
      </c>
      <c r="AG326" s="165" t="s">
        <v>34</v>
      </c>
      <c r="AH326" s="165" t="s">
        <v>34</v>
      </c>
      <c r="AI326" s="170" t="s">
        <v>38</v>
      </c>
      <c r="AJ326" s="41"/>
      <c r="AK326" s="32" t="s">
        <v>404</v>
      </c>
      <c r="AL326" s="90">
        <v>1</v>
      </c>
      <c r="AM326" s="89"/>
      <c r="AN326" s="21"/>
      <c r="AO326" s="87"/>
      <c r="AP326" s="21"/>
      <c r="AQ326" s="21"/>
      <c r="AR326" s="21"/>
      <c r="AS326" s="34"/>
      <c r="AT326" s="55">
        <v>43402</v>
      </c>
      <c r="AU326" s="29">
        <v>294</v>
      </c>
      <c r="AV326" s="29" t="s">
        <v>449</v>
      </c>
      <c r="AW326" s="29" t="str">
        <f t="shared" si="62"/>
        <v>294.</v>
      </c>
      <c r="AX326" s="104"/>
    </row>
    <row r="327" spans="1:50" ht="22.5" customHeight="1" x14ac:dyDescent="0.3">
      <c r="A327" s="159" t="str">
        <f t="shared" si="67"/>
        <v>295.</v>
      </c>
      <c r="B327" s="159">
        <v>1074</v>
      </c>
      <c r="C327" s="171" t="s">
        <v>738</v>
      </c>
      <c r="D327" s="172">
        <v>1968</v>
      </c>
      <c r="E327" s="167" t="s">
        <v>34</v>
      </c>
      <c r="F327" s="159" t="s">
        <v>35</v>
      </c>
      <c r="G327" s="172">
        <v>2</v>
      </c>
      <c r="H327" s="172">
        <v>2</v>
      </c>
      <c r="I327" s="152">
        <v>529.6</v>
      </c>
      <c r="J327" s="152">
        <v>300.39999999999998</v>
      </c>
      <c r="K327" s="152">
        <v>229.2</v>
      </c>
      <c r="L327" s="153">
        <v>16</v>
      </c>
      <c r="M327" s="190">
        <f>AD327</f>
        <v>142572.07</v>
      </c>
      <c r="N327" s="165" t="s">
        <v>34</v>
      </c>
      <c r="O327" s="165" t="s">
        <v>34</v>
      </c>
      <c r="P327" s="165" t="s">
        <v>34</v>
      </c>
      <c r="Q327" s="190">
        <f t="shared" si="58"/>
        <v>142572.07</v>
      </c>
      <c r="R327" s="154">
        <f t="shared" si="59"/>
        <v>269.20708081570996</v>
      </c>
      <c r="S327" s="154">
        <v>7593.347341513293</v>
      </c>
      <c r="T327" s="165" t="s">
        <v>34</v>
      </c>
      <c r="U327" s="169" t="s">
        <v>34</v>
      </c>
      <c r="V327" s="165" t="s">
        <v>34</v>
      </c>
      <c r="W327" s="165" t="s">
        <v>34</v>
      </c>
      <c r="X327" s="165" t="s">
        <v>34</v>
      </c>
      <c r="Y327" s="165" t="s">
        <v>34</v>
      </c>
      <c r="Z327" s="165" t="s">
        <v>34</v>
      </c>
      <c r="AA327" s="165" t="s">
        <v>34</v>
      </c>
      <c r="AB327" s="165" t="s">
        <v>34</v>
      </c>
      <c r="AC327" s="165">
        <v>87.8</v>
      </c>
      <c r="AD327" s="165">
        <v>142572.07</v>
      </c>
      <c r="AE327" s="165" t="s">
        <v>34</v>
      </c>
      <c r="AF327" s="165" t="s">
        <v>34</v>
      </c>
      <c r="AG327" s="165" t="s">
        <v>34</v>
      </c>
      <c r="AH327" s="165" t="s">
        <v>34</v>
      </c>
      <c r="AI327" s="170" t="s">
        <v>38</v>
      </c>
      <c r="AJ327" s="41"/>
      <c r="AK327" s="32" t="s">
        <v>404</v>
      </c>
      <c r="AL327" s="90">
        <v>1</v>
      </c>
      <c r="AM327" s="89"/>
      <c r="AN327" s="21"/>
      <c r="AO327" s="87"/>
      <c r="AP327" s="21"/>
      <c r="AQ327" s="21"/>
      <c r="AR327" s="21"/>
      <c r="AS327" s="34"/>
      <c r="AT327" s="55">
        <v>43371</v>
      </c>
      <c r="AU327" s="29">
        <v>295</v>
      </c>
      <c r="AV327" s="29" t="s">
        <v>449</v>
      </c>
      <c r="AW327" s="29" t="str">
        <f t="shared" si="62"/>
        <v>295.</v>
      </c>
      <c r="AX327" s="104"/>
    </row>
    <row r="328" spans="1:50" ht="22.5" customHeight="1" x14ac:dyDescent="0.3">
      <c r="A328" s="159" t="str">
        <f t="shared" si="67"/>
        <v>296.</v>
      </c>
      <c r="B328" s="159">
        <v>1075</v>
      </c>
      <c r="C328" s="171" t="s">
        <v>755</v>
      </c>
      <c r="D328" s="172">
        <v>1962</v>
      </c>
      <c r="E328" s="167" t="s">
        <v>34</v>
      </c>
      <c r="F328" s="159" t="s">
        <v>35</v>
      </c>
      <c r="G328" s="172">
        <v>2</v>
      </c>
      <c r="H328" s="172">
        <v>1</v>
      </c>
      <c r="I328" s="152">
        <v>333.07</v>
      </c>
      <c r="J328" s="152">
        <v>304.23</v>
      </c>
      <c r="K328" s="152">
        <v>260.91000000000003</v>
      </c>
      <c r="L328" s="153">
        <v>7</v>
      </c>
      <c r="M328" s="190">
        <f>T328</f>
        <v>184585.18</v>
      </c>
      <c r="N328" s="165" t="s">
        <v>34</v>
      </c>
      <c r="O328" s="165" t="s">
        <v>34</v>
      </c>
      <c r="P328" s="165" t="s">
        <v>34</v>
      </c>
      <c r="Q328" s="190">
        <f t="shared" si="58"/>
        <v>184585.18</v>
      </c>
      <c r="R328" s="154">
        <f t="shared" si="59"/>
        <v>554.19335274867149</v>
      </c>
      <c r="S328" s="154">
        <v>7593.347341513293</v>
      </c>
      <c r="T328" s="165">
        <f>108286.69+76298.49</f>
        <v>184585.18</v>
      </c>
      <c r="U328" s="169" t="s">
        <v>34</v>
      </c>
      <c r="V328" s="165" t="s">
        <v>34</v>
      </c>
      <c r="W328" s="165" t="s">
        <v>34</v>
      </c>
      <c r="X328" s="165" t="s">
        <v>34</v>
      </c>
      <c r="Y328" s="165" t="s">
        <v>34</v>
      </c>
      <c r="Z328" s="165" t="s">
        <v>34</v>
      </c>
      <c r="AA328" s="165" t="s">
        <v>34</v>
      </c>
      <c r="AB328" s="165" t="s">
        <v>34</v>
      </c>
      <c r="AC328" s="165" t="s">
        <v>34</v>
      </c>
      <c r="AD328" s="165" t="s">
        <v>34</v>
      </c>
      <c r="AE328" s="165" t="s">
        <v>34</v>
      </c>
      <c r="AF328" s="165" t="s">
        <v>34</v>
      </c>
      <c r="AG328" s="165" t="s">
        <v>34</v>
      </c>
      <c r="AH328" s="165" t="s">
        <v>34</v>
      </c>
      <c r="AI328" s="170" t="s">
        <v>405</v>
      </c>
      <c r="AJ328" s="41"/>
      <c r="AK328" s="32" t="s">
        <v>404</v>
      </c>
      <c r="AL328" s="90">
        <v>1</v>
      </c>
      <c r="AM328" s="89"/>
      <c r="AN328" s="21" t="s">
        <v>1554</v>
      </c>
      <c r="AO328" s="21">
        <f>108286.69</f>
        <v>108286.69</v>
      </c>
      <c r="AP328" s="21">
        <v>76298.490000000005</v>
      </c>
      <c r="AQ328" s="21">
        <f t="shared" ref="AQ328:AQ330" si="68">M328-AO328-AP328</f>
        <v>0</v>
      </c>
      <c r="AR328" s="21"/>
      <c r="AS328" s="44" t="s">
        <v>1934</v>
      </c>
      <c r="AT328" s="55" t="s">
        <v>1508</v>
      </c>
      <c r="AU328" s="29">
        <v>296</v>
      </c>
      <c r="AV328" s="29" t="s">
        <v>449</v>
      </c>
      <c r="AW328" s="29" t="str">
        <f t="shared" si="62"/>
        <v>296.</v>
      </c>
      <c r="AX328" s="104"/>
    </row>
    <row r="329" spans="1:50" ht="22.5" customHeight="1" x14ac:dyDescent="0.3">
      <c r="A329" s="159" t="str">
        <f t="shared" si="67"/>
        <v>297.</v>
      </c>
      <c r="B329" s="159">
        <v>1078</v>
      </c>
      <c r="C329" s="171" t="s">
        <v>756</v>
      </c>
      <c r="D329" s="172">
        <v>1961</v>
      </c>
      <c r="E329" s="167" t="s">
        <v>34</v>
      </c>
      <c r="F329" s="159" t="s">
        <v>35</v>
      </c>
      <c r="G329" s="172">
        <v>2</v>
      </c>
      <c r="H329" s="172">
        <v>1</v>
      </c>
      <c r="I329" s="152">
        <v>343.6</v>
      </c>
      <c r="J329" s="152">
        <v>310.10000000000002</v>
      </c>
      <c r="K329" s="152">
        <v>273.39999999999998</v>
      </c>
      <c r="L329" s="153">
        <v>14</v>
      </c>
      <c r="M329" s="190">
        <f>T329+AB329+AG329</f>
        <v>448897.89</v>
      </c>
      <c r="N329" s="165" t="s">
        <v>34</v>
      </c>
      <c r="O329" s="165" t="s">
        <v>34</v>
      </c>
      <c r="P329" s="165" t="s">
        <v>34</v>
      </c>
      <c r="Q329" s="190">
        <f t="shared" si="58"/>
        <v>448897.89</v>
      </c>
      <c r="R329" s="154">
        <f t="shared" si="59"/>
        <v>1306.4548603026774</v>
      </c>
      <c r="S329" s="154">
        <v>7593.347341513293</v>
      </c>
      <c r="T329" s="165">
        <v>34255.08</v>
      </c>
      <c r="U329" s="169" t="s">
        <v>34</v>
      </c>
      <c r="V329" s="165" t="s">
        <v>34</v>
      </c>
      <c r="W329" s="165" t="s">
        <v>34</v>
      </c>
      <c r="X329" s="165" t="s">
        <v>34</v>
      </c>
      <c r="Y329" s="165" t="s">
        <v>34</v>
      </c>
      <c r="Z329" s="165" t="s">
        <v>34</v>
      </c>
      <c r="AA329" s="165">
        <v>428</v>
      </c>
      <c r="AB329" s="165">
        <v>376516.7</v>
      </c>
      <c r="AC329" s="165" t="s">
        <v>34</v>
      </c>
      <c r="AD329" s="165" t="s">
        <v>34</v>
      </c>
      <c r="AE329" s="165" t="s">
        <v>34</v>
      </c>
      <c r="AF329" s="165" t="s">
        <v>34</v>
      </c>
      <c r="AG329" s="165">
        <v>38126.11</v>
      </c>
      <c r="AH329" s="165" t="s">
        <v>34</v>
      </c>
      <c r="AI329" s="170" t="s">
        <v>38</v>
      </c>
      <c r="AJ329" s="41"/>
      <c r="AK329" s="32" t="s">
        <v>404</v>
      </c>
      <c r="AL329" s="90">
        <v>1</v>
      </c>
      <c r="AM329" s="89"/>
      <c r="AN329" s="21" t="s">
        <v>1555</v>
      </c>
      <c r="AO329" s="21">
        <f>T329+AG329</f>
        <v>72381.19</v>
      </c>
      <c r="AP329" s="21"/>
      <c r="AQ329" s="21">
        <f t="shared" si="68"/>
        <v>376516.7</v>
      </c>
      <c r="AR329" s="21"/>
      <c r="AS329" s="34" t="s">
        <v>583</v>
      </c>
      <c r="AT329" s="55">
        <v>43402</v>
      </c>
      <c r="AU329" s="29">
        <v>297</v>
      </c>
      <c r="AV329" s="29" t="s">
        <v>449</v>
      </c>
      <c r="AW329" s="29" t="str">
        <f t="shared" si="62"/>
        <v>297.</v>
      </c>
      <c r="AX329" s="104"/>
    </row>
    <row r="330" spans="1:50" ht="22.5" customHeight="1" x14ac:dyDescent="0.3">
      <c r="A330" s="159" t="str">
        <f t="shared" si="67"/>
        <v>298.</v>
      </c>
      <c r="B330" s="159">
        <v>1085</v>
      </c>
      <c r="C330" s="171" t="s">
        <v>757</v>
      </c>
      <c r="D330" s="172">
        <v>1972</v>
      </c>
      <c r="E330" s="167" t="s">
        <v>34</v>
      </c>
      <c r="F330" s="172" t="s">
        <v>37</v>
      </c>
      <c r="G330" s="172">
        <v>5</v>
      </c>
      <c r="H330" s="172">
        <v>6</v>
      </c>
      <c r="I330" s="152">
        <v>5148.46</v>
      </c>
      <c r="J330" s="152">
        <v>4706.66</v>
      </c>
      <c r="K330" s="152">
        <v>441.8</v>
      </c>
      <c r="L330" s="153">
        <v>191</v>
      </c>
      <c r="M330" s="190">
        <f>T330+AG330</f>
        <v>264884.76</v>
      </c>
      <c r="N330" s="165" t="s">
        <v>34</v>
      </c>
      <c r="O330" s="165" t="s">
        <v>34</v>
      </c>
      <c r="P330" s="165" t="s">
        <v>34</v>
      </c>
      <c r="Q330" s="190">
        <f t="shared" si="58"/>
        <v>264884.76</v>
      </c>
      <c r="R330" s="154">
        <f t="shared" si="59"/>
        <v>51.449318825435178</v>
      </c>
      <c r="S330" s="154">
        <v>7593.347341513293</v>
      </c>
      <c r="T330" s="165">
        <v>221444.98</v>
      </c>
      <c r="U330" s="169" t="s">
        <v>34</v>
      </c>
      <c r="V330" s="165" t="s">
        <v>34</v>
      </c>
      <c r="W330" s="165" t="s">
        <v>34</v>
      </c>
      <c r="X330" s="165" t="s">
        <v>34</v>
      </c>
      <c r="Y330" s="165" t="s">
        <v>34</v>
      </c>
      <c r="Z330" s="165" t="s">
        <v>34</v>
      </c>
      <c r="AA330" s="165" t="s">
        <v>34</v>
      </c>
      <c r="AB330" s="165" t="s">
        <v>34</v>
      </c>
      <c r="AC330" s="165" t="s">
        <v>34</v>
      </c>
      <c r="AD330" s="165" t="s">
        <v>34</v>
      </c>
      <c r="AE330" s="165" t="s">
        <v>34</v>
      </c>
      <c r="AF330" s="165" t="s">
        <v>34</v>
      </c>
      <c r="AG330" s="165">
        <v>43439.78</v>
      </c>
      <c r="AH330" s="165" t="s">
        <v>34</v>
      </c>
      <c r="AI330" s="170" t="s">
        <v>38</v>
      </c>
      <c r="AJ330" s="41"/>
      <c r="AK330" s="32" t="s">
        <v>404</v>
      </c>
      <c r="AL330" s="90">
        <v>1</v>
      </c>
      <c r="AM330" s="89"/>
      <c r="AN330" s="21" t="s">
        <v>409</v>
      </c>
      <c r="AO330" s="21">
        <f>M330</f>
        <v>264884.76</v>
      </c>
      <c r="AP330" s="21"/>
      <c r="AQ330" s="21">
        <f t="shared" si="68"/>
        <v>0</v>
      </c>
      <c r="AR330" s="21"/>
      <c r="AS330" s="34"/>
      <c r="AT330" s="55">
        <v>43402</v>
      </c>
      <c r="AU330" s="29">
        <v>298</v>
      </c>
      <c r="AV330" s="29" t="s">
        <v>449</v>
      </c>
      <c r="AW330" s="29" t="str">
        <f t="shared" si="62"/>
        <v>298.</v>
      </c>
      <c r="AX330" s="104"/>
    </row>
    <row r="331" spans="1:50" ht="22.5" customHeight="1" x14ac:dyDescent="0.3">
      <c r="A331" s="159" t="str">
        <f t="shared" si="67"/>
        <v>299.</v>
      </c>
      <c r="B331" s="159">
        <v>1086</v>
      </c>
      <c r="C331" s="171" t="s">
        <v>758</v>
      </c>
      <c r="D331" s="172">
        <v>1972</v>
      </c>
      <c r="E331" s="167" t="s">
        <v>34</v>
      </c>
      <c r="F331" s="159" t="s">
        <v>35</v>
      </c>
      <c r="G331" s="172">
        <v>5</v>
      </c>
      <c r="H331" s="172">
        <v>4</v>
      </c>
      <c r="I331" s="152">
        <v>3583.9</v>
      </c>
      <c r="J331" s="152">
        <v>3077.1</v>
      </c>
      <c r="K331" s="152">
        <v>396.8</v>
      </c>
      <c r="L331" s="153">
        <v>138</v>
      </c>
      <c r="M331" s="190">
        <f>X331</f>
        <v>1369134.55</v>
      </c>
      <c r="N331" s="165" t="s">
        <v>34</v>
      </c>
      <c r="O331" s="165" t="s">
        <v>34</v>
      </c>
      <c r="P331" s="165" t="s">
        <v>34</v>
      </c>
      <c r="Q331" s="190">
        <f t="shared" si="58"/>
        <v>1369134.55</v>
      </c>
      <c r="R331" s="154">
        <f t="shared" si="59"/>
        <v>382.02364742319821</v>
      </c>
      <c r="S331" s="154">
        <v>7593.347341513293</v>
      </c>
      <c r="T331" s="165" t="s">
        <v>34</v>
      </c>
      <c r="U331" s="169" t="s">
        <v>34</v>
      </c>
      <c r="V331" s="165" t="s">
        <v>34</v>
      </c>
      <c r="W331" s="165">
        <v>1025.2</v>
      </c>
      <c r="X331" s="165">
        <v>1369134.55</v>
      </c>
      <c r="Y331" s="165" t="s">
        <v>34</v>
      </c>
      <c r="Z331" s="165" t="s">
        <v>34</v>
      </c>
      <c r="AA331" s="165" t="s">
        <v>34</v>
      </c>
      <c r="AB331" s="165" t="s">
        <v>34</v>
      </c>
      <c r="AC331" s="165" t="s">
        <v>34</v>
      </c>
      <c r="AD331" s="165" t="s">
        <v>34</v>
      </c>
      <c r="AE331" s="165" t="s">
        <v>34</v>
      </c>
      <c r="AF331" s="165" t="s">
        <v>34</v>
      </c>
      <c r="AG331" s="165" t="s">
        <v>34</v>
      </c>
      <c r="AH331" s="165" t="s">
        <v>34</v>
      </c>
      <c r="AI331" s="170" t="s">
        <v>38</v>
      </c>
      <c r="AJ331" s="41"/>
      <c r="AK331" s="32" t="s">
        <v>404</v>
      </c>
      <c r="AL331" s="90">
        <v>1</v>
      </c>
      <c r="AM331" s="89"/>
      <c r="AN331" s="21"/>
      <c r="AO331" s="87"/>
      <c r="AP331" s="21"/>
      <c r="AQ331" s="21"/>
      <c r="AR331" s="21"/>
      <c r="AS331" s="34"/>
      <c r="AT331" s="55">
        <v>43395</v>
      </c>
      <c r="AU331" s="29">
        <v>299</v>
      </c>
      <c r="AV331" s="29" t="s">
        <v>449</v>
      </c>
      <c r="AW331" s="29" t="str">
        <f t="shared" si="62"/>
        <v>299.</v>
      </c>
      <c r="AX331" s="104"/>
    </row>
    <row r="332" spans="1:50" ht="22.5" customHeight="1" x14ac:dyDescent="0.3">
      <c r="A332" s="159" t="str">
        <f t="shared" si="67"/>
        <v>300.</v>
      </c>
      <c r="B332" s="159">
        <v>1094</v>
      </c>
      <c r="C332" s="171" t="s">
        <v>742</v>
      </c>
      <c r="D332" s="172">
        <v>1966</v>
      </c>
      <c r="E332" s="167" t="s">
        <v>34</v>
      </c>
      <c r="F332" s="159" t="s">
        <v>35</v>
      </c>
      <c r="G332" s="172">
        <v>2</v>
      </c>
      <c r="H332" s="172">
        <v>2</v>
      </c>
      <c r="I332" s="152">
        <v>485.6</v>
      </c>
      <c r="J332" s="152">
        <v>448.3</v>
      </c>
      <c r="K332" s="152">
        <v>120.5</v>
      </c>
      <c r="L332" s="153">
        <v>12</v>
      </c>
      <c r="M332" s="190">
        <f>AB332</f>
        <v>488358.69</v>
      </c>
      <c r="N332" s="165" t="s">
        <v>34</v>
      </c>
      <c r="O332" s="165" t="s">
        <v>34</v>
      </c>
      <c r="P332" s="165" t="s">
        <v>34</v>
      </c>
      <c r="Q332" s="190">
        <f t="shared" si="58"/>
        <v>488358.69</v>
      </c>
      <c r="R332" s="154">
        <f t="shared" si="59"/>
        <v>1005.6809925864909</v>
      </c>
      <c r="S332" s="154">
        <v>7593.347341513293</v>
      </c>
      <c r="T332" s="165" t="s">
        <v>34</v>
      </c>
      <c r="U332" s="169" t="s">
        <v>34</v>
      </c>
      <c r="V332" s="165" t="s">
        <v>34</v>
      </c>
      <c r="W332" s="165" t="s">
        <v>34</v>
      </c>
      <c r="X332" s="165" t="s">
        <v>34</v>
      </c>
      <c r="Y332" s="165" t="s">
        <v>34</v>
      </c>
      <c r="Z332" s="165" t="s">
        <v>34</v>
      </c>
      <c r="AA332" s="165">
        <v>486.1</v>
      </c>
      <c r="AB332" s="165">
        <v>488358.69</v>
      </c>
      <c r="AC332" s="165" t="s">
        <v>34</v>
      </c>
      <c r="AD332" s="165" t="s">
        <v>34</v>
      </c>
      <c r="AE332" s="165" t="s">
        <v>34</v>
      </c>
      <c r="AF332" s="165" t="s">
        <v>34</v>
      </c>
      <c r="AG332" s="165" t="s">
        <v>34</v>
      </c>
      <c r="AH332" s="165" t="s">
        <v>34</v>
      </c>
      <c r="AI332" s="170" t="s">
        <v>38</v>
      </c>
      <c r="AJ332" s="41"/>
      <c r="AK332" s="32" t="s">
        <v>404</v>
      </c>
      <c r="AL332" s="90">
        <v>1</v>
      </c>
      <c r="AM332" s="89"/>
      <c r="AN332" s="21"/>
      <c r="AO332" s="87"/>
      <c r="AP332" s="21"/>
      <c r="AQ332" s="21"/>
      <c r="AR332" s="21"/>
      <c r="AS332" s="34"/>
      <c r="AT332" s="34"/>
      <c r="AU332" s="29">
        <v>300</v>
      </c>
      <c r="AV332" s="29" t="s">
        <v>449</v>
      </c>
      <c r="AW332" s="29" t="str">
        <f t="shared" si="62"/>
        <v>300.</v>
      </c>
      <c r="AX332" s="104"/>
    </row>
    <row r="333" spans="1:50" ht="22.5" customHeight="1" x14ac:dyDescent="0.3">
      <c r="A333" s="159" t="str">
        <f t="shared" si="67"/>
        <v>301.</v>
      </c>
      <c r="B333" s="159">
        <v>1097</v>
      </c>
      <c r="C333" s="171" t="s">
        <v>759</v>
      </c>
      <c r="D333" s="159">
        <v>1986</v>
      </c>
      <c r="E333" s="167" t="s">
        <v>34</v>
      </c>
      <c r="F333" s="159" t="s">
        <v>35</v>
      </c>
      <c r="G333" s="159">
        <v>2</v>
      </c>
      <c r="H333" s="159">
        <v>1</v>
      </c>
      <c r="I333" s="154">
        <v>246.5</v>
      </c>
      <c r="J333" s="154">
        <v>210.2</v>
      </c>
      <c r="K333" s="154">
        <v>148.5</v>
      </c>
      <c r="L333" s="156">
        <v>19</v>
      </c>
      <c r="M333" s="190">
        <f>T333+AG333</f>
        <v>127873.77</v>
      </c>
      <c r="N333" s="165" t="s">
        <v>34</v>
      </c>
      <c r="O333" s="165" t="s">
        <v>34</v>
      </c>
      <c r="P333" s="165" t="s">
        <v>34</v>
      </c>
      <c r="Q333" s="190">
        <f t="shared" si="58"/>
        <v>127873.77</v>
      </c>
      <c r="R333" s="154">
        <f t="shared" si="59"/>
        <v>518.7576876267749</v>
      </c>
      <c r="S333" s="154">
        <v>7593.347341513293</v>
      </c>
      <c r="T333" s="165">
        <v>124987.7</v>
      </c>
      <c r="U333" s="191" t="s">
        <v>34</v>
      </c>
      <c r="V333" s="165" t="s">
        <v>34</v>
      </c>
      <c r="W333" s="165" t="s">
        <v>34</v>
      </c>
      <c r="X333" s="165" t="s">
        <v>34</v>
      </c>
      <c r="Y333" s="165" t="s">
        <v>34</v>
      </c>
      <c r="Z333" s="165" t="s">
        <v>34</v>
      </c>
      <c r="AA333" s="165" t="s">
        <v>34</v>
      </c>
      <c r="AB333" s="165" t="s">
        <v>34</v>
      </c>
      <c r="AC333" s="165" t="s">
        <v>34</v>
      </c>
      <c r="AD333" s="165" t="s">
        <v>34</v>
      </c>
      <c r="AE333" s="165" t="s">
        <v>34</v>
      </c>
      <c r="AF333" s="165" t="s">
        <v>34</v>
      </c>
      <c r="AG333" s="165">
        <v>2886.07</v>
      </c>
      <c r="AH333" s="165" t="s">
        <v>34</v>
      </c>
      <c r="AI333" s="170" t="s">
        <v>38</v>
      </c>
      <c r="AJ333" s="41"/>
      <c r="AK333" s="32" t="s">
        <v>404</v>
      </c>
      <c r="AL333" s="90">
        <v>1</v>
      </c>
      <c r="AM333" s="89"/>
      <c r="AN333" s="21" t="s">
        <v>502</v>
      </c>
      <c r="AO333" s="21">
        <f>M333</f>
        <v>127873.77</v>
      </c>
      <c r="AP333" s="21"/>
      <c r="AQ333" s="21">
        <f t="shared" ref="AQ333:AQ335" si="69">M333-AO333-AP333</f>
        <v>0</v>
      </c>
      <c r="AR333" s="21"/>
      <c r="AS333" s="34"/>
      <c r="AT333" s="34"/>
      <c r="AU333" s="29">
        <v>301</v>
      </c>
      <c r="AV333" s="29" t="s">
        <v>449</v>
      </c>
      <c r="AW333" s="29" t="str">
        <f t="shared" si="62"/>
        <v>301.</v>
      </c>
      <c r="AX333" s="104"/>
    </row>
    <row r="334" spans="1:50" ht="22.5" customHeight="1" x14ac:dyDescent="0.3">
      <c r="A334" s="159" t="str">
        <f t="shared" si="67"/>
        <v>302.</v>
      </c>
      <c r="B334" s="159">
        <v>1098</v>
      </c>
      <c r="C334" s="171" t="s">
        <v>760</v>
      </c>
      <c r="D334" s="159">
        <v>1970</v>
      </c>
      <c r="E334" s="167" t="s">
        <v>34</v>
      </c>
      <c r="F334" s="172" t="s">
        <v>37</v>
      </c>
      <c r="G334" s="172">
        <v>5</v>
      </c>
      <c r="H334" s="172">
        <v>3</v>
      </c>
      <c r="I334" s="152">
        <v>2232.3000000000002</v>
      </c>
      <c r="J334" s="152">
        <v>2051.14</v>
      </c>
      <c r="K334" s="152">
        <v>1817.04</v>
      </c>
      <c r="L334" s="153">
        <v>90</v>
      </c>
      <c r="M334" s="190">
        <f t="shared" ref="M334:M335" si="70">T334+AG334</f>
        <v>157968.97</v>
      </c>
      <c r="N334" s="165" t="s">
        <v>34</v>
      </c>
      <c r="O334" s="165" t="s">
        <v>34</v>
      </c>
      <c r="P334" s="165" t="s">
        <v>34</v>
      </c>
      <c r="Q334" s="190">
        <f t="shared" si="58"/>
        <v>157968.97</v>
      </c>
      <c r="R334" s="154">
        <f t="shared" si="59"/>
        <v>70.765116695784613</v>
      </c>
      <c r="S334" s="154">
        <v>7593.347341513293</v>
      </c>
      <c r="T334" s="165">
        <v>120227.22</v>
      </c>
      <c r="U334" s="169" t="s">
        <v>34</v>
      </c>
      <c r="V334" s="165" t="s">
        <v>34</v>
      </c>
      <c r="W334" s="165" t="s">
        <v>34</v>
      </c>
      <c r="X334" s="165" t="s">
        <v>34</v>
      </c>
      <c r="Y334" s="165" t="s">
        <v>34</v>
      </c>
      <c r="Z334" s="165" t="s">
        <v>34</v>
      </c>
      <c r="AA334" s="165" t="s">
        <v>34</v>
      </c>
      <c r="AB334" s="165" t="s">
        <v>34</v>
      </c>
      <c r="AC334" s="165" t="s">
        <v>34</v>
      </c>
      <c r="AD334" s="165" t="s">
        <v>34</v>
      </c>
      <c r="AE334" s="165" t="s">
        <v>34</v>
      </c>
      <c r="AF334" s="165" t="s">
        <v>34</v>
      </c>
      <c r="AG334" s="165">
        <v>37741.75</v>
      </c>
      <c r="AH334" s="165" t="s">
        <v>34</v>
      </c>
      <c r="AI334" s="170" t="s">
        <v>38</v>
      </c>
      <c r="AJ334" s="41"/>
      <c r="AK334" s="32" t="s">
        <v>404</v>
      </c>
      <c r="AL334" s="90">
        <v>1</v>
      </c>
      <c r="AM334" s="89"/>
      <c r="AN334" s="21" t="s">
        <v>409</v>
      </c>
      <c r="AO334" s="21">
        <f>M334</f>
        <v>157968.97</v>
      </c>
      <c r="AP334" s="21"/>
      <c r="AQ334" s="21">
        <f t="shared" si="69"/>
        <v>0</v>
      </c>
      <c r="AR334" s="21"/>
      <c r="AS334" s="34"/>
      <c r="AT334" s="55">
        <v>43423</v>
      </c>
      <c r="AU334" s="29">
        <v>302</v>
      </c>
      <c r="AV334" s="29" t="s">
        <v>449</v>
      </c>
      <c r="AW334" s="29" t="str">
        <f t="shared" si="62"/>
        <v>302.</v>
      </c>
      <c r="AX334" s="104"/>
    </row>
    <row r="335" spans="1:50" ht="22.5" customHeight="1" x14ac:dyDescent="0.3">
      <c r="A335" s="159" t="str">
        <f t="shared" si="67"/>
        <v>303.</v>
      </c>
      <c r="B335" s="159">
        <v>1100</v>
      </c>
      <c r="C335" s="171" t="s">
        <v>761</v>
      </c>
      <c r="D335" s="172">
        <v>1966</v>
      </c>
      <c r="E335" s="167" t="s">
        <v>34</v>
      </c>
      <c r="F335" s="172" t="s">
        <v>37</v>
      </c>
      <c r="G335" s="172">
        <v>5</v>
      </c>
      <c r="H335" s="172">
        <v>3</v>
      </c>
      <c r="I335" s="152">
        <v>2185.9499999999998</v>
      </c>
      <c r="J335" s="152">
        <v>2000.15</v>
      </c>
      <c r="K335" s="152">
        <v>2000.15</v>
      </c>
      <c r="L335" s="153">
        <v>80</v>
      </c>
      <c r="M335" s="190">
        <f t="shared" si="70"/>
        <v>1468772.76</v>
      </c>
      <c r="N335" s="165" t="s">
        <v>34</v>
      </c>
      <c r="O335" s="165" t="s">
        <v>34</v>
      </c>
      <c r="P335" s="165" t="s">
        <v>34</v>
      </c>
      <c r="Q335" s="190">
        <f t="shared" si="58"/>
        <v>1468772.76</v>
      </c>
      <c r="R335" s="154">
        <f t="shared" si="59"/>
        <v>671.91507582515612</v>
      </c>
      <c r="S335" s="154">
        <v>7593.347341513293</v>
      </c>
      <c r="T335" s="165">
        <f>136850+1099372.57</f>
        <v>1236222.57</v>
      </c>
      <c r="U335" s="169" t="s">
        <v>34</v>
      </c>
      <c r="V335" s="165" t="s">
        <v>34</v>
      </c>
      <c r="W335" s="165" t="s">
        <v>34</v>
      </c>
      <c r="X335" s="165" t="s">
        <v>34</v>
      </c>
      <c r="Y335" s="165" t="s">
        <v>34</v>
      </c>
      <c r="Z335" s="165" t="s">
        <v>34</v>
      </c>
      <c r="AA335" s="165" t="s">
        <v>34</v>
      </c>
      <c r="AB335" s="165" t="s">
        <v>34</v>
      </c>
      <c r="AC335" s="165" t="s">
        <v>34</v>
      </c>
      <c r="AD335" s="165" t="s">
        <v>34</v>
      </c>
      <c r="AE335" s="165" t="s">
        <v>34</v>
      </c>
      <c r="AF335" s="165" t="s">
        <v>34</v>
      </c>
      <c r="AG335" s="165">
        <f>30015.28+202534.91</f>
        <v>232550.19</v>
      </c>
      <c r="AH335" s="165" t="s">
        <v>34</v>
      </c>
      <c r="AI335" s="170" t="s">
        <v>38</v>
      </c>
      <c r="AJ335" s="41"/>
      <c r="AK335" s="32" t="s">
        <v>404</v>
      </c>
      <c r="AL335" s="90">
        <v>1</v>
      </c>
      <c r="AM335" s="89"/>
      <c r="AN335" s="21" t="s">
        <v>503</v>
      </c>
      <c r="AO335" s="21">
        <f>136850+30015.28</f>
        <v>166865.28</v>
      </c>
      <c r="AP335" s="21">
        <f>1099372.57+202534.91</f>
        <v>1301907.48</v>
      </c>
      <c r="AQ335" s="21">
        <f t="shared" si="69"/>
        <v>0</v>
      </c>
      <c r="AR335" s="21"/>
      <c r="AS335" s="44" t="s">
        <v>640</v>
      </c>
      <c r="AT335" s="55" t="s">
        <v>1488</v>
      </c>
      <c r="AU335" s="29">
        <v>303</v>
      </c>
      <c r="AV335" s="29" t="s">
        <v>449</v>
      </c>
      <c r="AW335" s="29" t="str">
        <f t="shared" si="62"/>
        <v>303.</v>
      </c>
      <c r="AX335" s="104"/>
    </row>
    <row r="336" spans="1:50" ht="22.5" customHeight="1" x14ac:dyDescent="0.3">
      <c r="A336" s="159" t="str">
        <f t="shared" si="67"/>
        <v>304.</v>
      </c>
      <c r="B336" s="159">
        <v>1101</v>
      </c>
      <c r="C336" s="171" t="s">
        <v>762</v>
      </c>
      <c r="D336" s="172">
        <v>1972</v>
      </c>
      <c r="E336" s="167" t="s">
        <v>34</v>
      </c>
      <c r="F336" s="159" t="s">
        <v>35</v>
      </c>
      <c r="G336" s="172">
        <v>5</v>
      </c>
      <c r="H336" s="172">
        <v>4</v>
      </c>
      <c r="I336" s="152">
        <v>3436</v>
      </c>
      <c r="J336" s="152">
        <v>3167.3</v>
      </c>
      <c r="K336" s="152">
        <v>3167.3</v>
      </c>
      <c r="L336" s="153">
        <v>126</v>
      </c>
      <c r="M336" s="190">
        <f>X336</f>
        <v>1350620.74</v>
      </c>
      <c r="N336" s="165" t="s">
        <v>34</v>
      </c>
      <c r="O336" s="165" t="s">
        <v>34</v>
      </c>
      <c r="P336" s="165" t="s">
        <v>34</v>
      </c>
      <c r="Q336" s="190">
        <f t="shared" si="58"/>
        <v>1350620.74</v>
      </c>
      <c r="R336" s="154">
        <f t="shared" si="59"/>
        <v>393.07937718277066</v>
      </c>
      <c r="S336" s="154">
        <v>7593.347341513293</v>
      </c>
      <c r="T336" s="165" t="s">
        <v>34</v>
      </c>
      <c r="U336" s="169" t="s">
        <v>34</v>
      </c>
      <c r="V336" s="165" t="s">
        <v>34</v>
      </c>
      <c r="W336" s="165">
        <v>962</v>
      </c>
      <c r="X336" s="165">
        <v>1350620.74</v>
      </c>
      <c r="Y336" s="165" t="s">
        <v>34</v>
      </c>
      <c r="Z336" s="165" t="s">
        <v>34</v>
      </c>
      <c r="AA336" s="165" t="s">
        <v>34</v>
      </c>
      <c r="AB336" s="165" t="s">
        <v>34</v>
      </c>
      <c r="AC336" s="165" t="s">
        <v>34</v>
      </c>
      <c r="AD336" s="165" t="s">
        <v>34</v>
      </c>
      <c r="AE336" s="165" t="s">
        <v>34</v>
      </c>
      <c r="AF336" s="165" t="s">
        <v>34</v>
      </c>
      <c r="AG336" s="165" t="s">
        <v>34</v>
      </c>
      <c r="AH336" s="165" t="s">
        <v>34</v>
      </c>
      <c r="AI336" s="170" t="s">
        <v>38</v>
      </c>
      <c r="AJ336" s="41"/>
      <c r="AK336" s="32" t="s">
        <v>404</v>
      </c>
      <c r="AL336" s="90">
        <v>1</v>
      </c>
      <c r="AM336" s="89"/>
      <c r="AN336" s="21"/>
      <c r="AO336" s="87"/>
      <c r="AP336" s="21"/>
      <c r="AQ336" s="21"/>
      <c r="AR336" s="21"/>
      <c r="AS336" s="57" t="s">
        <v>413</v>
      </c>
      <c r="AT336" s="55">
        <v>43395</v>
      </c>
      <c r="AU336" s="29">
        <v>304</v>
      </c>
      <c r="AV336" s="29" t="s">
        <v>449</v>
      </c>
      <c r="AW336" s="29" t="str">
        <f t="shared" si="62"/>
        <v>304.</v>
      </c>
      <c r="AX336" s="104"/>
    </row>
    <row r="337" spans="1:50" ht="22.5" customHeight="1" x14ac:dyDescent="0.3">
      <c r="A337" s="159" t="str">
        <f t="shared" si="67"/>
        <v>305.</v>
      </c>
      <c r="B337" s="159">
        <v>1103</v>
      </c>
      <c r="C337" s="171" t="s">
        <v>763</v>
      </c>
      <c r="D337" s="159">
        <v>1972</v>
      </c>
      <c r="E337" s="167" t="s">
        <v>34</v>
      </c>
      <c r="F337" s="159" t="s">
        <v>35</v>
      </c>
      <c r="G337" s="159">
        <v>5</v>
      </c>
      <c r="H337" s="159">
        <v>4</v>
      </c>
      <c r="I337" s="154">
        <v>3072.49</v>
      </c>
      <c r="J337" s="154">
        <v>2804.8</v>
      </c>
      <c r="K337" s="154">
        <v>2804.8</v>
      </c>
      <c r="L337" s="156">
        <v>79</v>
      </c>
      <c r="M337" s="190">
        <f>T337+AG337</f>
        <v>479610.83</v>
      </c>
      <c r="N337" s="165" t="s">
        <v>34</v>
      </c>
      <c r="O337" s="165" t="s">
        <v>34</v>
      </c>
      <c r="P337" s="165" t="s">
        <v>34</v>
      </c>
      <c r="Q337" s="190">
        <f t="shared" si="58"/>
        <v>479610.83</v>
      </c>
      <c r="R337" s="154">
        <f t="shared" si="59"/>
        <v>156.09841854652092</v>
      </c>
      <c r="S337" s="154">
        <v>7593.347341513293</v>
      </c>
      <c r="T337" s="165">
        <v>441201.87</v>
      </c>
      <c r="U337" s="169" t="s">
        <v>34</v>
      </c>
      <c r="V337" s="165" t="s">
        <v>34</v>
      </c>
      <c r="W337" s="165" t="s">
        <v>34</v>
      </c>
      <c r="X337" s="165" t="s">
        <v>34</v>
      </c>
      <c r="Y337" s="165" t="s">
        <v>34</v>
      </c>
      <c r="Z337" s="165" t="s">
        <v>34</v>
      </c>
      <c r="AA337" s="165" t="s">
        <v>34</v>
      </c>
      <c r="AB337" s="165" t="s">
        <v>34</v>
      </c>
      <c r="AC337" s="165" t="s">
        <v>34</v>
      </c>
      <c r="AD337" s="165" t="s">
        <v>34</v>
      </c>
      <c r="AE337" s="165" t="s">
        <v>34</v>
      </c>
      <c r="AF337" s="165" t="s">
        <v>34</v>
      </c>
      <c r="AG337" s="165">
        <v>38408.959999999999</v>
      </c>
      <c r="AH337" s="165" t="s">
        <v>34</v>
      </c>
      <c r="AI337" s="170" t="s">
        <v>38</v>
      </c>
      <c r="AJ337" s="41"/>
      <c r="AK337" s="32" t="s">
        <v>404</v>
      </c>
      <c r="AL337" s="90">
        <v>1</v>
      </c>
      <c r="AM337" s="89"/>
      <c r="AN337" s="21" t="s">
        <v>409</v>
      </c>
      <c r="AO337" s="21">
        <f>M337</f>
        <v>479610.83</v>
      </c>
      <c r="AP337" s="21"/>
      <c r="AQ337" s="21">
        <f t="shared" ref="AQ337:AQ339" si="71">M337-AO337-AP337</f>
        <v>0</v>
      </c>
      <c r="AR337" s="21"/>
      <c r="AS337" s="34"/>
      <c r="AT337" s="55">
        <v>43423</v>
      </c>
      <c r="AU337" s="29">
        <v>305</v>
      </c>
      <c r="AV337" s="29" t="s">
        <v>449</v>
      </c>
      <c r="AW337" s="29" t="str">
        <f t="shared" si="62"/>
        <v>305.</v>
      </c>
      <c r="AX337" s="104"/>
    </row>
    <row r="338" spans="1:50" ht="22.5" customHeight="1" x14ac:dyDescent="0.3">
      <c r="A338" s="159" t="str">
        <f t="shared" si="67"/>
        <v>306.</v>
      </c>
      <c r="B338" s="159">
        <v>1107</v>
      </c>
      <c r="C338" s="171" t="s">
        <v>764</v>
      </c>
      <c r="D338" s="172">
        <v>1964</v>
      </c>
      <c r="E338" s="167" t="s">
        <v>34</v>
      </c>
      <c r="F338" s="172" t="s">
        <v>35</v>
      </c>
      <c r="G338" s="172">
        <v>2</v>
      </c>
      <c r="H338" s="172">
        <v>3</v>
      </c>
      <c r="I338" s="152">
        <v>545.70000000000005</v>
      </c>
      <c r="J338" s="152">
        <v>480.3</v>
      </c>
      <c r="K338" s="152">
        <v>480.3</v>
      </c>
      <c r="L338" s="153">
        <v>16</v>
      </c>
      <c r="M338" s="190">
        <f>AG338</f>
        <v>198539.67</v>
      </c>
      <c r="N338" s="165" t="s">
        <v>34</v>
      </c>
      <c r="O338" s="165" t="s">
        <v>34</v>
      </c>
      <c r="P338" s="165" t="s">
        <v>34</v>
      </c>
      <c r="Q338" s="190">
        <f t="shared" si="58"/>
        <v>198539.67</v>
      </c>
      <c r="R338" s="154">
        <f t="shared" si="59"/>
        <v>363.82567344694888</v>
      </c>
      <c r="S338" s="154">
        <v>7593.347341513293</v>
      </c>
      <c r="T338" s="165" t="s">
        <v>34</v>
      </c>
      <c r="U338" s="169" t="s">
        <v>34</v>
      </c>
      <c r="V338" s="165" t="s">
        <v>34</v>
      </c>
      <c r="W338" s="165" t="s">
        <v>34</v>
      </c>
      <c r="X338" s="165" t="s">
        <v>34</v>
      </c>
      <c r="Y338" s="165" t="s">
        <v>34</v>
      </c>
      <c r="Z338" s="165" t="s">
        <v>34</v>
      </c>
      <c r="AA338" s="165" t="s">
        <v>34</v>
      </c>
      <c r="AB338" s="165" t="s">
        <v>34</v>
      </c>
      <c r="AC338" s="165" t="s">
        <v>34</v>
      </c>
      <c r="AD338" s="165" t="s">
        <v>34</v>
      </c>
      <c r="AE338" s="165" t="s">
        <v>34</v>
      </c>
      <c r="AF338" s="165" t="s">
        <v>34</v>
      </c>
      <c r="AG338" s="165">
        <f>198539.67</f>
        <v>198539.67</v>
      </c>
      <c r="AH338" s="165" t="s">
        <v>34</v>
      </c>
      <c r="AI338" s="170" t="s">
        <v>405</v>
      </c>
      <c r="AJ338" s="41"/>
      <c r="AK338" s="32" t="s">
        <v>404</v>
      </c>
      <c r="AL338" s="90">
        <v>1</v>
      </c>
      <c r="AM338" s="89"/>
      <c r="AN338" s="21" t="s">
        <v>1958</v>
      </c>
      <c r="AO338" s="21">
        <f>198539.67</f>
        <v>198539.67</v>
      </c>
      <c r="AP338" s="21"/>
      <c r="AQ338" s="21">
        <f t="shared" si="71"/>
        <v>0</v>
      </c>
      <c r="AR338" s="21"/>
      <c r="AS338" s="34" t="s">
        <v>1933</v>
      </c>
      <c r="AT338" s="34"/>
      <c r="AU338" s="29">
        <v>306</v>
      </c>
      <c r="AV338" s="29" t="s">
        <v>449</v>
      </c>
      <c r="AW338" s="29" t="str">
        <f t="shared" si="62"/>
        <v>306.</v>
      </c>
      <c r="AX338" s="104"/>
    </row>
    <row r="339" spans="1:50" ht="22.5" customHeight="1" x14ac:dyDescent="0.3">
      <c r="A339" s="159" t="str">
        <f t="shared" si="67"/>
        <v>307.</v>
      </c>
      <c r="B339" s="159">
        <v>1122</v>
      </c>
      <c r="C339" s="171" t="s">
        <v>765</v>
      </c>
      <c r="D339" s="159">
        <v>1971</v>
      </c>
      <c r="E339" s="167" t="s">
        <v>34</v>
      </c>
      <c r="F339" s="172" t="s">
        <v>35</v>
      </c>
      <c r="G339" s="159">
        <v>2</v>
      </c>
      <c r="H339" s="159">
        <v>3</v>
      </c>
      <c r="I339" s="154">
        <v>939.07</v>
      </c>
      <c r="J339" s="154">
        <v>566.9</v>
      </c>
      <c r="K339" s="154">
        <v>566.9</v>
      </c>
      <c r="L339" s="156">
        <v>29</v>
      </c>
      <c r="M339" s="190">
        <f>T339+AG339</f>
        <v>303597.65000000002</v>
      </c>
      <c r="N339" s="165" t="s">
        <v>34</v>
      </c>
      <c r="O339" s="165" t="s">
        <v>34</v>
      </c>
      <c r="P339" s="165" t="s">
        <v>34</v>
      </c>
      <c r="Q339" s="190">
        <f t="shared" si="58"/>
        <v>303597.65000000002</v>
      </c>
      <c r="R339" s="154">
        <f t="shared" si="59"/>
        <v>323.29608016441802</v>
      </c>
      <c r="S339" s="154">
        <v>7593.347341513293</v>
      </c>
      <c r="T339" s="165">
        <v>300711.58</v>
      </c>
      <c r="U339" s="169" t="s">
        <v>34</v>
      </c>
      <c r="V339" s="165" t="s">
        <v>34</v>
      </c>
      <c r="W339" s="165" t="s">
        <v>34</v>
      </c>
      <c r="X339" s="165" t="s">
        <v>34</v>
      </c>
      <c r="Y339" s="165" t="s">
        <v>34</v>
      </c>
      <c r="Z339" s="165" t="s">
        <v>34</v>
      </c>
      <c r="AA339" s="165" t="s">
        <v>34</v>
      </c>
      <c r="AB339" s="165" t="s">
        <v>34</v>
      </c>
      <c r="AC339" s="165" t="s">
        <v>34</v>
      </c>
      <c r="AD339" s="165" t="s">
        <v>34</v>
      </c>
      <c r="AE339" s="165" t="s">
        <v>34</v>
      </c>
      <c r="AF339" s="165" t="s">
        <v>34</v>
      </c>
      <c r="AG339" s="165">
        <v>2886.07</v>
      </c>
      <c r="AH339" s="165" t="s">
        <v>34</v>
      </c>
      <c r="AI339" s="170" t="s">
        <v>38</v>
      </c>
      <c r="AJ339" s="41"/>
      <c r="AK339" s="32" t="s">
        <v>404</v>
      </c>
      <c r="AL339" s="90">
        <v>1</v>
      </c>
      <c r="AM339" s="89"/>
      <c r="AN339" s="21" t="s">
        <v>502</v>
      </c>
      <c r="AO339" s="21">
        <f>M339</f>
        <v>303597.65000000002</v>
      </c>
      <c r="AP339" s="21"/>
      <c r="AQ339" s="21">
        <f t="shared" si="71"/>
        <v>0</v>
      </c>
      <c r="AR339" s="21"/>
      <c r="AS339" s="34"/>
      <c r="AT339" s="34"/>
      <c r="AU339" s="29">
        <v>307</v>
      </c>
      <c r="AV339" s="29" t="s">
        <v>449</v>
      </c>
      <c r="AW339" s="29" t="str">
        <f t="shared" si="62"/>
        <v>307.</v>
      </c>
      <c r="AX339" s="104"/>
    </row>
    <row r="340" spans="1:50" ht="22.5" customHeight="1" x14ac:dyDescent="0.3">
      <c r="A340" s="159" t="str">
        <f t="shared" si="67"/>
        <v>308.</v>
      </c>
      <c r="B340" s="159">
        <v>906</v>
      </c>
      <c r="C340" s="171" t="s">
        <v>428</v>
      </c>
      <c r="D340" s="159">
        <v>1963</v>
      </c>
      <c r="E340" s="167" t="s">
        <v>34</v>
      </c>
      <c r="F340" s="159" t="s">
        <v>35</v>
      </c>
      <c r="G340" s="159">
        <v>2</v>
      </c>
      <c r="H340" s="159">
        <v>1</v>
      </c>
      <c r="I340" s="165">
        <v>348.8</v>
      </c>
      <c r="J340" s="165">
        <v>326.8</v>
      </c>
      <c r="K340" s="165">
        <v>287.3</v>
      </c>
      <c r="L340" s="169">
        <v>15</v>
      </c>
      <c r="M340" s="190">
        <f>AB340+AD340</f>
        <v>254974.43</v>
      </c>
      <c r="N340" s="165" t="s">
        <v>34</v>
      </c>
      <c r="O340" s="165" t="s">
        <v>34</v>
      </c>
      <c r="P340" s="165" t="s">
        <v>34</v>
      </c>
      <c r="Q340" s="190">
        <f t="shared" si="58"/>
        <v>254974.43</v>
      </c>
      <c r="R340" s="154">
        <f t="shared" si="59"/>
        <v>731.00467316513755</v>
      </c>
      <c r="S340" s="154">
        <v>7593.347341513293</v>
      </c>
      <c r="T340" s="165" t="s">
        <v>34</v>
      </c>
      <c r="U340" s="169" t="s">
        <v>34</v>
      </c>
      <c r="V340" s="165" t="s">
        <v>34</v>
      </c>
      <c r="W340" s="165" t="s">
        <v>34</v>
      </c>
      <c r="X340" s="165" t="s">
        <v>34</v>
      </c>
      <c r="Y340" s="165" t="s">
        <v>34</v>
      </c>
      <c r="Z340" s="165" t="s">
        <v>34</v>
      </c>
      <c r="AA340" s="165">
        <v>475</v>
      </c>
      <c r="AB340" s="165">
        <v>117515.2</v>
      </c>
      <c r="AC340" s="165">
        <v>72</v>
      </c>
      <c r="AD340" s="165">
        <v>137459.23000000001</v>
      </c>
      <c r="AE340" s="165" t="s">
        <v>34</v>
      </c>
      <c r="AF340" s="165" t="s">
        <v>34</v>
      </c>
      <c r="AG340" s="165" t="s">
        <v>34</v>
      </c>
      <c r="AH340" s="165" t="s">
        <v>34</v>
      </c>
      <c r="AI340" s="170" t="s">
        <v>38</v>
      </c>
      <c r="AJ340" s="41"/>
      <c r="AK340" s="32" t="s">
        <v>404</v>
      </c>
      <c r="AL340" s="90">
        <v>1</v>
      </c>
      <c r="AM340" s="89"/>
      <c r="AN340" s="21"/>
      <c r="AO340" s="87"/>
      <c r="AP340" s="21"/>
      <c r="AQ340" s="21"/>
      <c r="AR340" s="21"/>
      <c r="AS340" s="34"/>
      <c r="AT340" s="34"/>
      <c r="AU340" s="29">
        <v>308</v>
      </c>
      <c r="AV340" s="29" t="s">
        <v>449</v>
      </c>
      <c r="AW340" s="29" t="str">
        <f t="shared" si="62"/>
        <v>308.</v>
      </c>
      <c r="AX340" s="104"/>
    </row>
    <row r="341" spans="1:50" ht="22.5" customHeight="1" x14ac:dyDescent="0.3">
      <c r="A341" s="159" t="str">
        <f t="shared" si="67"/>
        <v>309.</v>
      </c>
      <c r="B341" s="159">
        <v>907</v>
      </c>
      <c r="C341" s="171" t="s">
        <v>429</v>
      </c>
      <c r="D341" s="159">
        <v>1987</v>
      </c>
      <c r="E341" s="167" t="s">
        <v>34</v>
      </c>
      <c r="F341" s="172" t="s">
        <v>37</v>
      </c>
      <c r="G341" s="159">
        <v>3</v>
      </c>
      <c r="H341" s="159">
        <v>3</v>
      </c>
      <c r="I341" s="154">
        <v>1359.4</v>
      </c>
      <c r="J341" s="154">
        <v>1268.7</v>
      </c>
      <c r="K341" s="154">
        <v>1268.7</v>
      </c>
      <c r="L341" s="156">
        <v>59</v>
      </c>
      <c r="M341" s="190">
        <f>T341+AG341</f>
        <v>300260.90000000002</v>
      </c>
      <c r="N341" s="165" t="s">
        <v>34</v>
      </c>
      <c r="O341" s="165" t="s">
        <v>34</v>
      </c>
      <c r="P341" s="165" t="s">
        <v>34</v>
      </c>
      <c r="Q341" s="190">
        <f t="shared" si="58"/>
        <v>300260.90000000002</v>
      </c>
      <c r="R341" s="154">
        <f t="shared" si="59"/>
        <v>220.87751949389437</v>
      </c>
      <c r="S341" s="154">
        <v>7593.347341513293</v>
      </c>
      <c r="T341" s="165">
        <v>257403.49</v>
      </c>
      <c r="U341" s="169" t="s">
        <v>34</v>
      </c>
      <c r="V341" s="165" t="s">
        <v>34</v>
      </c>
      <c r="W341" s="165" t="s">
        <v>34</v>
      </c>
      <c r="X341" s="165" t="s">
        <v>34</v>
      </c>
      <c r="Y341" s="165" t="s">
        <v>34</v>
      </c>
      <c r="Z341" s="165" t="s">
        <v>34</v>
      </c>
      <c r="AA341" s="165" t="s">
        <v>34</v>
      </c>
      <c r="AB341" s="165" t="s">
        <v>34</v>
      </c>
      <c r="AC341" s="165" t="s">
        <v>34</v>
      </c>
      <c r="AD341" s="165" t="s">
        <v>34</v>
      </c>
      <c r="AE341" s="165" t="s">
        <v>34</v>
      </c>
      <c r="AF341" s="165" t="s">
        <v>34</v>
      </c>
      <c r="AG341" s="165">
        <v>42857.41</v>
      </c>
      <c r="AH341" s="165" t="s">
        <v>34</v>
      </c>
      <c r="AI341" s="170" t="s">
        <v>38</v>
      </c>
      <c r="AJ341" s="41"/>
      <c r="AK341" s="32" t="s">
        <v>404</v>
      </c>
      <c r="AL341" s="90">
        <v>1</v>
      </c>
      <c r="AM341" s="89"/>
      <c r="AN341" s="21" t="s">
        <v>409</v>
      </c>
      <c r="AO341" s="21">
        <f>M341</f>
        <v>300260.90000000002</v>
      </c>
      <c r="AP341" s="21"/>
      <c r="AQ341" s="21">
        <f t="shared" ref="AQ341:AQ353" si="72">M341-AO341-AP341</f>
        <v>0</v>
      </c>
      <c r="AR341" s="21"/>
      <c r="AS341" s="34" t="s">
        <v>560</v>
      </c>
      <c r="AT341" s="55">
        <v>43355</v>
      </c>
      <c r="AU341" s="29">
        <v>309</v>
      </c>
      <c r="AV341" s="29" t="s">
        <v>449</v>
      </c>
      <c r="AW341" s="29" t="str">
        <f t="shared" si="62"/>
        <v>309.</v>
      </c>
      <c r="AX341" s="104"/>
    </row>
    <row r="342" spans="1:50" ht="22.5" customHeight="1" x14ac:dyDescent="0.3">
      <c r="A342" s="159" t="str">
        <f t="shared" si="67"/>
        <v>310.</v>
      </c>
      <c r="B342" s="159">
        <v>908</v>
      </c>
      <c r="C342" s="171" t="s">
        <v>859</v>
      </c>
      <c r="D342" s="159">
        <v>1966</v>
      </c>
      <c r="E342" s="167" t="s">
        <v>34</v>
      </c>
      <c r="F342" s="172" t="s">
        <v>37</v>
      </c>
      <c r="G342" s="159">
        <v>5</v>
      </c>
      <c r="H342" s="159">
        <v>5</v>
      </c>
      <c r="I342" s="165">
        <v>4959.6000000000004</v>
      </c>
      <c r="J342" s="165">
        <v>3088.7</v>
      </c>
      <c r="K342" s="165">
        <v>1870.9</v>
      </c>
      <c r="L342" s="169">
        <v>157</v>
      </c>
      <c r="M342" s="190">
        <f>T342+AH342</f>
        <v>2614595.23</v>
      </c>
      <c r="N342" s="165" t="s">
        <v>34</v>
      </c>
      <c r="O342" s="165" t="s">
        <v>34</v>
      </c>
      <c r="P342" s="165" t="s">
        <v>34</v>
      </c>
      <c r="Q342" s="190">
        <f t="shared" si="58"/>
        <v>2614595.23</v>
      </c>
      <c r="R342" s="154">
        <f t="shared" si="59"/>
        <v>527.17864948786189</v>
      </c>
      <c r="S342" s="154">
        <v>7593.347341513293</v>
      </c>
      <c r="T342" s="165">
        <f>586102.83+1887753.37</f>
        <v>2473856.2000000002</v>
      </c>
      <c r="U342" s="169" t="s">
        <v>34</v>
      </c>
      <c r="V342" s="165" t="s">
        <v>34</v>
      </c>
      <c r="W342" s="165" t="s">
        <v>34</v>
      </c>
      <c r="X342" s="165" t="s">
        <v>34</v>
      </c>
      <c r="Y342" s="165" t="s">
        <v>34</v>
      </c>
      <c r="Z342" s="165" t="s">
        <v>34</v>
      </c>
      <c r="AA342" s="165" t="s">
        <v>34</v>
      </c>
      <c r="AB342" s="165" t="s">
        <v>34</v>
      </c>
      <c r="AC342" s="165" t="s">
        <v>34</v>
      </c>
      <c r="AD342" s="165" t="s">
        <v>34</v>
      </c>
      <c r="AE342" s="165" t="s">
        <v>34</v>
      </c>
      <c r="AF342" s="165" t="s">
        <v>34</v>
      </c>
      <c r="AG342" s="165" t="s">
        <v>34</v>
      </c>
      <c r="AH342" s="165">
        <v>140739.03</v>
      </c>
      <c r="AI342" s="170" t="s">
        <v>405</v>
      </c>
      <c r="AJ342" s="41"/>
      <c r="AK342" s="32" t="s">
        <v>404</v>
      </c>
      <c r="AL342" s="90">
        <v>1</v>
      </c>
      <c r="AM342" s="89"/>
      <c r="AN342" s="21" t="s">
        <v>1519</v>
      </c>
      <c r="AO342" s="21">
        <f>586102.83</f>
        <v>586102.82999999996</v>
      </c>
      <c r="AP342" s="21">
        <f>1887753.37+AH342</f>
        <v>2028492.4000000001</v>
      </c>
      <c r="AQ342" s="21">
        <f t="shared" si="72"/>
        <v>0</v>
      </c>
      <c r="AR342" s="21"/>
      <c r="AS342" s="34" t="s">
        <v>1851</v>
      </c>
      <c r="AT342" s="34"/>
      <c r="AU342" s="29">
        <v>310</v>
      </c>
      <c r="AV342" s="29" t="s">
        <v>449</v>
      </c>
      <c r="AW342" s="29" t="str">
        <f t="shared" si="62"/>
        <v>310.</v>
      </c>
      <c r="AX342" s="104"/>
    </row>
    <row r="343" spans="1:50" ht="22.5" customHeight="1" x14ac:dyDescent="0.3">
      <c r="A343" s="159" t="str">
        <f t="shared" si="67"/>
        <v>311.</v>
      </c>
      <c r="B343" s="159">
        <v>909</v>
      </c>
      <c r="C343" s="171" t="s">
        <v>530</v>
      </c>
      <c r="D343" s="159">
        <v>1966</v>
      </c>
      <c r="E343" s="167" t="s">
        <v>34</v>
      </c>
      <c r="F343" s="172" t="s">
        <v>37</v>
      </c>
      <c r="G343" s="159">
        <v>5</v>
      </c>
      <c r="H343" s="159">
        <v>5</v>
      </c>
      <c r="I343" s="165">
        <v>4944.8999999999996</v>
      </c>
      <c r="J343" s="165">
        <v>3100.8</v>
      </c>
      <c r="K343" s="165">
        <v>1844.16</v>
      </c>
      <c r="L343" s="169">
        <v>133</v>
      </c>
      <c r="M343" s="190">
        <f>T343+AG343+AH343</f>
        <v>2672670.54</v>
      </c>
      <c r="N343" s="165" t="s">
        <v>34</v>
      </c>
      <c r="O343" s="165" t="s">
        <v>34</v>
      </c>
      <c r="P343" s="165" t="s">
        <v>34</v>
      </c>
      <c r="Q343" s="190">
        <f t="shared" si="58"/>
        <v>2672670.54</v>
      </c>
      <c r="R343" s="154">
        <f t="shared" si="59"/>
        <v>540.49031122975191</v>
      </c>
      <c r="S343" s="154">
        <v>7593.347341513293</v>
      </c>
      <c r="T343" s="165">
        <f>596281.05+1892200.94</f>
        <v>2488481.9900000002</v>
      </c>
      <c r="U343" s="169" t="s">
        <v>34</v>
      </c>
      <c r="V343" s="165" t="s">
        <v>34</v>
      </c>
      <c r="W343" s="165" t="s">
        <v>34</v>
      </c>
      <c r="X343" s="165" t="s">
        <v>34</v>
      </c>
      <c r="Y343" s="165" t="s">
        <v>34</v>
      </c>
      <c r="Z343" s="165" t="s">
        <v>34</v>
      </c>
      <c r="AA343" s="165" t="s">
        <v>34</v>
      </c>
      <c r="AB343" s="165" t="s">
        <v>34</v>
      </c>
      <c r="AC343" s="165" t="s">
        <v>34</v>
      </c>
      <c r="AD343" s="165" t="s">
        <v>34</v>
      </c>
      <c r="AE343" s="165" t="s">
        <v>34</v>
      </c>
      <c r="AF343" s="165" t="s">
        <v>34</v>
      </c>
      <c r="AG343" s="165">
        <f>43449.52</f>
        <v>43449.52</v>
      </c>
      <c r="AH343" s="165">
        <v>140739.03</v>
      </c>
      <c r="AI343" s="170" t="s">
        <v>405</v>
      </c>
      <c r="AJ343" s="41"/>
      <c r="AK343" s="32" t="s">
        <v>404</v>
      </c>
      <c r="AL343" s="90">
        <v>1</v>
      </c>
      <c r="AM343" s="89"/>
      <c r="AN343" s="33" t="s">
        <v>1519</v>
      </c>
      <c r="AO343" s="21">
        <f>596281.05+43449.52</f>
        <v>639730.57000000007</v>
      </c>
      <c r="AP343" s="2">
        <f>1892200.94+AH343</f>
        <v>2032939.97</v>
      </c>
      <c r="AQ343" s="21">
        <f t="shared" si="72"/>
        <v>0</v>
      </c>
      <c r="AR343" s="33"/>
      <c r="AS343" s="44" t="s">
        <v>1852</v>
      </c>
      <c r="AT343" s="55">
        <v>43377</v>
      </c>
      <c r="AU343" s="29">
        <v>311</v>
      </c>
      <c r="AV343" s="29" t="s">
        <v>449</v>
      </c>
      <c r="AW343" s="29" t="str">
        <f t="shared" si="62"/>
        <v>311.</v>
      </c>
      <c r="AX343" s="104"/>
    </row>
    <row r="344" spans="1:50" ht="22.5" customHeight="1" x14ac:dyDescent="0.3">
      <c r="A344" s="159" t="str">
        <f t="shared" si="67"/>
        <v>312.</v>
      </c>
      <c r="B344" s="159">
        <v>910</v>
      </c>
      <c r="C344" s="171" t="s">
        <v>860</v>
      </c>
      <c r="D344" s="159">
        <v>1967</v>
      </c>
      <c r="E344" s="167" t="s">
        <v>34</v>
      </c>
      <c r="F344" s="159" t="s">
        <v>35</v>
      </c>
      <c r="G344" s="159">
        <v>5</v>
      </c>
      <c r="H344" s="159">
        <v>4</v>
      </c>
      <c r="I344" s="165">
        <v>6473.018</v>
      </c>
      <c r="J344" s="165">
        <v>4025.17</v>
      </c>
      <c r="K344" s="165">
        <v>3172.88</v>
      </c>
      <c r="L344" s="169">
        <v>75</v>
      </c>
      <c r="M344" s="190">
        <f>T344+AG344+AH344</f>
        <v>1995472.8</v>
      </c>
      <c r="N344" s="165" t="s">
        <v>34</v>
      </c>
      <c r="O344" s="165" t="s">
        <v>34</v>
      </c>
      <c r="P344" s="165" t="s">
        <v>34</v>
      </c>
      <c r="Q344" s="190">
        <f t="shared" si="58"/>
        <v>1995472.8</v>
      </c>
      <c r="R344" s="154">
        <f t="shared" si="59"/>
        <v>308.27549065984368</v>
      </c>
      <c r="S344" s="154">
        <v>7593.347341513293</v>
      </c>
      <c r="T344" s="165">
        <f>483000+1324256.27</f>
        <v>1807256.27</v>
      </c>
      <c r="U344" s="169" t="s">
        <v>34</v>
      </c>
      <c r="V344" s="165" t="s">
        <v>34</v>
      </c>
      <c r="W344" s="165" t="s">
        <v>34</v>
      </c>
      <c r="X344" s="165" t="s">
        <v>34</v>
      </c>
      <c r="Y344" s="165" t="s">
        <v>34</v>
      </c>
      <c r="Z344" s="165" t="s">
        <v>34</v>
      </c>
      <c r="AA344" s="165" t="s">
        <v>34</v>
      </c>
      <c r="AB344" s="165" t="s">
        <v>34</v>
      </c>
      <c r="AC344" s="165" t="s">
        <v>34</v>
      </c>
      <c r="AD344" s="165" t="s">
        <v>34</v>
      </c>
      <c r="AE344" s="165" t="s">
        <v>34</v>
      </c>
      <c r="AF344" s="165" t="s">
        <v>34</v>
      </c>
      <c r="AG344" s="165">
        <f>43449.52</f>
        <v>43449.52</v>
      </c>
      <c r="AH344" s="165">
        <v>144767.01</v>
      </c>
      <c r="AI344" s="170" t="s">
        <v>405</v>
      </c>
      <c r="AJ344" s="41"/>
      <c r="AK344" s="32" t="s">
        <v>404</v>
      </c>
      <c r="AL344" s="90">
        <v>1</v>
      </c>
      <c r="AM344" s="89"/>
      <c r="AN344" s="21" t="s">
        <v>1519</v>
      </c>
      <c r="AO344" s="21">
        <f>483000+43449.52</f>
        <v>526449.52</v>
      </c>
      <c r="AP344" s="21">
        <f>1324256.27+AH344</f>
        <v>1469023.28</v>
      </c>
      <c r="AQ344" s="21">
        <f t="shared" si="72"/>
        <v>0</v>
      </c>
      <c r="AR344" s="21"/>
      <c r="AS344" s="44" t="s">
        <v>1853</v>
      </c>
      <c r="AT344" s="55">
        <v>43377</v>
      </c>
      <c r="AU344" s="29">
        <v>312</v>
      </c>
      <c r="AV344" s="29" t="s">
        <v>449</v>
      </c>
      <c r="AW344" s="29" t="str">
        <f t="shared" si="62"/>
        <v>312.</v>
      </c>
      <c r="AX344" s="104"/>
    </row>
    <row r="345" spans="1:50" ht="22.5" customHeight="1" x14ac:dyDescent="0.3">
      <c r="A345" s="159" t="str">
        <f t="shared" si="67"/>
        <v>313.</v>
      </c>
      <c r="B345" s="159">
        <v>911</v>
      </c>
      <c r="C345" s="171" t="s">
        <v>146</v>
      </c>
      <c r="D345" s="159">
        <v>1966</v>
      </c>
      <c r="E345" s="167" t="s">
        <v>34</v>
      </c>
      <c r="F345" s="172" t="s">
        <v>37</v>
      </c>
      <c r="G345" s="159">
        <v>5</v>
      </c>
      <c r="H345" s="159">
        <v>5</v>
      </c>
      <c r="I345" s="165">
        <v>5067.6000000000004</v>
      </c>
      <c r="J345" s="165">
        <v>3088</v>
      </c>
      <c r="K345" s="165">
        <v>1976.6</v>
      </c>
      <c r="L345" s="169">
        <v>134</v>
      </c>
      <c r="M345" s="190">
        <f>T345+AH345</f>
        <v>2032959.06</v>
      </c>
      <c r="N345" s="165" t="s">
        <v>34</v>
      </c>
      <c r="O345" s="165" t="s">
        <v>34</v>
      </c>
      <c r="P345" s="165" t="s">
        <v>34</v>
      </c>
      <c r="Q345" s="190">
        <f t="shared" si="58"/>
        <v>2032959.06</v>
      </c>
      <c r="R345" s="154">
        <f t="shared" si="59"/>
        <v>401.16802036466964</v>
      </c>
      <c r="S345" s="154">
        <v>7593.347341513293</v>
      </c>
      <c r="T345" s="165">
        <v>1892200.94</v>
      </c>
      <c r="U345" s="169" t="s">
        <v>34</v>
      </c>
      <c r="V345" s="165" t="s">
        <v>34</v>
      </c>
      <c r="W345" s="165" t="s">
        <v>34</v>
      </c>
      <c r="X345" s="165" t="s">
        <v>34</v>
      </c>
      <c r="Y345" s="165" t="s">
        <v>34</v>
      </c>
      <c r="Z345" s="165" t="s">
        <v>34</v>
      </c>
      <c r="AA345" s="165" t="s">
        <v>34</v>
      </c>
      <c r="AB345" s="165" t="s">
        <v>34</v>
      </c>
      <c r="AC345" s="165" t="s">
        <v>34</v>
      </c>
      <c r="AD345" s="165" t="s">
        <v>34</v>
      </c>
      <c r="AE345" s="165" t="s">
        <v>34</v>
      </c>
      <c r="AF345" s="165" t="s">
        <v>34</v>
      </c>
      <c r="AG345" s="165" t="s">
        <v>34</v>
      </c>
      <c r="AH345" s="165">
        <v>140758.12</v>
      </c>
      <c r="AI345" s="170" t="s">
        <v>405</v>
      </c>
      <c r="AJ345" s="41"/>
      <c r="AK345" s="32" t="s">
        <v>404</v>
      </c>
      <c r="AL345" s="90">
        <v>1</v>
      </c>
      <c r="AM345" s="89"/>
      <c r="AN345" s="21" t="s">
        <v>506</v>
      </c>
      <c r="AO345" s="21">
        <f>M345</f>
        <v>2032959.06</v>
      </c>
      <c r="AP345" s="21"/>
      <c r="AQ345" s="21">
        <f t="shared" si="72"/>
        <v>0</v>
      </c>
      <c r="AR345" s="21"/>
      <c r="AS345" s="44" t="s">
        <v>1854</v>
      </c>
      <c r="AT345" s="34"/>
      <c r="AU345" s="29">
        <v>313</v>
      </c>
      <c r="AV345" s="29" t="s">
        <v>449</v>
      </c>
      <c r="AW345" s="29" t="str">
        <f t="shared" si="62"/>
        <v>313.</v>
      </c>
      <c r="AX345" s="104"/>
    </row>
    <row r="346" spans="1:50" ht="22.5" customHeight="1" x14ac:dyDescent="0.3">
      <c r="A346" s="159" t="str">
        <f t="shared" si="67"/>
        <v>314.</v>
      </c>
      <c r="B346" s="159">
        <v>912</v>
      </c>
      <c r="C346" s="171" t="s">
        <v>861</v>
      </c>
      <c r="D346" s="172">
        <v>1966</v>
      </c>
      <c r="E346" s="167" t="s">
        <v>34</v>
      </c>
      <c r="F346" s="159" t="s">
        <v>37</v>
      </c>
      <c r="G346" s="159">
        <v>5</v>
      </c>
      <c r="H346" s="159">
        <v>5</v>
      </c>
      <c r="I346" s="152">
        <v>4954.8</v>
      </c>
      <c r="J346" s="165">
        <v>3097.3</v>
      </c>
      <c r="K346" s="165">
        <v>1857.5</v>
      </c>
      <c r="L346" s="169">
        <v>136</v>
      </c>
      <c r="M346" s="190">
        <f>T346+AG346+AH346</f>
        <v>2698673.58</v>
      </c>
      <c r="N346" s="165" t="s">
        <v>34</v>
      </c>
      <c r="O346" s="165" t="s">
        <v>34</v>
      </c>
      <c r="P346" s="165" t="s">
        <v>34</v>
      </c>
      <c r="Q346" s="190">
        <f t="shared" si="58"/>
        <v>2698673.58</v>
      </c>
      <c r="R346" s="154">
        <f t="shared" si="59"/>
        <v>544.65842819084526</v>
      </c>
      <c r="S346" s="154">
        <v>7593.347341513293</v>
      </c>
      <c r="T346" s="165">
        <f>622265+1892200.94</f>
        <v>2514465.94</v>
      </c>
      <c r="U346" s="169" t="s">
        <v>34</v>
      </c>
      <c r="V346" s="165" t="s">
        <v>34</v>
      </c>
      <c r="W346" s="165" t="s">
        <v>34</v>
      </c>
      <c r="X346" s="165" t="s">
        <v>34</v>
      </c>
      <c r="Y346" s="165" t="s">
        <v>34</v>
      </c>
      <c r="Z346" s="165" t="s">
        <v>34</v>
      </c>
      <c r="AA346" s="165" t="s">
        <v>34</v>
      </c>
      <c r="AB346" s="165" t="s">
        <v>34</v>
      </c>
      <c r="AC346" s="165" t="s">
        <v>34</v>
      </c>
      <c r="AD346" s="165" t="s">
        <v>34</v>
      </c>
      <c r="AE346" s="165" t="s">
        <v>34</v>
      </c>
      <c r="AF346" s="165" t="s">
        <v>34</v>
      </c>
      <c r="AG346" s="165">
        <f>43449.52</f>
        <v>43449.52</v>
      </c>
      <c r="AH346" s="165">
        <v>140758.12</v>
      </c>
      <c r="AI346" s="170" t="s">
        <v>405</v>
      </c>
      <c r="AJ346" s="41"/>
      <c r="AK346" s="32" t="s">
        <v>404</v>
      </c>
      <c r="AL346" s="90">
        <v>1</v>
      </c>
      <c r="AM346" s="89"/>
      <c r="AN346" s="21" t="s">
        <v>1519</v>
      </c>
      <c r="AO346" s="21">
        <f>622265+43449.52</f>
        <v>665714.52</v>
      </c>
      <c r="AP346" s="21">
        <f>1892200.94+AH346</f>
        <v>2032959.06</v>
      </c>
      <c r="AQ346" s="21">
        <f t="shared" si="72"/>
        <v>0</v>
      </c>
      <c r="AR346" s="21"/>
      <c r="AS346" s="44" t="s">
        <v>1855</v>
      </c>
      <c r="AT346" s="34"/>
      <c r="AU346" s="29">
        <v>314</v>
      </c>
      <c r="AV346" s="29" t="s">
        <v>449</v>
      </c>
      <c r="AW346" s="29" t="str">
        <f t="shared" si="62"/>
        <v>314.</v>
      </c>
      <c r="AX346" s="104"/>
    </row>
    <row r="347" spans="1:50" ht="21.75" customHeight="1" x14ac:dyDescent="0.3">
      <c r="A347" s="159" t="str">
        <f t="shared" si="67"/>
        <v>315.</v>
      </c>
      <c r="B347" s="159">
        <v>913</v>
      </c>
      <c r="C347" s="171" t="s">
        <v>862</v>
      </c>
      <c r="D347" s="172">
        <v>1966</v>
      </c>
      <c r="E347" s="167" t="s">
        <v>34</v>
      </c>
      <c r="F347" s="159" t="s">
        <v>37</v>
      </c>
      <c r="G347" s="159">
        <v>5</v>
      </c>
      <c r="H347" s="159">
        <v>5</v>
      </c>
      <c r="I347" s="152">
        <v>4959.6000000000004</v>
      </c>
      <c r="J347" s="165">
        <v>3093.2</v>
      </c>
      <c r="K347" s="165">
        <v>1866.4</v>
      </c>
      <c r="L347" s="153">
        <v>134</v>
      </c>
      <c r="M347" s="190">
        <f>T347+AG347+AH347</f>
        <v>2691428.58</v>
      </c>
      <c r="N347" s="165" t="s">
        <v>34</v>
      </c>
      <c r="O347" s="165" t="s">
        <v>34</v>
      </c>
      <c r="P347" s="165" t="s">
        <v>34</v>
      </c>
      <c r="Q347" s="190">
        <f t="shared" si="58"/>
        <v>2691428.58</v>
      </c>
      <c r="R347" s="154">
        <f t="shared" si="59"/>
        <v>542.67049358819258</v>
      </c>
      <c r="S347" s="154">
        <v>7593.347341513293</v>
      </c>
      <c r="T347" s="165">
        <f>615020+1892200.94</f>
        <v>2507220.94</v>
      </c>
      <c r="U347" s="169" t="s">
        <v>34</v>
      </c>
      <c r="V347" s="165" t="s">
        <v>34</v>
      </c>
      <c r="W347" s="165" t="s">
        <v>34</v>
      </c>
      <c r="X347" s="165" t="s">
        <v>34</v>
      </c>
      <c r="Y347" s="165" t="s">
        <v>34</v>
      </c>
      <c r="Z347" s="165" t="s">
        <v>34</v>
      </c>
      <c r="AA347" s="165" t="s">
        <v>34</v>
      </c>
      <c r="AB347" s="165" t="s">
        <v>34</v>
      </c>
      <c r="AC347" s="165" t="s">
        <v>34</v>
      </c>
      <c r="AD347" s="165" t="s">
        <v>34</v>
      </c>
      <c r="AE347" s="165" t="s">
        <v>34</v>
      </c>
      <c r="AF347" s="165" t="s">
        <v>34</v>
      </c>
      <c r="AG347" s="165">
        <f>43449.52</f>
        <v>43449.52</v>
      </c>
      <c r="AH347" s="165">
        <v>140758.12</v>
      </c>
      <c r="AI347" s="170" t="s">
        <v>405</v>
      </c>
      <c r="AJ347" s="41"/>
      <c r="AK347" s="32" t="s">
        <v>404</v>
      </c>
      <c r="AL347" s="90">
        <v>1</v>
      </c>
      <c r="AM347" s="89"/>
      <c r="AN347" s="21" t="s">
        <v>1519</v>
      </c>
      <c r="AO347" s="21">
        <f>615020+43449.52</f>
        <v>658469.52</v>
      </c>
      <c r="AP347" s="21">
        <f>1892200.94+AH347</f>
        <v>2032959.06</v>
      </c>
      <c r="AQ347" s="21">
        <f t="shared" si="72"/>
        <v>0</v>
      </c>
      <c r="AR347" s="21"/>
      <c r="AS347" s="44" t="s">
        <v>1856</v>
      </c>
      <c r="AT347" s="55">
        <v>43381</v>
      </c>
      <c r="AU347" s="29">
        <v>315</v>
      </c>
      <c r="AV347" s="29" t="s">
        <v>449</v>
      </c>
      <c r="AW347" s="29" t="str">
        <f t="shared" si="62"/>
        <v>315.</v>
      </c>
      <c r="AX347" s="104"/>
    </row>
    <row r="348" spans="1:50" ht="22.5" customHeight="1" x14ac:dyDescent="0.3">
      <c r="A348" s="159" t="str">
        <f t="shared" si="67"/>
        <v>316.</v>
      </c>
      <c r="B348" s="159">
        <v>932</v>
      </c>
      <c r="C348" s="171" t="s">
        <v>863</v>
      </c>
      <c r="D348" s="172">
        <v>1975</v>
      </c>
      <c r="E348" s="167" t="s">
        <v>34</v>
      </c>
      <c r="F348" s="159" t="s">
        <v>35</v>
      </c>
      <c r="G348" s="159">
        <v>5</v>
      </c>
      <c r="H348" s="159">
        <v>2</v>
      </c>
      <c r="I348" s="165">
        <v>1896.3</v>
      </c>
      <c r="J348" s="165">
        <v>1749.8</v>
      </c>
      <c r="K348" s="165">
        <v>1749.8</v>
      </c>
      <c r="L348" s="169">
        <v>60</v>
      </c>
      <c r="M348" s="190">
        <f>T348+AG348</f>
        <v>262768.73</v>
      </c>
      <c r="N348" s="165" t="s">
        <v>34</v>
      </c>
      <c r="O348" s="165" t="s">
        <v>34</v>
      </c>
      <c r="P348" s="165" t="s">
        <v>34</v>
      </c>
      <c r="Q348" s="190">
        <f t="shared" si="58"/>
        <v>262768.73</v>
      </c>
      <c r="R348" s="154">
        <f t="shared" si="59"/>
        <v>138.56917681801403</v>
      </c>
      <c r="S348" s="154">
        <v>7593.347341513293</v>
      </c>
      <c r="T348" s="165">
        <v>225014.75</v>
      </c>
      <c r="U348" s="169" t="s">
        <v>34</v>
      </c>
      <c r="V348" s="165" t="s">
        <v>34</v>
      </c>
      <c r="W348" s="165" t="s">
        <v>34</v>
      </c>
      <c r="X348" s="165" t="s">
        <v>34</v>
      </c>
      <c r="Y348" s="165" t="s">
        <v>34</v>
      </c>
      <c r="Z348" s="165" t="s">
        <v>34</v>
      </c>
      <c r="AA348" s="165" t="s">
        <v>34</v>
      </c>
      <c r="AB348" s="165" t="s">
        <v>34</v>
      </c>
      <c r="AC348" s="165" t="s">
        <v>34</v>
      </c>
      <c r="AD348" s="165" t="s">
        <v>34</v>
      </c>
      <c r="AE348" s="165" t="s">
        <v>34</v>
      </c>
      <c r="AF348" s="165" t="s">
        <v>34</v>
      </c>
      <c r="AG348" s="165">
        <v>37753.980000000003</v>
      </c>
      <c r="AH348" s="165" t="s">
        <v>34</v>
      </c>
      <c r="AI348" s="170" t="s">
        <v>38</v>
      </c>
      <c r="AJ348" s="41"/>
      <c r="AK348" s="32" t="s">
        <v>404</v>
      </c>
      <c r="AL348" s="90">
        <v>1</v>
      </c>
      <c r="AM348" s="89"/>
      <c r="AN348" s="21" t="s">
        <v>409</v>
      </c>
      <c r="AO348" s="21">
        <f>M348</f>
        <v>262768.73</v>
      </c>
      <c r="AP348" s="21"/>
      <c r="AQ348" s="21">
        <f t="shared" si="72"/>
        <v>0</v>
      </c>
      <c r="AR348" s="21"/>
      <c r="AS348" s="34"/>
      <c r="AT348" s="55">
        <v>43402</v>
      </c>
      <c r="AU348" s="29">
        <v>316</v>
      </c>
      <c r="AV348" s="29" t="s">
        <v>449</v>
      </c>
      <c r="AW348" s="29" t="str">
        <f t="shared" si="62"/>
        <v>316.</v>
      </c>
      <c r="AX348" s="104"/>
    </row>
    <row r="349" spans="1:50" ht="22.5" customHeight="1" x14ac:dyDescent="0.3">
      <c r="A349" s="159" t="str">
        <f t="shared" si="67"/>
        <v>317.</v>
      </c>
      <c r="B349" s="159">
        <v>936</v>
      </c>
      <c r="C349" s="171" t="s">
        <v>529</v>
      </c>
      <c r="D349" s="172">
        <v>1962</v>
      </c>
      <c r="E349" s="167" t="s">
        <v>34</v>
      </c>
      <c r="F349" s="159" t="s">
        <v>35</v>
      </c>
      <c r="G349" s="172">
        <v>2</v>
      </c>
      <c r="H349" s="172">
        <v>2</v>
      </c>
      <c r="I349" s="152">
        <v>288.8</v>
      </c>
      <c r="J349" s="152">
        <v>268.2</v>
      </c>
      <c r="K349" s="152">
        <v>268.2</v>
      </c>
      <c r="L349" s="153">
        <v>10</v>
      </c>
      <c r="M349" s="190">
        <f>T349+AH349</f>
        <v>165883.03999999998</v>
      </c>
      <c r="N349" s="165" t="s">
        <v>34</v>
      </c>
      <c r="O349" s="165" t="s">
        <v>34</v>
      </c>
      <c r="P349" s="165" t="s">
        <v>34</v>
      </c>
      <c r="Q349" s="190">
        <f t="shared" si="58"/>
        <v>165883.03999999998</v>
      </c>
      <c r="R349" s="154">
        <f t="shared" si="59"/>
        <v>574.38725761772844</v>
      </c>
      <c r="S349" s="154">
        <v>7593.347341513293</v>
      </c>
      <c r="T349" s="165">
        <f>60392.54+81797.76</f>
        <v>142190.29999999999</v>
      </c>
      <c r="U349" s="169" t="s">
        <v>34</v>
      </c>
      <c r="V349" s="165" t="s">
        <v>34</v>
      </c>
      <c r="W349" s="165" t="s">
        <v>34</v>
      </c>
      <c r="X349" s="165" t="s">
        <v>34</v>
      </c>
      <c r="Y349" s="165" t="s">
        <v>34</v>
      </c>
      <c r="Z349" s="165" t="s">
        <v>34</v>
      </c>
      <c r="AA349" s="165" t="s">
        <v>34</v>
      </c>
      <c r="AB349" s="165" t="s">
        <v>34</v>
      </c>
      <c r="AC349" s="165" t="s">
        <v>34</v>
      </c>
      <c r="AD349" s="165" t="s">
        <v>34</v>
      </c>
      <c r="AE349" s="165" t="s">
        <v>34</v>
      </c>
      <c r="AF349" s="165" t="s">
        <v>34</v>
      </c>
      <c r="AG349" s="165" t="s">
        <v>34</v>
      </c>
      <c r="AH349" s="165">
        <v>23692.74</v>
      </c>
      <c r="AI349" s="170" t="s">
        <v>405</v>
      </c>
      <c r="AJ349" s="41"/>
      <c r="AK349" s="32" t="s">
        <v>404</v>
      </c>
      <c r="AL349" s="90">
        <v>1</v>
      </c>
      <c r="AM349" s="89"/>
      <c r="AN349" s="21" t="s">
        <v>1554</v>
      </c>
      <c r="AO349" s="21">
        <v>60392.54</v>
      </c>
      <c r="AP349" s="21">
        <f>81797.76+AH349</f>
        <v>105490.5</v>
      </c>
      <c r="AQ349" s="21">
        <f t="shared" si="72"/>
        <v>0</v>
      </c>
      <c r="AR349" s="21"/>
      <c r="AS349" s="44" t="s">
        <v>1552</v>
      </c>
      <c r="AT349" s="55">
        <v>43431</v>
      </c>
      <c r="AU349" s="29">
        <v>317</v>
      </c>
      <c r="AV349" s="29" t="s">
        <v>449</v>
      </c>
      <c r="AW349" s="29" t="str">
        <f t="shared" si="62"/>
        <v>317.</v>
      </c>
      <c r="AX349" s="104"/>
    </row>
    <row r="350" spans="1:50" ht="22.5" customHeight="1" x14ac:dyDescent="0.3">
      <c r="A350" s="159" t="str">
        <f t="shared" si="67"/>
        <v>318.</v>
      </c>
      <c r="B350" s="159">
        <v>937</v>
      </c>
      <c r="C350" s="171" t="s">
        <v>727</v>
      </c>
      <c r="D350" s="172">
        <v>1966</v>
      </c>
      <c r="E350" s="167" t="s">
        <v>34</v>
      </c>
      <c r="F350" s="159" t="s">
        <v>35</v>
      </c>
      <c r="G350" s="172">
        <v>4</v>
      </c>
      <c r="H350" s="172">
        <v>2</v>
      </c>
      <c r="I350" s="152">
        <v>1358.3</v>
      </c>
      <c r="J350" s="152">
        <v>1262.9000000000001</v>
      </c>
      <c r="K350" s="152">
        <v>780.1</v>
      </c>
      <c r="L350" s="153">
        <v>43</v>
      </c>
      <c r="M350" s="190">
        <f>T350+AG350+AH350</f>
        <v>746757.03999999992</v>
      </c>
      <c r="N350" s="165" t="s">
        <v>34</v>
      </c>
      <c r="O350" s="165" t="s">
        <v>34</v>
      </c>
      <c r="P350" s="165" t="s">
        <v>34</v>
      </c>
      <c r="Q350" s="190">
        <f t="shared" si="58"/>
        <v>746757.03999999992</v>
      </c>
      <c r="R350" s="154">
        <f t="shared" si="59"/>
        <v>549.77327541780164</v>
      </c>
      <c r="S350" s="154">
        <v>7593.347341513293</v>
      </c>
      <c r="T350" s="165">
        <f>187532.46+474720</f>
        <v>662252.46</v>
      </c>
      <c r="U350" s="169" t="s">
        <v>34</v>
      </c>
      <c r="V350" s="165" t="s">
        <v>34</v>
      </c>
      <c r="W350" s="165" t="s">
        <v>34</v>
      </c>
      <c r="X350" s="165" t="s">
        <v>34</v>
      </c>
      <c r="Y350" s="165" t="s">
        <v>34</v>
      </c>
      <c r="Z350" s="165" t="s">
        <v>34</v>
      </c>
      <c r="AA350" s="165" t="s">
        <v>34</v>
      </c>
      <c r="AB350" s="165" t="s">
        <v>34</v>
      </c>
      <c r="AC350" s="165" t="s">
        <v>34</v>
      </c>
      <c r="AD350" s="165" t="s">
        <v>34</v>
      </c>
      <c r="AE350" s="165" t="s">
        <v>34</v>
      </c>
      <c r="AF350" s="165" t="s">
        <v>34</v>
      </c>
      <c r="AG350" s="165">
        <f>29044.24</f>
        <v>29044.240000000002</v>
      </c>
      <c r="AH350" s="165">
        <v>55460.34</v>
      </c>
      <c r="AI350" s="170" t="s">
        <v>405</v>
      </c>
      <c r="AJ350" s="41"/>
      <c r="AK350" s="32" t="s">
        <v>404</v>
      </c>
      <c r="AL350" s="90">
        <v>1</v>
      </c>
      <c r="AM350" s="89"/>
      <c r="AN350" s="21" t="s">
        <v>1519</v>
      </c>
      <c r="AO350" s="21">
        <f>187532.46+29044.24</f>
        <v>216576.69999999998</v>
      </c>
      <c r="AP350" s="21">
        <f>474720+AH350</f>
        <v>530180.34</v>
      </c>
      <c r="AQ350" s="21">
        <f t="shared" si="72"/>
        <v>0</v>
      </c>
      <c r="AR350" s="21"/>
      <c r="AS350" s="44" t="s">
        <v>1912</v>
      </c>
      <c r="AT350" s="55" t="s">
        <v>1490</v>
      </c>
      <c r="AU350" s="29">
        <v>318</v>
      </c>
      <c r="AV350" s="29" t="s">
        <v>449</v>
      </c>
      <c r="AW350" s="29" t="str">
        <f t="shared" si="62"/>
        <v>318.</v>
      </c>
      <c r="AX350" s="104"/>
    </row>
    <row r="351" spans="1:50" ht="22.5" customHeight="1" x14ac:dyDescent="0.3">
      <c r="A351" s="159" t="str">
        <f t="shared" si="67"/>
        <v>319.</v>
      </c>
      <c r="B351" s="159">
        <v>938</v>
      </c>
      <c r="C351" s="171" t="s">
        <v>728</v>
      </c>
      <c r="D351" s="159">
        <v>1973</v>
      </c>
      <c r="E351" s="167" t="s">
        <v>34</v>
      </c>
      <c r="F351" s="172" t="s">
        <v>37</v>
      </c>
      <c r="G351" s="159">
        <v>5</v>
      </c>
      <c r="H351" s="159">
        <v>4</v>
      </c>
      <c r="I351" s="154">
        <v>3734.3</v>
      </c>
      <c r="J351" s="154">
        <v>3477</v>
      </c>
      <c r="K351" s="154">
        <v>858.9</v>
      </c>
      <c r="L351" s="156">
        <v>116</v>
      </c>
      <c r="M351" s="190">
        <f>T351+AG351</f>
        <v>1033848.77</v>
      </c>
      <c r="N351" s="165" t="s">
        <v>34</v>
      </c>
      <c r="O351" s="165" t="s">
        <v>34</v>
      </c>
      <c r="P351" s="165" t="s">
        <v>34</v>
      </c>
      <c r="Q351" s="190">
        <f t="shared" si="58"/>
        <v>1033848.77</v>
      </c>
      <c r="R351" s="154">
        <f t="shared" si="59"/>
        <v>276.85209276169564</v>
      </c>
      <c r="S351" s="154">
        <v>7593.347341513293</v>
      </c>
      <c r="T351" s="165">
        <v>936215.84</v>
      </c>
      <c r="U351" s="169" t="s">
        <v>34</v>
      </c>
      <c r="V351" s="165" t="s">
        <v>34</v>
      </c>
      <c r="W351" s="165" t="s">
        <v>34</v>
      </c>
      <c r="X351" s="165" t="s">
        <v>34</v>
      </c>
      <c r="Y351" s="165" t="s">
        <v>34</v>
      </c>
      <c r="Z351" s="165" t="s">
        <v>34</v>
      </c>
      <c r="AA351" s="165" t="s">
        <v>34</v>
      </c>
      <c r="AB351" s="165" t="s">
        <v>34</v>
      </c>
      <c r="AC351" s="165" t="s">
        <v>34</v>
      </c>
      <c r="AD351" s="165" t="s">
        <v>34</v>
      </c>
      <c r="AE351" s="165" t="s">
        <v>34</v>
      </c>
      <c r="AF351" s="165" t="s">
        <v>34</v>
      </c>
      <c r="AG351" s="165">
        <v>97632.93</v>
      </c>
      <c r="AH351" s="165" t="s">
        <v>34</v>
      </c>
      <c r="AI351" s="170" t="s">
        <v>38</v>
      </c>
      <c r="AJ351" s="41"/>
      <c r="AK351" s="32" t="s">
        <v>404</v>
      </c>
      <c r="AL351" s="90">
        <v>1</v>
      </c>
      <c r="AM351" s="89"/>
      <c r="AN351" s="21" t="s">
        <v>506</v>
      </c>
      <c r="AO351" s="21">
        <f>M351</f>
        <v>1033848.77</v>
      </c>
      <c r="AP351" s="21"/>
      <c r="AQ351" s="21">
        <f t="shared" si="72"/>
        <v>0</v>
      </c>
      <c r="AR351" s="21"/>
      <c r="AS351" s="34"/>
      <c r="AT351" s="55">
        <v>43402</v>
      </c>
      <c r="AU351" s="29">
        <v>319</v>
      </c>
      <c r="AV351" s="29" t="s">
        <v>449</v>
      </c>
      <c r="AW351" s="29" t="str">
        <f t="shared" si="62"/>
        <v>319.</v>
      </c>
      <c r="AX351" s="104"/>
    </row>
    <row r="352" spans="1:50" ht="22.5" customHeight="1" x14ac:dyDescent="0.3">
      <c r="A352" s="159" t="str">
        <f t="shared" si="67"/>
        <v>320.</v>
      </c>
      <c r="B352" s="159">
        <v>971</v>
      </c>
      <c r="C352" s="171" t="s">
        <v>766</v>
      </c>
      <c r="D352" s="172">
        <v>1964</v>
      </c>
      <c r="E352" s="167" t="s">
        <v>34</v>
      </c>
      <c r="F352" s="159" t="s">
        <v>35</v>
      </c>
      <c r="G352" s="172">
        <v>2</v>
      </c>
      <c r="H352" s="172">
        <v>2</v>
      </c>
      <c r="I352" s="152">
        <v>526.5</v>
      </c>
      <c r="J352" s="152">
        <v>469.9</v>
      </c>
      <c r="K352" s="152">
        <v>469.9</v>
      </c>
      <c r="L352" s="153">
        <v>11</v>
      </c>
      <c r="M352" s="190">
        <f>T352+AB352+AG352</f>
        <v>420626.88</v>
      </c>
      <c r="N352" s="165" t="s">
        <v>34</v>
      </c>
      <c r="O352" s="165" t="s">
        <v>34</v>
      </c>
      <c r="P352" s="165" t="s">
        <v>34</v>
      </c>
      <c r="Q352" s="190">
        <f t="shared" si="58"/>
        <v>420626.88</v>
      </c>
      <c r="R352" s="154">
        <f t="shared" si="59"/>
        <v>798.91145299145296</v>
      </c>
      <c r="S352" s="154">
        <v>7593.347341513293</v>
      </c>
      <c r="T352" s="165">
        <v>201881.81</v>
      </c>
      <c r="U352" s="169" t="s">
        <v>34</v>
      </c>
      <c r="V352" s="165" t="s">
        <v>34</v>
      </c>
      <c r="W352" s="165" t="s">
        <v>34</v>
      </c>
      <c r="X352" s="165" t="s">
        <v>34</v>
      </c>
      <c r="Y352" s="165" t="s">
        <v>34</v>
      </c>
      <c r="Z352" s="165" t="s">
        <v>34</v>
      </c>
      <c r="AA352" s="165">
        <v>569</v>
      </c>
      <c r="AB352" s="165">
        <v>215859</v>
      </c>
      <c r="AC352" s="165" t="s">
        <v>34</v>
      </c>
      <c r="AD352" s="165" t="s">
        <v>34</v>
      </c>
      <c r="AE352" s="165" t="s">
        <v>34</v>
      </c>
      <c r="AF352" s="165" t="s">
        <v>34</v>
      </c>
      <c r="AG352" s="165">
        <v>2886.07</v>
      </c>
      <c r="AH352" s="165" t="s">
        <v>34</v>
      </c>
      <c r="AI352" s="170" t="s">
        <v>38</v>
      </c>
      <c r="AJ352" s="41"/>
      <c r="AK352" s="32" t="s">
        <v>404</v>
      </c>
      <c r="AL352" s="90">
        <v>1</v>
      </c>
      <c r="AM352" s="89"/>
      <c r="AN352" s="21" t="s">
        <v>1526</v>
      </c>
      <c r="AO352" s="21">
        <f>T352+AG352</f>
        <v>204767.88</v>
      </c>
      <c r="AP352" s="21"/>
      <c r="AQ352" s="21">
        <f t="shared" si="72"/>
        <v>215859</v>
      </c>
      <c r="AR352" s="21"/>
      <c r="AS352" s="34"/>
      <c r="AT352" s="55">
        <v>43357</v>
      </c>
      <c r="AU352" s="29">
        <v>320</v>
      </c>
      <c r="AV352" s="29" t="s">
        <v>449</v>
      </c>
      <c r="AW352" s="29" t="str">
        <f t="shared" si="62"/>
        <v>320.</v>
      </c>
      <c r="AX352" s="104"/>
    </row>
    <row r="353" spans="1:50" ht="22.5" customHeight="1" x14ac:dyDescent="0.3">
      <c r="A353" s="159" t="str">
        <f t="shared" si="67"/>
        <v>321.</v>
      </c>
      <c r="B353" s="159">
        <v>1111</v>
      </c>
      <c r="C353" s="171" t="s">
        <v>767</v>
      </c>
      <c r="D353" s="172">
        <v>1964</v>
      </c>
      <c r="E353" s="167" t="s">
        <v>34</v>
      </c>
      <c r="F353" s="172" t="s">
        <v>35</v>
      </c>
      <c r="G353" s="172">
        <v>2</v>
      </c>
      <c r="H353" s="172">
        <v>2</v>
      </c>
      <c r="I353" s="152">
        <v>652.07000000000005</v>
      </c>
      <c r="J353" s="152">
        <v>601.04999999999995</v>
      </c>
      <c r="K353" s="152">
        <v>490.35</v>
      </c>
      <c r="L353" s="153">
        <v>31</v>
      </c>
      <c r="M353" s="190">
        <f>T353+AG353</f>
        <v>740277</v>
      </c>
      <c r="N353" s="165" t="s">
        <v>34</v>
      </c>
      <c r="O353" s="165" t="s">
        <v>34</v>
      </c>
      <c r="P353" s="165" t="s">
        <v>34</v>
      </c>
      <c r="Q353" s="190">
        <f t="shared" si="58"/>
        <v>740277</v>
      </c>
      <c r="R353" s="154">
        <f t="shared" si="59"/>
        <v>1135.2722867176835</v>
      </c>
      <c r="S353" s="154">
        <v>7593.347341513293</v>
      </c>
      <c r="T353" s="165">
        <f>122072.14+405261.13</f>
        <v>527333.27</v>
      </c>
      <c r="U353" s="169" t="s">
        <v>34</v>
      </c>
      <c r="V353" s="165" t="s">
        <v>34</v>
      </c>
      <c r="W353" s="165" t="s">
        <v>34</v>
      </c>
      <c r="X353" s="165" t="s">
        <v>34</v>
      </c>
      <c r="Y353" s="165" t="s">
        <v>34</v>
      </c>
      <c r="Z353" s="165" t="s">
        <v>34</v>
      </c>
      <c r="AA353" s="165" t="s">
        <v>34</v>
      </c>
      <c r="AB353" s="165" t="s">
        <v>34</v>
      </c>
      <c r="AC353" s="165" t="s">
        <v>34</v>
      </c>
      <c r="AD353" s="165" t="s">
        <v>34</v>
      </c>
      <c r="AE353" s="165" t="s">
        <v>34</v>
      </c>
      <c r="AF353" s="165" t="s">
        <v>34</v>
      </c>
      <c r="AG353" s="165">
        <f>20902.47+192041.26</f>
        <v>212943.73</v>
      </c>
      <c r="AH353" s="165" t="s">
        <v>34</v>
      </c>
      <c r="AI353" s="170" t="s">
        <v>38</v>
      </c>
      <c r="AJ353" s="41"/>
      <c r="AK353" s="32" t="s">
        <v>404</v>
      </c>
      <c r="AL353" s="90">
        <v>1</v>
      </c>
      <c r="AM353" s="89"/>
      <c r="AN353" s="21" t="s">
        <v>503</v>
      </c>
      <c r="AO353" s="21">
        <f>122072.14+20902.47</f>
        <v>142974.60999999999</v>
      </c>
      <c r="AP353" s="21">
        <f>405261.13+192041.26</f>
        <v>597302.39</v>
      </c>
      <c r="AQ353" s="21">
        <f t="shared" si="72"/>
        <v>0</v>
      </c>
      <c r="AR353" s="21"/>
      <c r="AS353" s="44" t="s">
        <v>584</v>
      </c>
      <c r="AT353" s="55">
        <v>43391</v>
      </c>
      <c r="AU353" s="29">
        <v>321</v>
      </c>
      <c r="AV353" s="29" t="s">
        <v>449</v>
      </c>
      <c r="AW353" s="29" t="str">
        <f t="shared" si="62"/>
        <v>321.</v>
      </c>
      <c r="AX353" s="104"/>
    </row>
    <row r="354" spans="1:50" ht="22.5" customHeight="1" x14ac:dyDescent="0.3">
      <c r="A354" s="159"/>
      <c r="B354" s="159"/>
      <c r="C354" s="158" t="s">
        <v>41</v>
      </c>
      <c r="D354" s="159"/>
      <c r="E354" s="167"/>
      <c r="F354" s="159"/>
      <c r="G354" s="168"/>
      <c r="H354" s="168"/>
      <c r="I354" s="160">
        <f>SUM(I355:I393)</f>
        <v>65056.43</v>
      </c>
      <c r="J354" s="160">
        <f>SUM(J355:J393)</f>
        <v>52655.399999999994</v>
      </c>
      <c r="K354" s="160">
        <f>SUM(K355:K393)</f>
        <v>45612.799999999988</v>
      </c>
      <c r="L354" s="161">
        <f>SUM(L355:L393)</f>
        <v>2131</v>
      </c>
      <c r="M354" s="160">
        <f>SUM(M355:M393)</f>
        <v>29444063.610000003</v>
      </c>
      <c r="N354" s="160"/>
      <c r="O354" s="160"/>
      <c r="P354" s="160"/>
      <c r="Q354" s="160">
        <f>SUM(Q355:Q393)</f>
        <v>29444063.610000003</v>
      </c>
      <c r="R354" s="160"/>
      <c r="S354" s="160"/>
      <c r="T354" s="160">
        <f>SUM(T355:T393)</f>
        <v>13431585.409999998</v>
      </c>
      <c r="U354" s="161"/>
      <c r="V354" s="160"/>
      <c r="W354" s="160">
        <f>SUM(W355:W393)</f>
        <v>6122.62</v>
      </c>
      <c r="X354" s="160">
        <f>SUM(X355:X393)</f>
        <v>14768132.82</v>
      </c>
      <c r="Y354" s="160"/>
      <c r="Z354" s="160"/>
      <c r="AA354" s="160"/>
      <c r="AB354" s="160"/>
      <c r="AC354" s="160">
        <f>SUM(AC355:AC393)</f>
        <v>161.30000000000001</v>
      </c>
      <c r="AD354" s="160">
        <f>SUM(AD355:AD393)</f>
        <v>283143.58</v>
      </c>
      <c r="AE354" s="160"/>
      <c r="AF354" s="160"/>
      <c r="AG354" s="160">
        <f>SUM(AG355:AG393)</f>
        <v>539171.38</v>
      </c>
      <c r="AH354" s="160">
        <f>SUM(AH355:AH393)</f>
        <v>422030.42</v>
      </c>
      <c r="AI354" s="170"/>
      <c r="AJ354" s="41"/>
      <c r="AK354" s="2"/>
      <c r="AL354" s="90">
        <f>SUM(AL355:AL393)</f>
        <v>38</v>
      </c>
      <c r="AM354" s="89">
        <f>SUM(AM355:AM393)</f>
        <v>0</v>
      </c>
      <c r="AN354" s="21">
        <f>M354-T354-V354-X354-Z354-AB354-AD354-AG354-AH354</f>
        <v>4.4819898903369904E-9</v>
      </c>
      <c r="AO354" s="87"/>
      <c r="AP354" s="21"/>
      <c r="AQ354" s="21"/>
      <c r="AR354" s="21"/>
      <c r="AS354" s="54"/>
      <c r="AT354" s="54"/>
      <c r="AX354" s="104"/>
    </row>
    <row r="355" spans="1:50" ht="22.5" customHeight="1" x14ac:dyDescent="0.3">
      <c r="A355" s="159" t="str">
        <f t="shared" si="67"/>
        <v>322.</v>
      </c>
      <c r="B355" s="159">
        <v>5537</v>
      </c>
      <c r="C355" s="171" t="s">
        <v>768</v>
      </c>
      <c r="D355" s="172">
        <v>1961</v>
      </c>
      <c r="E355" s="167" t="s">
        <v>34</v>
      </c>
      <c r="F355" s="159" t="s">
        <v>35</v>
      </c>
      <c r="G355" s="172">
        <v>2</v>
      </c>
      <c r="H355" s="172">
        <v>1</v>
      </c>
      <c r="I355" s="152">
        <v>296.10000000000002</v>
      </c>
      <c r="J355" s="152">
        <v>200.4</v>
      </c>
      <c r="K355" s="152">
        <v>200.4</v>
      </c>
      <c r="L355" s="153">
        <v>9</v>
      </c>
      <c r="M355" s="173">
        <f>X355</f>
        <v>738068.04</v>
      </c>
      <c r="N355" s="165" t="s">
        <v>34</v>
      </c>
      <c r="O355" s="165" t="s">
        <v>34</v>
      </c>
      <c r="P355" s="165" t="s">
        <v>34</v>
      </c>
      <c r="Q355" s="190">
        <f t="shared" ref="Q355:Q393" si="73">M355</f>
        <v>738068.04</v>
      </c>
      <c r="R355" s="154">
        <f>M355/I355</f>
        <v>2492.6310030395134</v>
      </c>
      <c r="S355" s="154">
        <v>6757.0460339943347</v>
      </c>
      <c r="T355" s="165" t="s">
        <v>34</v>
      </c>
      <c r="U355" s="169" t="s">
        <v>34</v>
      </c>
      <c r="V355" s="165" t="s">
        <v>34</v>
      </c>
      <c r="W355" s="165">
        <v>278</v>
      </c>
      <c r="X355" s="165">
        <v>738068.04</v>
      </c>
      <c r="Y355" s="165" t="s">
        <v>34</v>
      </c>
      <c r="Z355" s="165" t="s">
        <v>34</v>
      </c>
      <c r="AA355" s="165" t="s">
        <v>34</v>
      </c>
      <c r="AB355" s="165" t="s">
        <v>34</v>
      </c>
      <c r="AC355" s="165" t="s">
        <v>34</v>
      </c>
      <c r="AD355" s="165" t="s">
        <v>34</v>
      </c>
      <c r="AE355" s="165" t="s">
        <v>34</v>
      </c>
      <c r="AF355" s="165" t="s">
        <v>34</v>
      </c>
      <c r="AG355" s="165" t="s">
        <v>34</v>
      </c>
      <c r="AH355" s="165" t="s">
        <v>34</v>
      </c>
      <c r="AI355" s="170" t="s">
        <v>405</v>
      </c>
      <c r="AJ355" s="41" t="s">
        <v>405</v>
      </c>
      <c r="AK355" s="32" t="s">
        <v>404</v>
      </c>
      <c r="AL355" s="90">
        <v>1</v>
      </c>
      <c r="AM355" s="89"/>
      <c r="AN355" s="21"/>
      <c r="AO355" s="87"/>
      <c r="AP355" s="21"/>
      <c r="AQ355" s="21"/>
      <c r="AR355" s="21"/>
      <c r="AS355" s="54"/>
      <c r="AT355" s="54"/>
      <c r="AU355" s="29">
        <v>322</v>
      </c>
      <c r="AV355" s="29" t="s">
        <v>449</v>
      </c>
      <c r="AW355" s="29" t="str">
        <f t="shared" ref="AW355" si="74">CONCATENATE(AU355,AV355)</f>
        <v>322.</v>
      </c>
      <c r="AX355" s="104"/>
    </row>
    <row r="356" spans="1:50" ht="22.5" customHeight="1" x14ac:dyDescent="0.3">
      <c r="A356" s="159" t="str">
        <f t="shared" si="67"/>
        <v>323.</v>
      </c>
      <c r="B356" s="159">
        <v>927</v>
      </c>
      <c r="C356" s="171" t="s">
        <v>430</v>
      </c>
      <c r="D356" s="192">
        <v>1970</v>
      </c>
      <c r="E356" s="167" t="s">
        <v>34</v>
      </c>
      <c r="F356" s="159" t="s">
        <v>35</v>
      </c>
      <c r="G356" s="159">
        <v>2</v>
      </c>
      <c r="H356" s="159">
        <v>2</v>
      </c>
      <c r="I356" s="165">
        <v>518.9</v>
      </c>
      <c r="J356" s="165">
        <v>466.1</v>
      </c>
      <c r="K356" s="165">
        <v>52</v>
      </c>
      <c r="L356" s="169">
        <v>30</v>
      </c>
      <c r="M356" s="173">
        <f>T356+AG356+AH356</f>
        <v>264153.98</v>
      </c>
      <c r="N356" s="165" t="s">
        <v>34</v>
      </c>
      <c r="O356" s="165" t="s">
        <v>34</v>
      </c>
      <c r="P356" s="165" t="s">
        <v>34</v>
      </c>
      <c r="Q356" s="190">
        <f t="shared" si="73"/>
        <v>264153.98</v>
      </c>
      <c r="R356" s="154">
        <f>M356/I356</f>
        <v>509.06529196376948</v>
      </c>
      <c r="S356" s="154">
        <v>6757.0460339943347</v>
      </c>
      <c r="T356" s="165">
        <f>189933.77</f>
        <v>189933.77</v>
      </c>
      <c r="U356" s="169" t="s">
        <v>34</v>
      </c>
      <c r="V356" s="165" t="s">
        <v>34</v>
      </c>
      <c r="W356" s="165" t="s">
        <v>34</v>
      </c>
      <c r="X356" s="165" t="s">
        <v>34</v>
      </c>
      <c r="Y356" s="165" t="s">
        <v>34</v>
      </c>
      <c r="Z356" s="165" t="s">
        <v>34</v>
      </c>
      <c r="AA356" s="165" t="s">
        <v>34</v>
      </c>
      <c r="AB356" s="165" t="s">
        <v>34</v>
      </c>
      <c r="AC356" s="165" t="s">
        <v>34</v>
      </c>
      <c r="AD356" s="165" t="s">
        <v>34</v>
      </c>
      <c r="AE356" s="165" t="s">
        <v>34</v>
      </c>
      <c r="AF356" s="165" t="s">
        <v>34</v>
      </c>
      <c r="AG356" s="152">
        <v>3140.35</v>
      </c>
      <c r="AH356" s="165">
        <v>71079.86</v>
      </c>
      <c r="AI356" s="170" t="s">
        <v>405</v>
      </c>
      <c r="AJ356" s="41" t="s">
        <v>405</v>
      </c>
      <c r="AK356" s="32" t="s">
        <v>404</v>
      </c>
      <c r="AL356" s="90">
        <v>1</v>
      </c>
      <c r="AM356" s="89"/>
      <c r="AN356" s="21" t="s">
        <v>1758</v>
      </c>
      <c r="AO356" s="21">
        <f>T356+AG356</f>
        <v>193074.12</v>
      </c>
      <c r="AP356" s="21"/>
      <c r="AQ356" s="21"/>
      <c r="AR356" s="21"/>
      <c r="AS356" s="57" t="s">
        <v>1939</v>
      </c>
      <c r="AT356" s="57"/>
      <c r="AU356" s="29">
        <v>323</v>
      </c>
      <c r="AV356" s="29" t="s">
        <v>449</v>
      </c>
      <c r="AW356" s="29" t="str">
        <f t="shared" ref="AW356:AW393" si="75">CONCATENATE(AU356,AV356)</f>
        <v>323.</v>
      </c>
      <c r="AX356" s="104"/>
    </row>
    <row r="357" spans="1:50" ht="22.5" customHeight="1" x14ac:dyDescent="0.3">
      <c r="A357" s="159" t="str">
        <f t="shared" si="67"/>
        <v>324.</v>
      </c>
      <c r="B357" s="159">
        <v>1006</v>
      </c>
      <c r="C357" s="171" t="s">
        <v>750</v>
      </c>
      <c r="D357" s="172">
        <v>1962</v>
      </c>
      <c r="E357" s="167" t="s">
        <v>34</v>
      </c>
      <c r="F357" s="159" t="s">
        <v>35</v>
      </c>
      <c r="G357" s="172">
        <v>4</v>
      </c>
      <c r="H357" s="172">
        <v>3</v>
      </c>
      <c r="I357" s="152">
        <v>1584</v>
      </c>
      <c r="J357" s="152">
        <v>1580.4</v>
      </c>
      <c r="K357" s="152">
        <v>1580.4</v>
      </c>
      <c r="L357" s="153">
        <v>54</v>
      </c>
      <c r="M357" s="173">
        <f>T357+AG357</f>
        <v>611212.55999999994</v>
      </c>
      <c r="N357" s="165" t="s">
        <v>34</v>
      </c>
      <c r="O357" s="165" t="s">
        <v>34</v>
      </c>
      <c r="P357" s="165" t="s">
        <v>34</v>
      </c>
      <c r="Q357" s="190">
        <f t="shared" si="73"/>
        <v>611212.55999999994</v>
      </c>
      <c r="R357" s="154"/>
      <c r="S357" s="154"/>
      <c r="T357" s="165">
        <v>601389.07999999996</v>
      </c>
      <c r="U357" s="169" t="s">
        <v>34</v>
      </c>
      <c r="V357" s="165" t="s">
        <v>34</v>
      </c>
      <c r="W357" s="165" t="s">
        <v>34</v>
      </c>
      <c r="X357" s="165" t="s">
        <v>34</v>
      </c>
      <c r="Y357" s="165" t="s">
        <v>34</v>
      </c>
      <c r="Z357" s="165" t="s">
        <v>34</v>
      </c>
      <c r="AA357" s="165" t="s">
        <v>34</v>
      </c>
      <c r="AB357" s="165" t="s">
        <v>34</v>
      </c>
      <c r="AC357" s="165" t="s">
        <v>34</v>
      </c>
      <c r="AD357" s="165" t="s">
        <v>34</v>
      </c>
      <c r="AE357" s="165" t="s">
        <v>34</v>
      </c>
      <c r="AF357" s="165" t="s">
        <v>34</v>
      </c>
      <c r="AG357" s="165">
        <v>9823.48</v>
      </c>
      <c r="AH357" s="165" t="s">
        <v>34</v>
      </c>
      <c r="AI357" s="170" t="s">
        <v>405</v>
      </c>
      <c r="AJ357" s="41" t="s">
        <v>405</v>
      </c>
      <c r="AK357" s="32" t="s">
        <v>404</v>
      </c>
      <c r="AL357" s="90">
        <v>1</v>
      </c>
      <c r="AM357" s="89"/>
      <c r="AN357" s="21" t="s">
        <v>502</v>
      </c>
      <c r="AO357" s="21"/>
      <c r="AP357" s="21"/>
      <c r="AQ357" s="21"/>
      <c r="AR357" s="21"/>
      <c r="AS357" s="54"/>
      <c r="AT357" s="54"/>
      <c r="AU357" s="29">
        <v>324</v>
      </c>
      <c r="AV357" s="29" t="s">
        <v>449</v>
      </c>
      <c r="AW357" s="29" t="str">
        <f t="shared" si="75"/>
        <v>324.</v>
      </c>
      <c r="AX357" s="104"/>
    </row>
    <row r="358" spans="1:50" ht="22.5" customHeight="1" x14ac:dyDescent="0.3">
      <c r="A358" s="159" t="str">
        <f t="shared" si="67"/>
        <v>325.</v>
      </c>
      <c r="B358" s="159">
        <v>1028</v>
      </c>
      <c r="C358" s="179" t="s">
        <v>149</v>
      </c>
      <c r="D358" s="172">
        <v>1969</v>
      </c>
      <c r="E358" s="167" t="s">
        <v>34</v>
      </c>
      <c r="F358" s="159" t="s">
        <v>35</v>
      </c>
      <c r="G358" s="172">
        <v>5</v>
      </c>
      <c r="H358" s="172">
        <v>2</v>
      </c>
      <c r="I358" s="152">
        <v>1936.8</v>
      </c>
      <c r="J358" s="152">
        <v>1787.8</v>
      </c>
      <c r="K358" s="152">
        <v>1787.8</v>
      </c>
      <c r="L358" s="153">
        <v>59</v>
      </c>
      <c r="M358" s="173">
        <f>T358</f>
        <v>100984.68</v>
      </c>
      <c r="N358" s="165" t="s">
        <v>34</v>
      </c>
      <c r="O358" s="165" t="s">
        <v>34</v>
      </c>
      <c r="P358" s="165" t="s">
        <v>34</v>
      </c>
      <c r="Q358" s="190">
        <f t="shared" si="73"/>
        <v>100984.68</v>
      </c>
      <c r="R358" s="154">
        <f t="shared" ref="R358:R362" si="76">M358/I358</f>
        <v>52.139962825278808</v>
      </c>
      <c r="S358" s="154">
        <v>6757.0460339943347</v>
      </c>
      <c r="T358" s="165">
        <v>100984.68</v>
      </c>
      <c r="U358" s="169" t="s">
        <v>34</v>
      </c>
      <c r="V358" s="165" t="s">
        <v>34</v>
      </c>
      <c r="W358" s="165" t="s">
        <v>34</v>
      </c>
      <c r="X358" s="165" t="s">
        <v>34</v>
      </c>
      <c r="Y358" s="165" t="s">
        <v>34</v>
      </c>
      <c r="Z358" s="165" t="s">
        <v>34</v>
      </c>
      <c r="AA358" s="165" t="s">
        <v>34</v>
      </c>
      <c r="AB358" s="165" t="s">
        <v>34</v>
      </c>
      <c r="AC358" s="165" t="s">
        <v>34</v>
      </c>
      <c r="AD358" s="165" t="s">
        <v>34</v>
      </c>
      <c r="AE358" s="165" t="s">
        <v>34</v>
      </c>
      <c r="AF358" s="165" t="s">
        <v>34</v>
      </c>
      <c r="AG358" s="165" t="s">
        <v>34</v>
      </c>
      <c r="AH358" s="165" t="s">
        <v>34</v>
      </c>
      <c r="AI358" s="170" t="s">
        <v>405</v>
      </c>
      <c r="AJ358" s="41" t="s">
        <v>405</v>
      </c>
      <c r="AK358" s="32" t="s">
        <v>404</v>
      </c>
      <c r="AL358" s="90">
        <v>1</v>
      </c>
      <c r="AM358" s="89"/>
      <c r="AN358" s="21" t="s">
        <v>501</v>
      </c>
      <c r="AO358" s="21"/>
      <c r="AP358" s="21"/>
      <c r="AQ358" s="21"/>
      <c r="AR358" s="21"/>
      <c r="AS358" s="54"/>
      <c r="AT358" s="54"/>
      <c r="AU358" s="29">
        <v>325</v>
      </c>
      <c r="AV358" s="29" t="s">
        <v>449</v>
      </c>
      <c r="AW358" s="29" t="str">
        <f t="shared" si="75"/>
        <v>325.</v>
      </c>
      <c r="AX358" s="104"/>
    </row>
    <row r="359" spans="1:50" ht="22.5" customHeight="1" x14ac:dyDescent="0.3">
      <c r="A359" s="159" t="str">
        <f t="shared" si="67"/>
        <v>326.</v>
      </c>
      <c r="B359" s="159">
        <v>1029</v>
      </c>
      <c r="C359" s="179" t="s">
        <v>150</v>
      </c>
      <c r="D359" s="172">
        <v>1968</v>
      </c>
      <c r="E359" s="167" t="s">
        <v>34</v>
      </c>
      <c r="F359" s="159" t="s">
        <v>35</v>
      </c>
      <c r="G359" s="172">
        <v>5</v>
      </c>
      <c r="H359" s="172">
        <v>2</v>
      </c>
      <c r="I359" s="152">
        <v>1888.32</v>
      </c>
      <c r="J359" s="152">
        <v>1744.32</v>
      </c>
      <c r="K359" s="152">
        <v>1744.32</v>
      </c>
      <c r="L359" s="153">
        <v>63</v>
      </c>
      <c r="M359" s="173">
        <f>T359</f>
        <v>758906.68</v>
      </c>
      <c r="N359" s="165" t="s">
        <v>34</v>
      </c>
      <c r="O359" s="165" t="s">
        <v>34</v>
      </c>
      <c r="P359" s="165" t="s">
        <v>34</v>
      </c>
      <c r="Q359" s="190">
        <f t="shared" si="73"/>
        <v>758906.68</v>
      </c>
      <c r="R359" s="154">
        <f t="shared" si="76"/>
        <v>401.89516607354687</v>
      </c>
      <c r="S359" s="154">
        <v>6757.0460339943347</v>
      </c>
      <c r="T359" s="165">
        <v>758906.68</v>
      </c>
      <c r="U359" s="169" t="s">
        <v>34</v>
      </c>
      <c r="V359" s="165" t="s">
        <v>34</v>
      </c>
      <c r="W359" s="165" t="s">
        <v>34</v>
      </c>
      <c r="X359" s="165" t="s">
        <v>34</v>
      </c>
      <c r="Y359" s="165" t="s">
        <v>34</v>
      </c>
      <c r="Z359" s="165" t="s">
        <v>34</v>
      </c>
      <c r="AA359" s="165" t="s">
        <v>34</v>
      </c>
      <c r="AB359" s="165" t="s">
        <v>34</v>
      </c>
      <c r="AC359" s="165" t="s">
        <v>34</v>
      </c>
      <c r="AD359" s="165" t="s">
        <v>34</v>
      </c>
      <c r="AE359" s="165" t="s">
        <v>34</v>
      </c>
      <c r="AF359" s="165" t="s">
        <v>34</v>
      </c>
      <c r="AG359" s="165" t="s">
        <v>34</v>
      </c>
      <c r="AH359" s="165" t="s">
        <v>34</v>
      </c>
      <c r="AI359" s="170" t="s">
        <v>405</v>
      </c>
      <c r="AJ359" s="41" t="s">
        <v>405</v>
      </c>
      <c r="AK359" s="32" t="s">
        <v>404</v>
      </c>
      <c r="AL359" s="90">
        <v>1</v>
      </c>
      <c r="AM359" s="89"/>
      <c r="AN359" s="21" t="s">
        <v>486</v>
      </c>
      <c r="AO359" s="21"/>
      <c r="AP359" s="21"/>
      <c r="AQ359" s="21"/>
      <c r="AR359" s="21"/>
      <c r="AS359" s="57" t="s">
        <v>557</v>
      </c>
      <c r="AT359" s="54"/>
      <c r="AU359" s="29">
        <v>326</v>
      </c>
      <c r="AV359" s="29" t="s">
        <v>449</v>
      </c>
      <c r="AW359" s="29" t="str">
        <f t="shared" si="75"/>
        <v>326.</v>
      </c>
      <c r="AX359" s="104"/>
    </row>
    <row r="360" spans="1:50" ht="22.5" customHeight="1" x14ac:dyDescent="0.3">
      <c r="A360" s="159" t="str">
        <f t="shared" si="67"/>
        <v>327.</v>
      </c>
      <c r="B360" s="159">
        <v>1031</v>
      </c>
      <c r="C360" s="171" t="s">
        <v>769</v>
      </c>
      <c r="D360" s="192">
        <v>1971</v>
      </c>
      <c r="E360" s="167" t="s">
        <v>34</v>
      </c>
      <c r="F360" s="159" t="s">
        <v>35</v>
      </c>
      <c r="G360" s="159">
        <v>2</v>
      </c>
      <c r="H360" s="159">
        <v>2</v>
      </c>
      <c r="I360" s="154">
        <v>785.5</v>
      </c>
      <c r="J360" s="154">
        <v>726.7</v>
      </c>
      <c r="K360" s="154">
        <v>726.7</v>
      </c>
      <c r="L360" s="156">
        <v>35</v>
      </c>
      <c r="M360" s="173">
        <f>T360+AG360</f>
        <v>432401.58</v>
      </c>
      <c r="N360" s="165" t="s">
        <v>34</v>
      </c>
      <c r="O360" s="165" t="s">
        <v>34</v>
      </c>
      <c r="P360" s="165" t="s">
        <v>34</v>
      </c>
      <c r="Q360" s="190">
        <f t="shared" si="73"/>
        <v>432401.58</v>
      </c>
      <c r="R360" s="154">
        <f t="shared" si="76"/>
        <v>550.47941438574162</v>
      </c>
      <c r="S360" s="154">
        <v>6757.0460339943347</v>
      </c>
      <c r="T360" s="165">
        <v>225877.54</v>
      </c>
      <c r="U360" s="169" t="s">
        <v>34</v>
      </c>
      <c r="V360" s="165" t="s">
        <v>34</v>
      </c>
      <c r="W360" s="165" t="s">
        <v>34</v>
      </c>
      <c r="X360" s="165" t="s">
        <v>34</v>
      </c>
      <c r="Y360" s="165" t="s">
        <v>34</v>
      </c>
      <c r="Z360" s="165" t="s">
        <v>34</v>
      </c>
      <c r="AA360" s="165" t="s">
        <v>34</v>
      </c>
      <c r="AB360" s="165" t="s">
        <v>34</v>
      </c>
      <c r="AC360" s="165" t="s">
        <v>34</v>
      </c>
      <c r="AD360" s="165" t="s">
        <v>34</v>
      </c>
      <c r="AE360" s="165" t="s">
        <v>34</v>
      </c>
      <c r="AF360" s="165" t="s">
        <v>34</v>
      </c>
      <c r="AG360" s="152">
        <v>206524.04</v>
      </c>
      <c r="AH360" s="165" t="s">
        <v>34</v>
      </c>
      <c r="AI360" s="170" t="s">
        <v>405</v>
      </c>
      <c r="AJ360" s="41" t="s">
        <v>405</v>
      </c>
      <c r="AK360" s="32" t="s">
        <v>404</v>
      </c>
      <c r="AL360" s="90">
        <v>1</v>
      </c>
      <c r="AM360" s="89"/>
      <c r="AN360" s="21" t="s">
        <v>486</v>
      </c>
      <c r="AO360" s="21"/>
      <c r="AP360" s="21"/>
      <c r="AQ360" s="21"/>
      <c r="AR360" s="21"/>
      <c r="AS360" s="54"/>
      <c r="AT360" s="54"/>
      <c r="AU360" s="29">
        <v>327</v>
      </c>
      <c r="AV360" s="29" t="s">
        <v>449</v>
      </c>
      <c r="AW360" s="29" t="str">
        <f t="shared" si="75"/>
        <v>327.</v>
      </c>
      <c r="AX360" s="104"/>
    </row>
    <row r="361" spans="1:50" ht="22.5" customHeight="1" x14ac:dyDescent="0.3">
      <c r="A361" s="159" t="str">
        <f t="shared" si="67"/>
        <v>328.</v>
      </c>
      <c r="B361" s="159">
        <v>1032</v>
      </c>
      <c r="C361" s="179" t="s">
        <v>152</v>
      </c>
      <c r="D361" s="172">
        <v>1972</v>
      </c>
      <c r="E361" s="167" t="s">
        <v>34</v>
      </c>
      <c r="F361" s="159" t="s">
        <v>35</v>
      </c>
      <c r="G361" s="172">
        <v>2</v>
      </c>
      <c r="H361" s="172">
        <v>2</v>
      </c>
      <c r="I361" s="152">
        <v>774.4</v>
      </c>
      <c r="J361" s="152">
        <v>714.2</v>
      </c>
      <c r="K361" s="152">
        <v>714.2</v>
      </c>
      <c r="L361" s="153">
        <v>32</v>
      </c>
      <c r="M361" s="173">
        <f>T361</f>
        <v>212485.26</v>
      </c>
      <c r="N361" s="165" t="s">
        <v>34</v>
      </c>
      <c r="O361" s="165" t="s">
        <v>34</v>
      </c>
      <c r="P361" s="165" t="s">
        <v>34</v>
      </c>
      <c r="Q361" s="190">
        <f t="shared" si="73"/>
        <v>212485.26</v>
      </c>
      <c r="R361" s="154">
        <f t="shared" si="76"/>
        <v>274.38695764462813</v>
      </c>
      <c r="S361" s="154">
        <v>6757.0460339943347</v>
      </c>
      <c r="T361" s="165">
        <v>212485.26</v>
      </c>
      <c r="U361" s="169" t="s">
        <v>34</v>
      </c>
      <c r="V361" s="165" t="s">
        <v>34</v>
      </c>
      <c r="W361" s="165" t="s">
        <v>34</v>
      </c>
      <c r="X361" s="165" t="s">
        <v>34</v>
      </c>
      <c r="Y361" s="165" t="s">
        <v>34</v>
      </c>
      <c r="Z361" s="165" t="s">
        <v>34</v>
      </c>
      <c r="AA361" s="165" t="s">
        <v>34</v>
      </c>
      <c r="AB361" s="165" t="s">
        <v>34</v>
      </c>
      <c r="AC361" s="165" t="s">
        <v>34</v>
      </c>
      <c r="AD361" s="165" t="s">
        <v>34</v>
      </c>
      <c r="AE361" s="165" t="s">
        <v>34</v>
      </c>
      <c r="AF361" s="165" t="s">
        <v>34</v>
      </c>
      <c r="AG361" s="165" t="s">
        <v>34</v>
      </c>
      <c r="AH361" s="165" t="s">
        <v>34</v>
      </c>
      <c r="AI361" s="170" t="s">
        <v>405</v>
      </c>
      <c r="AJ361" s="41" t="s">
        <v>405</v>
      </c>
      <c r="AK361" s="32" t="s">
        <v>404</v>
      </c>
      <c r="AL361" s="90">
        <v>1</v>
      </c>
      <c r="AM361" s="89"/>
      <c r="AN361" s="21" t="s">
        <v>409</v>
      </c>
      <c r="AO361" s="21"/>
      <c r="AP361" s="21"/>
      <c r="AQ361" s="21"/>
      <c r="AR361" s="21"/>
      <c r="AS361" s="54" t="s">
        <v>1626</v>
      </c>
      <c r="AT361" s="54"/>
      <c r="AU361" s="29">
        <v>328</v>
      </c>
      <c r="AV361" s="29" t="s">
        <v>449</v>
      </c>
      <c r="AW361" s="29" t="str">
        <f t="shared" si="75"/>
        <v>328.</v>
      </c>
      <c r="AX361" s="104"/>
    </row>
    <row r="362" spans="1:50" ht="22.5" customHeight="1" x14ac:dyDescent="0.3">
      <c r="A362" s="159" t="str">
        <f t="shared" si="67"/>
        <v>329.</v>
      </c>
      <c r="B362" s="159">
        <v>1033</v>
      </c>
      <c r="C362" s="179" t="s">
        <v>153</v>
      </c>
      <c r="D362" s="172">
        <v>1973</v>
      </c>
      <c r="E362" s="167" t="s">
        <v>34</v>
      </c>
      <c r="F362" s="159" t="s">
        <v>35</v>
      </c>
      <c r="G362" s="172">
        <v>2</v>
      </c>
      <c r="H362" s="172">
        <v>2</v>
      </c>
      <c r="I362" s="152">
        <v>794.6</v>
      </c>
      <c r="J362" s="152">
        <v>733.2</v>
      </c>
      <c r="K362" s="152">
        <v>733.2</v>
      </c>
      <c r="L362" s="153">
        <v>34</v>
      </c>
      <c r="M362" s="173">
        <f>T362</f>
        <v>250617.59</v>
      </c>
      <c r="N362" s="165" t="s">
        <v>34</v>
      </c>
      <c r="O362" s="165" t="s">
        <v>34</v>
      </c>
      <c r="P362" s="165" t="s">
        <v>34</v>
      </c>
      <c r="Q362" s="190">
        <f t="shared" si="73"/>
        <v>250617.59</v>
      </c>
      <c r="R362" s="154">
        <f t="shared" si="76"/>
        <v>315.4009438711301</v>
      </c>
      <c r="S362" s="154">
        <v>6757.0460339943347</v>
      </c>
      <c r="T362" s="165">
        <v>250617.59</v>
      </c>
      <c r="U362" s="169" t="s">
        <v>34</v>
      </c>
      <c r="V362" s="165" t="s">
        <v>34</v>
      </c>
      <c r="W362" s="165" t="s">
        <v>34</v>
      </c>
      <c r="X362" s="165" t="s">
        <v>34</v>
      </c>
      <c r="Y362" s="165" t="s">
        <v>34</v>
      </c>
      <c r="Z362" s="165" t="s">
        <v>34</v>
      </c>
      <c r="AA362" s="165" t="s">
        <v>34</v>
      </c>
      <c r="AB362" s="165" t="s">
        <v>34</v>
      </c>
      <c r="AC362" s="165" t="s">
        <v>34</v>
      </c>
      <c r="AD362" s="165" t="s">
        <v>34</v>
      </c>
      <c r="AE362" s="165" t="s">
        <v>34</v>
      </c>
      <c r="AF362" s="165" t="s">
        <v>34</v>
      </c>
      <c r="AG362" s="165" t="s">
        <v>34</v>
      </c>
      <c r="AH362" s="165" t="s">
        <v>34</v>
      </c>
      <c r="AI362" s="170" t="s">
        <v>405</v>
      </c>
      <c r="AJ362" s="41" t="s">
        <v>405</v>
      </c>
      <c r="AK362" s="32" t="s">
        <v>404</v>
      </c>
      <c r="AL362" s="90">
        <v>1</v>
      </c>
      <c r="AM362" s="89"/>
      <c r="AN362" s="21" t="s">
        <v>409</v>
      </c>
      <c r="AO362" s="21"/>
      <c r="AP362" s="21"/>
      <c r="AQ362" s="21"/>
      <c r="AR362" s="21"/>
      <c r="AS362" s="54" t="s">
        <v>1626</v>
      </c>
      <c r="AT362" s="54"/>
      <c r="AU362" s="29">
        <v>329</v>
      </c>
      <c r="AV362" s="29" t="s">
        <v>449</v>
      </c>
      <c r="AW362" s="29" t="str">
        <f t="shared" si="75"/>
        <v>329.</v>
      </c>
      <c r="AX362" s="104"/>
    </row>
    <row r="363" spans="1:50" ht="22.5" customHeight="1" x14ac:dyDescent="0.3">
      <c r="A363" s="159" t="str">
        <f t="shared" si="67"/>
        <v>330.</v>
      </c>
      <c r="B363" s="159">
        <v>1034</v>
      </c>
      <c r="C363" s="179" t="s">
        <v>566</v>
      </c>
      <c r="D363" s="172">
        <v>1979</v>
      </c>
      <c r="E363" s="167" t="s">
        <v>34</v>
      </c>
      <c r="F363" s="159" t="s">
        <v>37</v>
      </c>
      <c r="G363" s="172">
        <v>3</v>
      </c>
      <c r="H363" s="172">
        <v>3</v>
      </c>
      <c r="I363" s="152">
        <v>1406.4</v>
      </c>
      <c r="J363" s="152">
        <v>1257.7</v>
      </c>
      <c r="K363" s="152">
        <v>1257.7</v>
      </c>
      <c r="L363" s="153">
        <v>67</v>
      </c>
      <c r="M363" s="173">
        <f>X363</f>
        <v>1655521.51</v>
      </c>
      <c r="N363" s="165" t="s">
        <v>34</v>
      </c>
      <c r="O363" s="165" t="s">
        <v>34</v>
      </c>
      <c r="P363" s="165" t="s">
        <v>34</v>
      </c>
      <c r="Q363" s="190">
        <f t="shared" si="73"/>
        <v>1655521.51</v>
      </c>
      <c r="R363" s="154"/>
      <c r="S363" s="154"/>
      <c r="T363" s="165" t="s">
        <v>34</v>
      </c>
      <c r="U363" s="169" t="s">
        <v>34</v>
      </c>
      <c r="V363" s="165" t="s">
        <v>34</v>
      </c>
      <c r="W363" s="165">
        <v>621.1</v>
      </c>
      <c r="X363" s="165">
        <v>1655521.51</v>
      </c>
      <c r="Y363" s="165" t="s">
        <v>34</v>
      </c>
      <c r="Z363" s="165" t="s">
        <v>34</v>
      </c>
      <c r="AA363" s="165" t="s">
        <v>34</v>
      </c>
      <c r="AB363" s="165" t="s">
        <v>34</v>
      </c>
      <c r="AC363" s="165" t="s">
        <v>34</v>
      </c>
      <c r="AD363" s="165" t="s">
        <v>34</v>
      </c>
      <c r="AE363" s="165" t="s">
        <v>34</v>
      </c>
      <c r="AF363" s="165" t="s">
        <v>34</v>
      </c>
      <c r="AG363" s="165" t="s">
        <v>34</v>
      </c>
      <c r="AH363" s="165" t="s">
        <v>34</v>
      </c>
      <c r="AI363" s="170" t="s">
        <v>405</v>
      </c>
      <c r="AJ363" s="41" t="s">
        <v>405</v>
      </c>
      <c r="AK363" s="32" t="s">
        <v>404</v>
      </c>
      <c r="AL363" s="90">
        <v>1</v>
      </c>
      <c r="AM363" s="89"/>
      <c r="AN363" s="21"/>
      <c r="AO363" s="87"/>
      <c r="AP363" s="21"/>
      <c r="AQ363" s="21"/>
      <c r="AR363" s="21"/>
      <c r="AS363" s="54" t="s">
        <v>622</v>
      </c>
      <c r="AT363" s="54"/>
      <c r="AU363" s="29">
        <v>330</v>
      </c>
      <c r="AV363" s="29" t="s">
        <v>449</v>
      </c>
      <c r="AW363" s="29" t="str">
        <f t="shared" si="75"/>
        <v>330.</v>
      </c>
      <c r="AX363" s="104"/>
    </row>
    <row r="364" spans="1:50" ht="22.5" customHeight="1" x14ac:dyDescent="0.3">
      <c r="A364" s="159" t="str">
        <f t="shared" si="67"/>
        <v>331.</v>
      </c>
      <c r="B364" s="159">
        <v>1037</v>
      </c>
      <c r="C364" s="179" t="s">
        <v>567</v>
      </c>
      <c r="D364" s="172">
        <v>1988</v>
      </c>
      <c r="E364" s="167" t="s">
        <v>34</v>
      </c>
      <c r="F364" s="159" t="s">
        <v>35</v>
      </c>
      <c r="G364" s="172">
        <v>3</v>
      </c>
      <c r="H364" s="172">
        <v>2</v>
      </c>
      <c r="I364" s="152">
        <v>1404.4</v>
      </c>
      <c r="J364" s="152">
        <v>1296.2</v>
      </c>
      <c r="K364" s="152">
        <v>1296.2</v>
      </c>
      <c r="L364" s="153">
        <v>70</v>
      </c>
      <c r="M364" s="173">
        <f>X364</f>
        <v>1572111.39</v>
      </c>
      <c r="N364" s="165" t="s">
        <v>34</v>
      </c>
      <c r="O364" s="165" t="s">
        <v>34</v>
      </c>
      <c r="P364" s="165" t="s">
        <v>34</v>
      </c>
      <c r="Q364" s="190">
        <f t="shared" si="73"/>
        <v>1572111.39</v>
      </c>
      <c r="R364" s="154"/>
      <c r="S364" s="154"/>
      <c r="T364" s="165" t="s">
        <v>34</v>
      </c>
      <c r="U364" s="169" t="s">
        <v>34</v>
      </c>
      <c r="V364" s="165" t="s">
        <v>34</v>
      </c>
      <c r="W364" s="165">
        <v>605</v>
      </c>
      <c r="X364" s="165">
        <v>1572111.39</v>
      </c>
      <c r="Y364" s="165" t="s">
        <v>34</v>
      </c>
      <c r="Z364" s="165" t="s">
        <v>34</v>
      </c>
      <c r="AA364" s="165" t="s">
        <v>34</v>
      </c>
      <c r="AB364" s="165" t="s">
        <v>34</v>
      </c>
      <c r="AC364" s="165" t="s">
        <v>34</v>
      </c>
      <c r="AD364" s="165" t="s">
        <v>34</v>
      </c>
      <c r="AE364" s="165" t="s">
        <v>34</v>
      </c>
      <c r="AF364" s="165" t="s">
        <v>34</v>
      </c>
      <c r="AG364" s="165" t="s">
        <v>34</v>
      </c>
      <c r="AH364" s="165" t="s">
        <v>34</v>
      </c>
      <c r="AI364" s="170" t="s">
        <v>405</v>
      </c>
      <c r="AJ364" s="41" t="s">
        <v>405</v>
      </c>
      <c r="AK364" s="32" t="s">
        <v>404</v>
      </c>
      <c r="AL364" s="90">
        <v>1</v>
      </c>
      <c r="AM364" s="89"/>
      <c r="AN364" s="21"/>
      <c r="AO364" s="87"/>
      <c r="AP364" s="21"/>
      <c r="AQ364" s="21"/>
      <c r="AR364" s="21"/>
      <c r="AS364" s="54" t="s">
        <v>623</v>
      </c>
      <c r="AT364" s="54"/>
      <c r="AU364" s="29">
        <v>331</v>
      </c>
      <c r="AV364" s="29" t="s">
        <v>449</v>
      </c>
      <c r="AW364" s="29" t="str">
        <f t="shared" si="75"/>
        <v>331.</v>
      </c>
      <c r="AX364" s="104"/>
    </row>
    <row r="365" spans="1:50" ht="22.5" customHeight="1" x14ac:dyDescent="0.3">
      <c r="A365" s="159" t="str">
        <f t="shared" si="67"/>
        <v>332.</v>
      </c>
      <c r="B365" s="159">
        <v>1045</v>
      </c>
      <c r="C365" s="171" t="s">
        <v>751</v>
      </c>
      <c r="D365" s="172">
        <v>1969</v>
      </c>
      <c r="E365" s="167" t="s">
        <v>34</v>
      </c>
      <c r="F365" s="172" t="s">
        <v>35</v>
      </c>
      <c r="G365" s="172">
        <v>2</v>
      </c>
      <c r="H365" s="172">
        <v>2</v>
      </c>
      <c r="I365" s="152">
        <v>576.70000000000005</v>
      </c>
      <c r="J365" s="152">
        <v>517.29999999999995</v>
      </c>
      <c r="K365" s="152">
        <v>472.1</v>
      </c>
      <c r="L365" s="153">
        <v>18</v>
      </c>
      <c r="M365" s="173">
        <f>T365+AG365</f>
        <v>416527.86</v>
      </c>
      <c r="N365" s="165" t="s">
        <v>34</v>
      </c>
      <c r="O365" s="165" t="s">
        <v>34</v>
      </c>
      <c r="P365" s="165" t="s">
        <v>34</v>
      </c>
      <c r="Q365" s="190">
        <f t="shared" si="73"/>
        <v>416527.86</v>
      </c>
      <c r="R365" s="154">
        <f t="shared" ref="R365:R370" si="77">M365/I365</f>
        <v>722.26089821397602</v>
      </c>
      <c r="S365" s="154">
        <v>6757.0460339943347</v>
      </c>
      <c r="T365" s="165">
        <v>198940.79999999999</v>
      </c>
      <c r="U365" s="169" t="s">
        <v>34</v>
      </c>
      <c r="V365" s="165" t="s">
        <v>34</v>
      </c>
      <c r="W365" s="165" t="s">
        <v>34</v>
      </c>
      <c r="X365" s="165" t="s">
        <v>34</v>
      </c>
      <c r="Y365" s="165" t="s">
        <v>34</v>
      </c>
      <c r="Z365" s="165" t="s">
        <v>34</v>
      </c>
      <c r="AA365" s="165" t="s">
        <v>34</v>
      </c>
      <c r="AB365" s="165" t="s">
        <v>34</v>
      </c>
      <c r="AC365" s="165" t="s">
        <v>34</v>
      </c>
      <c r="AD365" s="165" t="s">
        <v>34</v>
      </c>
      <c r="AE365" s="165" t="s">
        <v>34</v>
      </c>
      <c r="AF365" s="165" t="s">
        <v>34</v>
      </c>
      <c r="AG365" s="152">
        <v>217587.06</v>
      </c>
      <c r="AH365" s="165" t="s">
        <v>34</v>
      </c>
      <c r="AI365" s="170" t="s">
        <v>405</v>
      </c>
      <c r="AJ365" s="41" t="s">
        <v>405</v>
      </c>
      <c r="AK365" s="32" t="s">
        <v>404</v>
      </c>
      <c r="AL365" s="90">
        <v>1</v>
      </c>
      <c r="AM365" s="89"/>
      <c r="AN365" s="21" t="s">
        <v>486</v>
      </c>
      <c r="AO365" s="21"/>
      <c r="AP365" s="21"/>
      <c r="AQ365" s="21"/>
      <c r="AR365" s="21"/>
      <c r="AS365" s="54"/>
      <c r="AT365" s="54"/>
      <c r="AU365" s="29">
        <v>332</v>
      </c>
      <c r="AV365" s="29" t="s">
        <v>449</v>
      </c>
      <c r="AW365" s="29" t="str">
        <f t="shared" si="75"/>
        <v>332.</v>
      </c>
      <c r="AX365" s="104"/>
    </row>
    <row r="366" spans="1:50" ht="22.5" customHeight="1" x14ac:dyDescent="0.3">
      <c r="A366" s="159" t="str">
        <f t="shared" si="67"/>
        <v>333.</v>
      </c>
      <c r="B366" s="159">
        <v>1046</v>
      </c>
      <c r="C366" s="171" t="s">
        <v>752</v>
      </c>
      <c r="D366" s="172">
        <v>1970</v>
      </c>
      <c r="E366" s="167" t="s">
        <v>34</v>
      </c>
      <c r="F366" s="172" t="s">
        <v>35</v>
      </c>
      <c r="G366" s="172">
        <v>2</v>
      </c>
      <c r="H366" s="172">
        <v>2</v>
      </c>
      <c r="I366" s="152">
        <v>556.9</v>
      </c>
      <c r="J366" s="152">
        <v>506.8</v>
      </c>
      <c r="K366" s="152">
        <v>506.8</v>
      </c>
      <c r="L366" s="153">
        <v>18</v>
      </c>
      <c r="M366" s="173">
        <f>T366</f>
        <v>286049.39</v>
      </c>
      <c r="N366" s="165" t="s">
        <v>34</v>
      </c>
      <c r="O366" s="165" t="s">
        <v>34</v>
      </c>
      <c r="P366" s="165" t="s">
        <v>34</v>
      </c>
      <c r="Q366" s="190">
        <f t="shared" si="73"/>
        <v>286049.39</v>
      </c>
      <c r="R366" s="154">
        <f t="shared" si="77"/>
        <v>513.64587897288561</v>
      </c>
      <c r="S366" s="154">
        <v>6757.0460339943347</v>
      </c>
      <c r="T366" s="165">
        <v>286049.39</v>
      </c>
      <c r="U366" s="169" t="s">
        <v>34</v>
      </c>
      <c r="V366" s="165" t="s">
        <v>34</v>
      </c>
      <c r="W366" s="165" t="s">
        <v>34</v>
      </c>
      <c r="X366" s="165" t="s">
        <v>34</v>
      </c>
      <c r="Y366" s="165" t="s">
        <v>34</v>
      </c>
      <c r="Z366" s="165" t="s">
        <v>34</v>
      </c>
      <c r="AA366" s="165" t="s">
        <v>34</v>
      </c>
      <c r="AB366" s="165" t="s">
        <v>34</v>
      </c>
      <c r="AC366" s="165" t="s">
        <v>34</v>
      </c>
      <c r="AD366" s="165" t="s">
        <v>34</v>
      </c>
      <c r="AE366" s="165" t="s">
        <v>34</v>
      </c>
      <c r="AF366" s="165" t="s">
        <v>34</v>
      </c>
      <c r="AG366" s="165" t="s">
        <v>34</v>
      </c>
      <c r="AH366" s="165" t="s">
        <v>34</v>
      </c>
      <c r="AI366" s="170" t="s">
        <v>405</v>
      </c>
      <c r="AJ366" s="41" t="s">
        <v>405</v>
      </c>
      <c r="AK366" s="32" t="s">
        <v>404</v>
      </c>
      <c r="AL366" s="90">
        <v>1</v>
      </c>
      <c r="AM366" s="89"/>
      <c r="AN366" s="21" t="s">
        <v>502</v>
      </c>
      <c r="AO366" s="21"/>
      <c r="AP366" s="21"/>
      <c r="AQ366" s="21"/>
      <c r="AR366" s="21"/>
      <c r="AS366" s="54" t="s">
        <v>1627</v>
      </c>
      <c r="AT366" s="54"/>
      <c r="AU366" s="29">
        <v>333</v>
      </c>
      <c r="AV366" s="29" t="s">
        <v>449</v>
      </c>
      <c r="AW366" s="29" t="str">
        <f t="shared" si="75"/>
        <v>333.</v>
      </c>
      <c r="AX366" s="104"/>
    </row>
    <row r="367" spans="1:50" ht="22.5" customHeight="1" x14ac:dyDescent="0.3">
      <c r="A367" s="159" t="str">
        <f t="shared" si="67"/>
        <v>334.</v>
      </c>
      <c r="B367" s="159">
        <v>1069</v>
      </c>
      <c r="C367" s="171" t="s">
        <v>754</v>
      </c>
      <c r="D367" s="172">
        <v>1975</v>
      </c>
      <c r="E367" s="167" t="s">
        <v>34</v>
      </c>
      <c r="F367" s="159" t="s">
        <v>37</v>
      </c>
      <c r="G367" s="172">
        <v>3</v>
      </c>
      <c r="H367" s="172">
        <v>2</v>
      </c>
      <c r="I367" s="152">
        <v>968.08</v>
      </c>
      <c r="J367" s="152">
        <v>839.08</v>
      </c>
      <c r="K367" s="152">
        <v>839.08</v>
      </c>
      <c r="L367" s="153">
        <v>44</v>
      </c>
      <c r="M367" s="173">
        <f>T367</f>
        <v>297585.82</v>
      </c>
      <c r="N367" s="165" t="s">
        <v>34</v>
      </c>
      <c r="O367" s="165" t="s">
        <v>34</v>
      </c>
      <c r="P367" s="165" t="s">
        <v>34</v>
      </c>
      <c r="Q367" s="190">
        <f t="shared" si="73"/>
        <v>297585.82</v>
      </c>
      <c r="R367" s="154">
        <f t="shared" si="77"/>
        <v>307.39796297826626</v>
      </c>
      <c r="S367" s="154">
        <v>6757.0460339943347</v>
      </c>
      <c r="T367" s="165">
        <v>297585.82</v>
      </c>
      <c r="U367" s="169" t="s">
        <v>34</v>
      </c>
      <c r="V367" s="165" t="s">
        <v>34</v>
      </c>
      <c r="W367" s="165" t="s">
        <v>34</v>
      </c>
      <c r="X367" s="165" t="s">
        <v>34</v>
      </c>
      <c r="Y367" s="165" t="s">
        <v>34</v>
      </c>
      <c r="Z367" s="165" t="s">
        <v>34</v>
      </c>
      <c r="AA367" s="165" t="s">
        <v>34</v>
      </c>
      <c r="AB367" s="165" t="s">
        <v>34</v>
      </c>
      <c r="AC367" s="165" t="s">
        <v>34</v>
      </c>
      <c r="AD367" s="165" t="s">
        <v>34</v>
      </c>
      <c r="AE367" s="165" t="s">
        <v>34</v>
      </c>
      <c r="AF367" s="165" t="s">
        <v>34</v>
      </c>
      <c r="AG367" s="165" t="s">
        <v>34</v>
      </c>
      <c r="AH367" s="165" t="s">
        <v>34</v>
      </c>
      <c r="AI367" s="170" t="s">
        <v>405</v>
      </c>
      <c r="AJ367" s="41" t="s">
        <v>405</v>
      </c>
      <c r="AK367" s="32" t="s">
        <v>404</v>
      </c>
      <c r="AL367" s="90">
        <v>1</v>
      </c>
      <c r="AM367" s="89"/>
      <c r="AN367" s="21" t="s">
        <v>409</v>
      </c>
      <c r="AO367" s="21"/>
      <c r="AP367" s="21"/>
      <c r="AQ367" s="21"/>
      <c r="AR367" s="21"/>
      <c r="AS367" s="54" t="s">
        <v>1628</v>
      </c>
      <c r="AT367" s="54"/>
      <c r="AU367" s="29">
        <v>334</v>
      </c>
      <c r="AV367" s="29" t="s">
        <v>449</v>
      </c>
      <c r="AW367" s="29" t="str">
        <f t="shared" si="75"/>
        <v>334.</v>
      </c>
      <c r="AX367" s="104"/>
    </row>
    <row r="368" spans="1:50" ht="22.5" customHeight="1" x14ac:dyDescent="0.3">
      <c r="A368" s="159" t="str">
        <f t="shared" si="67"/>
        <v>335.</v>
      </c>
      <c r="B368" s="159">
        <v>1081</v>
      </c>
      <c r="C368" s="171" t="s">
        <v>770</v>
      </c>
      <c r="D368" s="172">
        <v>1972</v>
      </c>
      <c r="E368" s="167" t="s">
        <v>34</v>
      </c>
      <c r="F368" s="192" t="s">
        <v>35</v>
      </c>
      <c r="G368" s="172">
        <v>5</v>
      </c>
      <c r="H368" s="172">
        <v>4</v>
      </c>
      <c r="I368" s="152">
        <v>3533.21</v>
      </c>
      <c r="J368" s="152">
        <v>3249.71</v>
      </c>
      <c r="K368" s="152">
        <v>2262.5</v>
      </c>
      <c r="L368" s="153">
        <v>120</v>
      </c>
      <c r="M368" s="173">
        <f>T368</f>
        <v>2163630.67</v>
      </c>
      <c r="N368" s="165" t="s">
        <v>34</v>
      </c>
      <c r="O368" s="165" t="s">
        <v>34</v>
      </c>
      <c r="P368" s="165" t="s">
        <v>34</v>
      </c>
      <c r="Q368" s="190">
        <f t="shared" si="73"/>
        <v>2163630.67</v>
      </c>
      <c r="R368" s="154">
        <f t="shared" si="77"/>
        <v>612.36967799819422</v>
      </c>
      <c r="S368" s="154">
        <v>6757.0460339943347</v>
      </c>
      <c r="T368" s="165">
        <v>2163630.67</v>
      </c>
      <c r="U368" s="169" t="s">
        <v>34</v>
      </c>
      <c r="V368" s="165" t="s">
        <v>34</v>
      </c>
      <c r="W368" s="165" t="s">
        <v>34</v>
      </c>
      <c r="X368" s="165" t="s">
        <v>34</v>
      </c>
      <c r="Y368" s="165" t="s">
        <v>34</v>
      </c>
      <c r="Z368" s="165" t="s">
        <v>34</v>
      </c>
      <c r="AA368" s="165" t="s">
        <v>34</v>
      </c>
      <c r="AB368" s="165" t="s">
        <v>34</v>
      </c>
      <c r="AC368" s="165" t="s">
        <v>34</v>
      </c>
      <c r="AD368" s="165" t="s">
        <v>34</v>
      </c>
      <c r="AE368" s="165" t="s">
        <v>34</v>
      </c>
      <c r="AF368" s="165" t="s">
        <v>34</v>
      </c>
      <c r="AG368" s="165" t="s">
        <v>34</v>
      </c>
      <c r="AH368" s="165" t="s">
        <v>34</v>
      </c>
      <c r="AI368" s="170" t="s">
        <v>405</v>
      </c>
      <c r="AJ368" s="41" t="s">
        <v>405</v>
      </c>
      <c r="AK368" s="32" t="s">
        <v>404</v>
      </c>
      <c r="AL368" s="90">
        <v>1</v>
      </c>
      <c r="AM368" s="89"/>
      <c r="AN368" s="21" t="s">
        <v>486</v>
      </c>
      <c r="AO368" s="21"/>
      <c r="AP368" s="21"/>
      <c r="AQ368" s="21"/>
      <c r="AR368" s="21"/>
      <c r="AS368" s="57" t="s">
        <v>557</v>
      </c>
      <c r="AT368" s="54"/>
      <c r="AU368" s="29">
        <v>335</v>
      </c>
      <c r="AV368" s="29" t="s">
        <v>449</v>
      </c>
      <c r="AW368" s="29" t="str">
        <f t="shared" si="75"/>
        <v>335.</v>
      </c>
      <c r="AX368" s="104"/>
    </row>
    <row r="369" spans="1:50" ht="22.5" customHeight="1" x14ac:dyDescent="0.3">
      <c r="A369" s="159" t="str">
        <f t="shared" si="67"/>
        <v>336.</v>
      </c>
      <c r="B369" s="159">
        <v>1086</v>
      </c>
      <c r="C369" s="171" t="s">
        <v>758</v>
      </c>
      <c r="D369" s="172">
        <v>1972</v>
      </c>
      <c r="E369" s="167" t="s">
        <v>34</v>
      </c>
      <c r="F369" s="159" t="s">
        <v>35</v>
      </c>
      <c r="G369" s="172">
        <v>5</v>
      </c>
      <c r="H369" s="172">
        <v>4</v>
      </c>
      <c r="I369" s="152">
        <v>3583.9</v>
      </c>
      <c r="J369" s="152">
        <v>3310.5</v>
      </c>
      <c r="K369" s="152">
        <v>2141.3000000000002</v>
      </c>
      <c r="L369" s="153">
        <v>138</v>
      </c>
      <c r="M369" s="173">
        <f>T369</f>
        <v>343159.94</v>
      </c>
      <c r="N369" s="165" t="s">
        <v>34</v>
      </c>
      <c r="O369" s="165" t="s">
        <v>34</v>
      </c>
      <c r="P369" s="165" t="s">
        <v>34</v>
      </c>
      <c r="Q369" s="190">
        <f t="shared" si="73"/>
        <v>343159.94</v>
      </c>
      <c r="R369" s="154">
        <f t="shared" si="77"/>
        <v>95.750422723848317</v>
      </c>
      <c r="S369" s="154">
        <v>6757.0460339943347</v>
      </c>
      <c r="T369" s="165">
        <v>343159.94</v>
      </c>
      <c r="U369" s="169" t="s">
        <v>34</v>
      </c>
      <c r="V369" s="165" t="s">
        <v>34</v>
      </c>
      <c r="W369" s="165" t="s">
        <v>34</v>
      </c>
      <c r="X369" s="165" t="s">
        <v>34</v>
      </c>
      <c r="Y369" s="165" t="s">
        <v>34</v>
      </c>
      <c r="Z369" s="165" t="s">
        <v>34</v>
      </c>
      <c r="AA369" s="165" t="s">
        <v>34</v>
      </c>
      <c r="AB369" s="165" t="s">
        <v>34</v>
      </c>
      <c r="AC369" s="165" t="s">
        <v>34</v>
      </c>
      <c r="AD369" s="165" t="s">
        <v>34</v>
      </c>
      <c r="AE369" s="165" t="s">
        <v>34</v>
      </c>
      <c r="AF369" s="165" t="s">
        <v>34</v>
      </c>
      <c r="AG369" s="165" t="s">
        <v>34</v>
      </c>
      <c r="AH369" s="165" t="s">
        <v>34</v>
      </c>
      <c r="AI369" s="170" t="s">
        <v>405</v>
      </c>
      <c r="AJ369" s="41" t="s">
        <v>405</v>
      </c>
      <c r="AK369" s="32" t="s">
        <v>404</v>
      </c>
      <c r="AL369" s="90">
        <v>1</v>
      </c>
      <c r="AM369" s="89"/>
      <c r="AN369" s="21" t="s">
        <v>502</v>
      </c>
      <c r="AO369" s="21"/>
      <c r="AP369" s="21"/>
      <c r="AQ369" s="21"/>
      <c r="AR369" s="21"/>
      <c r="AS369" s="54" t="s">
        <v>1628</v>
      </c>
      <c r="AT369" s="54"/>
      <c r="AU369" s="29">
        <v>336</v>
      </c>
      <c r="AV369" s="29" t="s">
        <v>449</v>
      </c>
      <c r="AW369" s="29" t="str">
        <f t="shared" si="75"/>
        <v>336.</v>
      </c>
      <c r="AX369" s="104"/>
    </row>
    <row r="370" spans="1:50" ht="22.5" customHeight="1" x14ac:dyDescent="0.3">
      <c r="A370" s="159" t="str">
        <f t="shared" si="67"/>
        <v>337.</v>
      </c>
      <c r="B370" s="159">
        <v>1091</v>
      </c>
      <c r="C370" s="171" t="s">
        <v>771</v>
      </c>
      <c r="D370" s="172">
        <v>1972</v>
      </c>
      <c r="E370" s="167" t="s">
        <v>34</v>
      </c>
      <c r="F370" s="159" t="s">
        <v>35</v>
      </c>
      <c r="G370" s="172">
        <v>5</v>
      </c>
      <c r="H370" s="172">
        <v>4</v>
      </c>
      <c r="I370" s="152">
        <v>2828.1</v>
      </c>
      <c r="J370" s="152">
        <v>2695.6</v>
      </c>
      <c r="K370" s="165">
        <v>2262.5</v>
      </c>
      <c r="L370" s="153">
        <v>71</v>
      </c>
      <c r="M370" s="173">
        <f>X370</f>
        <v>1388486.96</v>
      </c>
      <c r="N370" s="165" t="s">
        <v>34</v>
      </c>
      <c r="O370" s="165" t="s">
        <v>34</v>
      </c>
      <c r="P370" s="165" t="s">
        <v>34</v>
      </c>
      <c r="Q370" s="190">
        <f t="shared" si="73"/>
        <v>1388486.96</v>
      </c>
      <c r="R370" s="154">
        <f t="shared" si="77"/>
        <v>490.96105512534916</v>
      </c>
      <c r="S370" s="154">
        <v>6757.0460339943347</v>
      </c>
      <c r="T370" s="165" t="s">
        <v>34</v>
      </c>
      <c r="U370" s="169" t="s">
        <v>34</v>
      </c>
      <c r="V370" s="165" t="s">
        <v>34</v>
      </c>
      <c r="W370" s="165">
        <v>874.62</v>
      </c>
      <c r="X370" s="165">
        <v>1388486.96</v>
      </c>
      <c r="Y370" s="165" t="s">
        <v>34</v>
      </c>
      <c r="Z370" s="165" t="s">
        <v>34</v>
      </c>
      <c r="AA370" s="165" t="s">
        <v>34</v>
      </c>
      <c r="AB370" s="165" t="s">
        <v>34</v>
      </c>
      <c r="AC370" s="165" t="s">
        <v>34</v>
      </c>
      <c r="AD370" s="165" t="s">
        <v>34</v>
      </c>
      <c r="AE370" s="165" t="s">
        <v>34</v>
      </c>
      <c r="AF370" s="165" t="s">
        <v>34</v>
      </c>
      <c r="AG370" s="165" t="s">
        <v>34</v>
      </c>
      <c r="AH370" s="165" t="s">
        <v>34</v>
      </c>
      <c r="AI370" s="170" t="s">
        <v>405</v>
      </c>
      <c r="AJ370" s="41" t="s">
        <v>405</v>
      </c>
      <c r="AK370" s="32" t="s">
        <v>404</v>
      </c>
      <c r="AL370" s="90">
        <v>1</v>
      </c>
      <c r="AM370" s="89"/>
      <c r="AN370" s="21" t="s">
        <v>1587</v>
      </c>
      <c r="AO370" s="87"/>
      <c r="AP370" s="21"/>
      <c r="AQ370" s="21"/>
      <c r="AR370" s="21"/>
      <c r="AS370" s="54" t="s">
        <v>1830</v>
      </c>
      <c r="AT370" s="54"/>
      <c r="AU370" s="29">
        <v>337</v>
      </c>
      <c r="AV370" s="29" t="s">
        <v>449</v>
      </c>
      <c r="AW370" s="29" t="str">
        <f t="shared" si="75"/>
        <v>337.</v>
      </c>
      <c r="AX370" s="104"/>
    </row>
    <row r="371" spans="1:50" ht="22.5" customHeight="1" x14ac:dyDescent="0.3">
      <c r="A371" s="159" t="str">
        <f t="shared" si="67"/>
        <v>338.</v>
      </c>
      <c r="B371" s="159">
        <v>1093</v>
      </c>
      <c r="C371" s="171" t="s">
        <v>772</v>
      </c>
      <c r="D371" s="172">
        <v>1991</v>
      </c>
      <c r="E371" s="167" t="s">
        <v>34</v>
      </c>
      <c r="F371" s="159" t="s">
        <v>37</v>
      </c>
      <c r="G371" s="172">
        <v>3</v>
      </c>
      <c r="H371" s="172">
        <v>2</v>
      </c>
      <c r="I371" s="152">
        <v>1429.9</v>
      </c>
      <c r="J371" s="152">
        <v>1279.8</v>
      </c>
      <c r="K371" s="165">
        <v>1279.8</v>
      </c>
      <c r="L371" s="153">
        <v>47</v>
      </c>
      <c r="M371" s="173">
        <f>X371</f>
        <v>2017708.84</v>
      </c>
      <c r="N371" s="165" t="s">
        <v>34</v>
      </c>
      <c r="O371" s="165" t="s">
        <v>34</v>
      </c>
      <c r="P371" s="165" t="s">
        <v>34</v>
      </c>
      <c r="Q371" s="190">
        <f t="shared" si="73"/>
        <v>2017708.84</v>
      </c>
      <c r="R371" s="154"/>
      <c r="S371" s="154"/>
      <c r="T371" s="165" t="s">
        <v>34</v>
      </c>
      <c r="U371" s="169" t="s">
        <v>34</v>
      </c>
      <c r="V371" s="165" t="s">
        <v>34</v>
      </c>
      <c r="W371" s="165">
        <v>805.4</v>
      </c>
      <c r="X371" s="165">
        <v>2017708.84</v>
      </c>
      <c r="Y371" s="165" t="s">
        <v>34</v>
      </c>
      <c r="Z371" s="165" t="s">
        <v>34</v>
      </c>
      <c r="AA371" s="165" t="s">
        <v>34</v>
      </c>
      <c r="AB371" s="165" t="s">
        <v>34</v>
      </c>
      <c r="AC371" s="165" t="s">
        <v>34</v>
      </c>
      <c r="AD371" s="165" t="s">
        <v>34</v>
      </c>
      <c r="AE371" s="165" t="s">
        <v>34</v>
      </c>
      <c r="AF371" s="165" t="s">
        <v>34</v>
      </c>
      <c r="AG371" s="165" t="s">
        <v>34</v>
      </c>
      <c r="AH371" s="165" t="s">
        <v>34</v>
      </c>
      <c r="AI371" s="170" t="s">
        <v>405</v>
      </c>
      <c r="AJ371" s="41" t="s">
        <v>405</v>
      </c>
      <c r="AK371" s="32" t="s">
        <v>404</v>
      </c>
      <c r="AL371" s="90">
        <v>1</v>
      </c>
      <c r="AM371" s="89"/>
      <c r="AN371" s="21"/>
      <c r="AO371" s="87"/>
      <c r="AP371" s="21"/>
      <c r="AQ371" s="21"/>
      <c r="AR371" s="21"/>
      <c r="AS371" s="54" t="s">
        <v>624</v>
      </c>
      <c r="AT371" s="54"/>
      <c r="AU371" s="29">
        <v>338</v>
      </c>
      <c r="AV371" s="29" t="s">
        <v>449</v>
      </c>
      <c r="AW371" s="29" t="str">
        <f t="shared" si="75"/>
        <v>338.</v>
      </c>
      <c r="AX371" s="104"/>
    </row>
    <row r="372" spans="1:50" ht="22.5" customHeight="1" x14ac:dyDescent="0.3">
      <c r="A372" s="159" t="str">
        <f t="shared" si="67"/>
        <v>339.</v>
      </c>
      <c r="B372" s="159">
        <v>1096</v>
      </c>
      <c r="C372" s="171" t="s">
        <v>773</v>
      </c>
      <c r="D372" s="159">
        <v>1968</v>
      </c>
      <c r="E372" s="167" t="s">
        <v>34</v>
      </c>
      <c r="F372" s="159" t="s">
        <v>37</v>
      </c>
      <c r="G372" s="159">
        <v>5</v>
      </c>
      <c r="H372" s="159">
        <v>3</v>
      </c>
      <c r="I372" s="154">
        <v>2237.9</v>
      </c>
      <c r="J372" s="154">
        <v>2051.65</v>
      </c>
      <c r="K372" s="154">
        <v>2051.65</v>
      </c>
      <c r="L372" s="156">
        <v>81</v>
      </c>
      <c r="M372" s="173">
        <f>T372</f>
        <v>965192.53</v>
      </c>
      <c r="N372" s="165" t="s">
        <v>34</v>
      </c>
      <c r="O372" s="165" t="s">
        <v>34</v>
      </c>
      <c r="P372" s="165" t="s">
        <v>34</v>
      </c>
      <c r="Q372" s="190">
        <f t="shared" si="73"/>
        <v>965192.53</v>
      </c>
      <c r="R372" s="154">
        <f t="shared" ref="R372:R387" si="78">M372/I372</f>
        <v>431.29386031547432</v>
      </c>
      <c r="S372" s="154">
        <v>6757.0460339943347</v>
      </c>
      <c r="T372" s="165">
        <v>965192.53</v>
      </c>
      <c r="U372" s="169" t="s">
        <v>34</v>
      </c>
      <c r="V372" s="165" t="s">
        <v>34</v>
      </c>
      <c r="W372" s="165" t="s">
        <v>34</v>
      </c>
      <c r="X372" s="165" t="s">
        <v>34</v>
      </c>
      <c r="Y372" s="165" t="s">
        <v>34</v>
      </c>
      <c r="Z372" s="165" t="s">
        <v>34</v>
      </c>
      <c r="AA372" s="165" t="s">
        <v>34</v>
      </c>
      <c r="AB372" s="165" t="s">
        <v>34</v>
      </c>
      <c r="AC372" s="165" t="s">
        <v>34</v>
      </c>
      <c r="AD372" s="165" t="s">
        <v>34</v>
      </c>
      <c r="AE372" s="165" t="s">
        <v>34</v>
      </c>
      <c r="AF372" s="165" t="s">
        <v>34</v>
      </c>
      <c r="AG372" s="165" t="s">
        <v>34</v>
      </c>
      <c r="AH372" s="165" t="s">
        <v>34</v>
      </c>
      <c r="AI372" s="170" t="s">
        <v>405</v>
      </c>
      <c r="AJ372" s="41" t="s">
        <v>405</v>
      </c>
      <c r="AK372" s="32" t="s">
        <v>404</v>
      </c>
      <c r="AL372" s="90">
        <v>1</v>
      </c>
      <c r="AM372" s="89"/>
      <c r="AN372" s="21" t="s">
        <v>486</v>
      </c>
      <c r="AO372" s="21"/>
      <c r="AP372" s="21"/>
      <c r="AQ372" s="21"/>
      <c r="AR372" s="21"/>
      <c r="AS372" s="57" t="s">
        <v>557</v>
      </c>
      <c r="AT372" s="54"/>
      <c r="AU372" s="29">
        <v>339</v>
      </c>
      <c r="AV372" s="29" t="s">
        <v>449</v>
      </c>
      <c r="AW372" s="29" t="str">
        <f t="shared" si="75"/>
        <v>339.</v>
      </c>
      <c r="AX372" s="104"/>
    </row>
    <row r="373" spans="1:50" ht="22.5" customHeight="1" x14ac:dyDescent="0.3">
      <c r="A373" s="159" t="str">
        <f t="shared" si="67"/>
        <v>340.</v>
      </c>
      <c r="B373" s="159">
        <v>991</v>
      </c>
      <c r="C373" s="171" t="s">
        <v>864</v>
      </c>
      <c r="D373" s="172">
        <v>1973</v>
      </c>
      <c r="E373" s="167" t="s">
        <v>34</v>
      </c>
      <c r="F373" s="172" t="s">
        <v>35</v>
      </c>
      <c r="G373" s="172">
        <v>4</v>
      </c>
      <c r="H373" s="172">
        <v>1</v>
      </c>
      <c r="I373" s="152">
        <v>2421.35</v>
      </c>
      <c r="J373" s="152">
        <v>1756.6</v>
      </c>
      <c r="K373" s="152">
        <v>1756.6</v>
      </c>
      <c r="L373" s="153">
        <v>133</v>
      </c>
      <c r="M373" s="173">
        <f>AD373</f>
        <v>283143.58</v>
      </c>
      <c r="N373" s="165" t="s">
        <v>34</v>
      </c>
      <c r="O373" s="165" t="s">
        <v>34</v>
      </c>
      <c r="P373" s="165" t="s">
        <v>34</v>
      </c>
      <c r="Q373" s="190">
        <f t="shared" si="73"/>
        <v>283143.58</v>
      </c>
      <c r="R373" s="154">
        <f t="shared" si="78"/>
        <v>116.93624630887729</v>
      </c>
      <c r="S373" s="154">
        <v>6757.0460339943347</v>
      </c>
      <c r="T373" s="165" t="s">
        <v>34</v>
      </c>
      <c r="U373" s="169" t="s">
        <v>34</v>
      </c>
      <c r="V373" s="165" t="s">
        <v>34</v>
      </c>
      <c r="W373" s="165" t="s">
        <v>34</v>
      </c>
      <c r="X373" s="165" t="s">
        <v>34</v>
      </c>
      <c r="Y373" s="165" t="s">
        <v>34</v>
      </c>
      <c r="Z373" s="165" t="s">
        <v>34</v>
      </c>
      <c r="AA373" s="165" t="s">
        <v>34</v>
      </c>
      <c r="AB373" s="165" t="s">
        <v>34</v>
      </c>
      <c r="AC373" s="165">
        <v>161.30000000000001</v>
      </c>
      <c r="AD373" s="165">
        <v>283143.58</v>
      </c>
      <c r="AE373" s="165" t="s">
        <v>34</v>
      </c>
      <c r="AF373" s="165" t="s">
        <v>34</v>
      </c>
      <c r="AG373" s="165" t="s">
        <v>34</v>
      </c>
      <c r="AH373" s="165" t="s">
        <v>34</v>
      </c>
      <c r="AI373" s="170" t="s">
        <v>405</v>
      </c>
      <c r="AJ373" s="41" t="s">
        <v>405</v>
      </c>
      <c r="AK373" s="32" t="s">
        <v>404</v>
      </c>
      <c r="AL373" s="90">
        <v>1</v>
      </c>
      <c r="AM373" s="89"/>
      <c r="AN373" s="21"/>
      <c r="AO373" s="87"/>
      <c r="AP373" s="21"/>
      <c r="AQ373" s="21"/>
      <c r="AR373" s="21"/>
      <c r="AS373" s="54" t="s">
        <v>1664</v>
      </c>
      <c r="AT373" s="54"/>
      <c r="AU373" s="29">
        <v>340</v>
      </c>
      <c r="AV373" s="29" t="s">
        <v>449</v>
      </c>
      <c r="AW373" s="29" t="str">
        <f t="shared" si="75"/>
        <v>340.</v>
      </c>
      <c r="AX373" s="104"/>
    </row>
    <row r="374" spans="1:50" ht="22.5" customHeight="1" x14ac:dyDescent="0.3">
      <c r="A374" s="159" t="str">
        <f t="shared" si="67"/>
        <v>341.</v>
      </c>
      <c r="B374" s="159">
        <v>1098</v>
      </c>
      <c r="C374" s="171" t="s">
        <v>760</v>
      </c>
      <c r="D374" s="159">
        <v>1970</v>
      </c>
      <c r="E374" s="167" t="s">
        <v>34</v>
      </c>
      <c r="F374" s="172" t="s">
        <v>37</v>
      </c>
      <c r="G374" s="172">
        <v>5</v>
      </c>
      <c r="H374" s="172">
        <v>3</v>
      </c>
      <c r="I374" s="152">
        <v>2232.3000000000002</v>
      </c>
      <c r="J374" s="152">
        <v>2051.14</v>
      </c>
      <c r="K374" s="152">
        <v>1817.04</v>
      </c>
      <c r="L374" s="153">
        <v>90</v>
      </c>
      <c r="M374" s="173">
        <f>T374</f>
        <v>620608.80000000005</v>
      </c>
      <c r="N374" s="165" t="s">
        <v>34</v>
      </c>
      <c r="O374" s="165" t="s">
        <v>34</v>
      </c>
      <c r="P374" s="165" t="s">
        <v>34</v>
      </c>
      <c r="Q374" s="190">
        <f t="shared" si="73"/>
        <v>620608.80000000005</v>
      </c>
      <c r="R374" s="154">
        <f t="shared" si="78"/>
        <v>278.01317027281277</v>
      </c>
      <c r="S374" s="154">
        <v>6757.0460339943347</v>
      </c>
      <c r="T374" s="165">
        <v>620608.80000000005</v>
      </c>
      <c r="U374" s="169" t="s">
        <v>34</v>
      </c>
      <c r="V374" s="165" t="s">
        <v>34</v>
      </c>
      <c r="W374" s="165" t="s">
        <v>34</v>
      </c>
      <c r="X374" s="165" t="s">
        <v>34</v>
      </c>
      <c r="Y374" s="165" t="s">
        <v>34</v>
      </c>
      <c r="Z374" s="165" t="s">
        <v>34</v>
      </c>
      <c r="AA374" s="165" t="s">
        <v>34</v>
      </c>
      <c r="AB374" s="165" t="s">
        <v>34</v>
      </c>
      <c r="AC374" s="165" t="s">
        <v>34</v>
      </c>
      <c r="AD374" s="165" t="s">
        <v>34</v>
      </c>
      <c r="AE374" s="165" t="s">
        <v>34</v>
      </c>
      <c r="AF374" s="165" t="s">
        <v>34</v>
      </c>
      <c r="AG374" s="165" t="s">
        <v>34</v>
      </c>
      <c r="AH374" s="165" t="s">
        <v>34</v>
      </c>
      <c r="AI374" s="170" t="s">
        <v>405</v>
      </c>
      <c r="AJ374" s="41" t="s">
        <v>405</v>
      </c>
      <c r="AK374" s="32" t="s">
        <v>404</v>
      </c>
      <c r="AL374" s="90">
        <v>1</v>
      </c>
      <c r="AM374" s="89"/>
      <c r="AN374" s="21" t="s">
        <v>486</v>
      </c>
      <c r="AO374" s="21"/>
      <c r="AP374" s="21"/>
      <c r="AQ374" s="21"/>
      <c r="AR374" s="21"/>
      <c r="AS374" s="57" t="s">
        <v>557</v>
      </c>
      <c r="AT374" s="54"/>
      <c r="AU374" s="29">
        <v>341</v>
      </c>
      <c r="AV374" s="29" t="s">
        <v>449</v>
      </c>
      <c r="AW374" s="29" t="str">
        <f t="shared" si="75"/>
        <v>341.</v>
      </c>
      <c r="AX374" s="104"/>
    </row>
    <row r="375" spans="1:50" ht="22.5" customHeight="1" x14ac:dyDescent="0.3">
      <c r="A375" s="159" t="str">
        <f t="shared" si="67"/>
        <v>342.</v>
      </c>
      <c r="B375" s="159">
        <v>1099</v>
      </c>
      <c r="C375" s="171" t="s">
        <v>774</v>
      </c>
      <c r="D375" s="172">
        <v>1960</v>
      </c>
      <c r="E375" s="167" t="s">
        <v>34</v>
      </c>
      <c r="F375" s="159" t="s">
        <v>35</v>
      </c>
      <c r="G375" s="172">
        <v>2</v>
      </c>
      <c r="H375" s="172">
        <v>1</v>
      </c>
      <c r="I375" s="152">
        <v>281</v>
      </c>
      <c r="J375" s="152">
        <v>129</v>
      </c>
      <c r="K375" s="152">
        <v>95.4</v>
      </c>
      <c r="L375" s="153">
        <v>5</v>
      </c>
      <c r="M375" s="173">
        <f>T375</f>
        <v>70924.149999999994</v>
      </c>
      <c r="N375" s="165" t="s">
        <v>34</v>
      </c>
      <c r="O375" s="165" t="s">
        <v>34</v>
      </c>
      <c r="P375" s="165" t="s">
        <v>34</v>
      </c>
      <c r="Q375" s="190">
        <f t="shared" si="73"/>
        <v>70924.149999999994</v>
      </c>
      <c r="R375" s="154">
        <f t="shared" si="78"/>
        <v>252.39911032028468</v>
      </c>
      <c r="S375" s="154">
        <v>6757.0460339943347</v>
      </c>
      <c r="T375" s="165">
        <v>70924.149999999994</v>
      </c>
      <c r="U375" s="169" t="s">
        <v>34</v>
      </c>
      <c r="V375" s="165" t="s">
        <v>34</v>
      </c>
      <c r="W375" s="165" t="s">
        <v>34</v>
      </c>
      <c r="X375" s="165" t="s">
        <v>34</v>
      </c>
      <c r="Y375" s="165" t="s">
        <v>34</v>
      </c>
      <c r="Z375" s="165" t="s">
        <v>34</v>
      </c>
      <c r="AA375" s="165" t="s">
        <v>34</v>
      </c>
      <c r="AB375" s="165" t="s">
        <v>34</v>
      </c>
      <c r="AC375" s="165" t="s">
        <v>34</v>
      </c>
      <c r="AD375" s="165" t="s">
        <v>34</v>
      </c>
      <c r="AE375" s="165" t="s">
        <v>34</v>
      </c>
      <c r="AF375" s="165" t="s">
        <v>34</v>
      </c>
      <c r="AG375" s="165" t="s">
        <v>34</v>
      </c>
      <c r="AH375" s="165" t="s">
        <v>34</v>
      </c>
      <c r="AI375" s="170" t="s">
        <v>405</v>
      </c>
      <c r="AJ375" s="41" t="s">
        <v>405</v>
      </c>
      <c r="AK375" s="32" t="s">
        <v>404</v>
      </c>
      <c r="AL375" s="90">
        <v>1</v>
      </c>
      <c r="AM375" s="89"/>
      <c r="AN375" s="21" t="s">
        <v>501</v>
      </c>
      <c r="AO375" s="21"/>
      <c r="AP375" s="21"/>
      <c r="AQ375" s="21"/>
      <c r="AR375" s="21"/>
      <c r="AS375" s="54"/>
      <c r="AT375" s="54"/>
      <c r="AU375" s="29">
        <v>342</v>
      </c>
      <c r="AV375" s="29" t="s">
        <v>449</v>
      </c>
      <c r="AW375" s="29" t="str">
        <f t="shared" si="75"/>
        <v>342.</v>
      </c>
      <c r="AX375" s="104"/>
    </row>
    <row r="376" spans="1:50" ht="22.5" customHeight="1" x14ac:dyDescent="0.3">
      <c r="A376" s="159" t="str">
        <f t="shared" si="67"/>
        <v>343.</v>
      </c>
      <c r="B376" s="159">
        <v>1102</v>
      </c>
      <c r="C376" s="171" t="s">
        <v>775</v>
      </c>
      <c r="D376" s="172">
        <v>1971</v>
      </c>
      <c r="E376" s="167" t="s">
        <v>34</v>
      </c>
      <c r="F376" s="159" t="s">
        <v>35</v>
      </c>
      <c r="G376" s="172">
        <v>5</v>
      </c>
      <c r="H376" s="172">
        <v>2</v>
      </c>
      <c r="I376" s="152">
        <v>1908.2</v>
      </c>
      <c r="J376" s="152">
        <v>1755.2</v>
      </c>
      <c r="K376" s="152">
        <v>1726.5</v>
      </c>
      <c r="L376" s="153">
        <v>52</v>
      </c>
      <c r="M376" s="173">
        <f>T376</f>
        <v>1466648.73</v>
      </c>
      <c r="N376" s="165" t="s">
        <v>34</v>
      </c>
      <c r="O376" s="165" t="s">
        <v>34</v>
      </c>
      <c r="P376" s="165" t="s">
        <v>34</v>
      </c>
      <c r="Q376" s="190">
        <f t="shared" si="73"/>
        <v>1466648.73</v>
      </c>
      <c r="R376" s="154">
        <f t="shared" si="78"/>
        <v>768.60325437585152</v>
      </c>
      <c r="S376" s="154">
        <v>6757.0460339943347</v>
      </c>
      <c r="T376" s="165">
        <f>1061503.81+405144.92</f>
        <v>1466648.73</v>
      </c>
      <c r="U376" s="169" t="s">
        <v>34</v>
      </c>
      <c r="V376" s="165" t="s">
        <v>34</v>
      </c>
      <c r="W376" s="165" t="s">
        <v>34</v>
      </c>
      <c r="X376" s="165" t="s">
        <v>34</v>
      </c>
      <c r="Y376" s="165" t="s">
        <v>34</v>
      </c>
      <c r="Z376" s="165" t="s">
        <v>34</v>
      </c>
      <c r="AA376" s="165" t="s">
        <v>34</v>
      </c>
      <c r="AB376" s="165" t="s">
        <v>34</v>
      </c>
      <c r="AC376" s="165" t="s">
        <v>34</v>
      </c>
      <c r="AD376" s="165" t="s">
        <v>34</v>
      </c>
      <c r="AE376" s="165" t="s">
        <v>34</v>
      </c>
      <c r="AF376" s="165" t="s">
        <v>34</v>
      </c>
      <c r="AG376" s="165" t="s">
        <v>34</v>
      </c>
      <c r="AH376" s="165" t="s">
        <v>34</v>
      </c>
      <c r="AI376" s="170" t="s">
        <v>405</v>
      </c>
      <c r="AJ376" s="41" t="s">
        <v>405</v>
      </c>
      <c r="AK376" s="32" t="s">
        <v>404</v>
      </c>
      <c r="AL376" s="90">
        <v>1</v>
      </c>
      <c r="AM376" s="89"/>
      <c r="AN376" s="21" t="s">
        <v>1572</v>
      </c>
      <c r="AO376" s="21">
        <f>1061503.81</f>
        <v>1061503.81</v>
      </c>
      <c r="AP376" s="21">
        <f>405144.92</f>
        <v>405144.92</v>
      </c>
      <c r="AQ376" s="21"/>
      <c r="AR376" s="21"/>
      <c r="AS376" s="57" t="s">
        <v>557</v>
      </c>
      <c r="AT376" s="58"/>
      <c r="AU376" s="29">
        <v>343</v>
      </c>
      <c r="AV376" s="29" t="s">
        <v>449</v>
      </c>
      <c r="AW376" s="29" t="str">
        <f t="shared" si="75"/>
        <v>343.</v>
      </c>
      <c r="AX376" s="104"/>
    </row>
    <row r="377" spans="1:50" ht="22.5" customHeight="1" x14ac:dyDescent="0.3">
      <c r="A377" s="159" t="str">
        <f t="shared" si="67"/>
        <v>344.</v>
      </c>
      <c r="B377" s="159">
        <v>1107</v>
      </c>
      <c r="C377" s="171" t="s">
        <v>764</v>
      </c>
      <c r="D377" s="172">
        <v>1964</v>
      </c>
      <c r="E377" s="167" t="s">
        <v>34</v>
      </c>
      <c r="F377" s="172" t="s">
        <v>35</v>
      </c>
      <c r="G377" s="172">
        <v>2</v>
      </c>
      <c r="H377" s="172">
        <v>3</v>
      </c>
      <c r="I377" s="152">
        <v>545.70000000000005</v>
      </c>
      <c r="J377" s="152">
        <v>480.3</v>
      </c>
      <c r="K377" s="152">
        <v>480.3</v>
      </c>
      <c r="L377" s="153">
        <v>16</v>
      </c>
      <c r="M377" s="173">
        <f>T377</f>
        <v>103970.64</v>
      </c>
      <c r="N377" s="165" t="s">
        <v>34</v>
      </c>
      <c r="O377" s="165" t="s">
        <v>34</v>
      </c>
      <c r="P377" s="165" t="s">
        <v>34</v>
      </c>
      <c r="Q377" s="190">
        <f t="shared" si="73"/>
        <v>103970.64</v>
      </c>
      <c r="R377" s="154">
        <f t="shared" si="78"/>
        <v>190.5271028037383</v>
      </c>
      <c r="S377" s="154">
        <v>6757.0460339943347</v>
      </c>
      <c r="T377" s="165">
        <v>103970.64</v>
      </c>
      <c r="U377" s="169" t="s">
        <v>34</v>
      </c>
      <c r="V377" s="165" t="s">
        <v>34</v>
      </c>
      <c r="W377" s="165" t="s">
        <v>34</v>
      </c>
      <c r="X377" s="165" t="s">
        <v>34</v>
      </c>
      <c r="Y377" s="165" t="s">
        <v>34</v>
      </c>
      <c r="Z377" s="165" t="s">
        <v>34</v>
      </c>
      <c r="AA377" s="165" t="s">
        <v>34</v>
      </c>
      <c r="AB377" s="165" t="s">
        <v>34</v>
      </c>
      <c r="AC377" s="165" t="s">
        <v>34</v>
      </c>
      <c r="AD377" s="165" t="s">
        <v>34</v>
      </c>
      <c r="AE377" s="165" t="s">
        <v>34</v>
      </c>
      <c r="AF377" s="165" t="s">
        <v>34</v>
      </c>
      <c r="AG377" s="165" t="s">
        <v>34</v>
      </c>
      <c r="AH377" s="165" t="s">
        <v>34</v>
      </c>
      <c r="AI377" s="170" t="s">
        <v>405</v>
      </c>
      <c r="AJ377" s="41" t="s">
        <v>405</v>
      </c>
      <c r="AK377" s="32" t="s">
        <v>404</v>
      </c>
      <c r="AL377" s="90">
        <v>1</v>
      </c>
      <c r="AM377" s="89"/>
      <c r="AN377" s="21" t="s">
        <v>501</v>
      </c>
      <c r="AO377" s="21"/>
      <c r="AP377" s="21"/>
      <c r="AQ377" s="21"/>
      <c r="AR377" s="21"/>
      <c r="AS377" s="54"/>
      <c r="AT377" s="54"/>
      <c r="AU377" s="29">
        <v>344</v>
      </c>
      <c r="AV377" s="29" t="s">
        <v>449</v>
      </c>
      <c r="AW377" s="29" t="str">
        <f t="shared" si="75"/>
        <v>344.</v>
      </c>
      <c r="AX377" s="104"/>
    </row>
    <row r="378" spans="1:50" ht="22.5" customHeight="1" x14ac:dyDescent="0.3">
      <c r="A378" s="159" t="str">
        <f t="shared" si="67"/>
        <v>345.</v>
      </c>
      <c r="B378" s="159">
        <v>5538</v>
      </c>
      <c r="C378" s="171" t="s">
        <v>776</v>
      </c>
      <c r="D378" s="172">
        <v>1970</v>
      </c>
      <c r="E378" s="167" t="s">
        <v>34</v>
      </c>
      <c r="F378" s="159" t="s">
        <v>35</v>
      </c>
      <c r="G378" s="172">
        <v>2</v>
      </c>
      <c r="H378" s="172">
        <v>2</v>
      </c>
      <c r="I378" s="152">
        <v>495.5</v>
      </c>
      <c r="J378" s="152">
        <v>449.1</v>
      </c>
      <c r="K378" s="152">
        <v>449.1</v>
      </c>
      <c r="L378" s="153">
        <v>23</v>
      </c>
      <c r="M378" s="173">
        <f>X378</f>
        <v>1248972.78</v>
      </c>
      <c r="N378" s="165" t="s">
        <v>34</v>
      </c>
      <c r="O378" s="165" t="s">
        <v>34</v>
      </c>
      <c r="P378" s="165" t="s">
        <v>34</v>
      </c>
      <c r="Q378" s="190">
        <f t="shared" si="73"/>
        <v>1248972.78</v>
      </c>
      <c r="R378" s="154">
        <f t="shared" si="78"/>
        <v>2520.6312411705348</v>
      </c>
      <c r="S378" s="154">
        <v>6757.0460339943347</v>
      </c>
      <c r="T378" s="165" t="s">
        <v>34</v>
      </c>
      <c r="U378" s="169" t="s">
        <v>34</v>
      </c>
      <c r="V378" s="165" t="s">
        <v>34</v>
      </c>
      <c r="W378" s="165">
        <v>483</v>
      </c>
      <c r="X378" s="165">
        <v>1248972.78</v>
      </c>
      <c r="Y378" s="165" t="s">
        <v>34</v>
      </c>
      <c r="Z378" s="165" t="s">
        <v>34</v>
      </c>
      <c r="AA378" s="165" t="s">
        <v>34</v>
      </c>
      <c r="AB378" s="165" t="s">
        <v>34</v>
      </c>
      <c r="AC378" s="165" t="s">
        <v>34</v>
      </c>
      <c r="AD378" s="165" t="s">
        <v>34</v>
      </c>
      <c r="AE378" s="165" t="s">
        <v>34</v>
      </c>
      <c r="AF378" s="165" t="s">
        <v>34</v>
      </c>
      <c r="AG378" s="165" t="s">
        <v>34</v>
      </c>
      <c r="AH378" s="165" t="s">
        <v>34</v>
      </c>
      <c r="AI378" s="170" t="s">
        <v>405</v>
      </c>
      <c r="AJ378" s="41" t="s">
        <v>405</v>
      </c>
      <c r="AK378" s="32" t="s">
        <v>404</v>
      </c>
      <c r="AL378" s="90">
        <v>1</v>
      </c>
      <c r="AM378" s="89"/>
      <c r="AN378" s="21"/>
      <c r="AO378" s="87"/>
      <c r="AP378" s="21"/>
      <c r="AQ378" s="21"/>
      <c r="AR378" s="21"/>
      <c r="AS378" s="54"/>
      <c r="AT378" s="54"/>
      <c r="AU378" s="29">
        <v>345</v>
      </c>
      <c r="AV378" s="29" t="s">
        <v>449</v>
      </c>
      <c r="AW378" s="29" t="str">
        <f t="shared" si="75"/>
        <v>345.</v>
      </c>
      <c r="AX378" s="104"/>
    </row>
    <row r="379" spans="1:50" ht="22.5" customHeight="1" x14ac:dyDescent="0.3">
      <c r="A379" s="159" t="str">
        <f t="shared" si="67"/>
        <v>346.</v>
      </c>
      <c r="B379" s="159">
        <v>909</v>
      </c>
      <c r="C379" s="171" t="s">
        <v>530</v>
      </c>
      <c r="D379" s="172">
        <v>1966</v>
      </c>
      <c r="E379" s="167" t="s">
        <v>34</v>
      </c>
      <c r="F379" s="159" t="s">
        <v>37</v>
      </c>
      <c r="G379" s="172">
        <v>5</v>
      </c>
      <c r="H379" s="172">
        <v>5</v>
      </c>
      <c r="I379" s="152">
        <v>4944.8999999999996</v>
      </c>
      <c r="J379" s="152">
        <v>3100.8</v>
      </c>
      <c r="K379" s="152">
        <v>1844.16</v>
      </c>
      <c r="L379" s="153">
        <v>133</v>
      </c>
      <c r="M379" s="173">
        <f>T379+AH379</f>
        <v>895574.83</v>
      </c>
      <c r="N379" s="165" t="s">
        <v>34</v>
      </c>
      <c r="O379" s="165" t="s">
        <v>34</v>
      </c>
      <c r="P379" s="165" t="s">
        <v>34</v>
      </c>
      <c r="Q379" s="190">
        <f t="shared" si="73"/>
        <v>895574.83</v>
      </c>
      <c r="R379" s="154">
        <f t="shared" si="78"/>
        <v>181.11080709417786</v>
      </c>
      <c r="S379" s="154"/>
      <c r="T379" s="165">
        <v>720110.58</v>
      </c>
      <c r="U379" s="169" t="s">
        <v>34</v>
      </c>
      <c r="V379" s="165" t="s">
        <v>34</v>
      </c>
      <c r="W379" s="165" t="s">
        <v>34</v>
      </c>
      <c r="X379" s="165" t="s">
        <v>34</v>
      </c>
      <c r="Y379" s="165" t="s">
        <v>34</v>
      </c>
      <c r="Z379" s="165" t="s">
        <v>34</v>
      </c>
      <c r="AA379" s="165" t="s">
        <v>34</v>
      </c>
      <c r="AB379" s="165" t="s">
        <v>34</v>
      </c>
      <c r="AC379" s="165" t="s">
        <v>34</v>
      </c>
      <c r="AD379" s="165" t="s">
        <v>34</v>
      </c>
      <c r="AE379" s="165" t="s">
        <v>34</v>
      </c>
      <c r="AF379" s="165" t="s">
        <v>34</v>
      </c>
      <c r="AG379" s="165" t="s">
        <v>34</v>
      </c>
      <c r="AH379" s="165">
        <v>175464.25</v>
      </c>
      <c r="AI379" s="170" t="s">
        <v>405</v>
      </c>
      <c r="AJ379" s="41" t="s">
        <v>405</v>
      </c>
      <c r="AK379" s="32" t="s">
        <v>404</v>
      </c>
      <c r="AL379" s="90">
        <v>1</v>
      </c>
      <c r="AM379" s="89"/>
      <c r="AN379" s="21" t="s">
        <v>507</v>
      </c>
      <c r="AO379" s="21"/>
      <c r="AP379" s="21"/>
      <c r="AQ379" s="21"/>
      <c r="AR379" s="21"/>
      <c r="AS379" s="45" t="s">
        <v>602</v>
      </c>
      <c r="AT379" s="54"/>
      <c r="AU379" s="29">
        <v>346</v>
      </c>
      <c r="AV379" s="29" t="s">
        <v>449</v>
      </c>
      <c r="AW379" s="29" t="str">
        <f t="shared" si="75"/>
        <v>346.</v>
      </c>
      <c r="AX379" s="104"/>
    </row>
    <row r="380" spans="1:50" ht="22.5" customHeight="1" x14ac:dyDescent="0.3">
      <c r="A380" s="159" t="str">
        <f t="shared" si="67"/>
        <v>347.</v>
      </c>
      <c r="B380" s="159">
        <v>910</v>
      </c>
      <c r="C380" s="171" t="s">
        <v>865</v>
      </c>
      <c r="D380" s="172">
        <v>1967</v>
      </c>
      <c r="E380" s="167" t="s">
        <v>34</v>
      </c>
      <c r="F380" s="159" t="s">
        <v>35</v>
      </c>
      <c r="G380" s="172">
        <v>5</v>
      </c>
      <c r="H380" s="172">
        <v>4</v>
      </c>
      <c r="I380" s="152">
        <v>6473</v>
      </c>
      <c r="J380" s="152">
        <v>2387.62</v>
      </c>
      <c r="K380" s="152">
        <v>1753.62</v>
      </c>
      <c r="L380" s="153">
        <v>75</v>
      </c>
      <c r="M380" s="173">
        <f>T380</f>
        <v>1224596.76</v>
      </c>
      <c r="N380" s="165" t="s">
        <v>34</v>
      </c>
      <c r="O380" s="165" t="s">
        <v>34</v>
      </c>
      <c r="P380" s="165" t="s">
        <v>34</v>
      </c>
      <c r="Q380" s="190">
        <f t="shared" si="73"/>
        <v>1224596.76</v>
      </c>
      <c r="R380" s="154">
        <f t="shared" si="78"/>
        <v>189.18534837015295</v>
      </c>
      <c r="S380" s="154">
        <v>6757.0460339943347</v>
      </c>
      <c r="T380" s="165">
        <v>1224596.76</v>
      </c>
      <c r="U380" s="169" t="s">
        <v>34</v>
      </c>
      <c r="V380" s="165" t="s">
        <v>34</v>
      </c>
      <c r="W380" s="165" t="s">
        <v>34</v>
      </c>
      <c r="X380" s="165" t="s">
        <v>34</v>
      </c>
      <c r="Y380" s="165" t="s">
        <v>34</v>
      </c>
      <c r="Z380" s="165" t="s">
        <v>34</v>
      </c>
      <c r="AA380" s="165" t="s">
        <v>34</v>
      </c>
      <c r="AB380" s="165" t="s">
        <v>34</v>
      </c>
      <c r="AC380" s="165" t="s">
        <v>34</v>
      </c>
      <c r="AD380" s="165" t="s">
        <v>34</v>
      </c>
      <c r="AE380" s="165" t="s">
        <v>34</v>
      </c>
      <c r="AF380" s="165" t="s">
        <v>34</v>
      </c>
      <c r="AG380" s="165" t="s">
        <v>34</v>
      </c>
      <c r="AH380" s="165" t="s">
        <v>34</v>
      </c>
      <c r="AI380" s="170" t="s">
        <v>405</v>
      </c>
      <c r="AJ380" s="41" t="s">
        <v>405</v>
      </c>
      <c r="AK380" s="32" t="s">
        <v>404</v>
      </c>
      <c r="AL380" s="90">
        <v>1</v>
      </c>
      <c r="AM380" s="89"/>
      <c r="AN380" s="21" t="s">
        <v>486</v>
      </c>
      <c r="AO380" s="21"/>
      <c r="AP380" s="21"/>
      <c r="AQ380" s="21"/>
      <c r="AR380" s="21"/>
      <c r="AS380" s="57" t="s">
        <v>557</v>
      </c>
      <c r="AT380" s="54"/>
      <c r="AU380" s="29">
        <v>347</v>
      </c>
      <c r="AV380" s="29" t="s">
        <v>449</v>
      </c>
      <c r="AW380" s="29" t="str">
        <f t="shared" si="75"/>
        <v>347.</v>
      </c>
      <c r="AX380" s="104"/>
    </row>
    <row r="381" spans="1:50" ht="22.5" customHeight="1" x14ac:dyDescent="0.3">
      <c r="A381" s="159" t="str">
        <f t="shared" si="67"/>
        <v>348.</v>
      </c>
      <c r="B381" s="159">
        <v>911</v>
      </c>
      <c r="C381" s="171" t="s">
        <v>146</v>
      </c>
      <c r="D381" s="172">
        <v>1966</v>
      </c>
      <c r="E381" s="167" t="s">
        <v>34</v>
      </c>
      <c r="F381" s="159" t="s">
        <v>37</v>
      </c>
      <c r="G381" s="172">
        <v>5</v>
      </c>
      <c r="H381" s="172">
        <v>5</v>
      </c>
      <c r="I381" s="152">
        <v>5067.6000000000004</v>
      </c>
      <c r="J381" s="152">
        <v>3088</v>
      </c>
      <c r="K381" s="152">
        <v>1976.6</v>
      </c>
      <c r="L381" s="153">
        <v>134</v>
      </c>
      <c r="M381" s="173">
        <f>T381+AH381</f>
        <v>917056.65999999992</v>
      </c>
      <c r="N381" s="165" t="s">
        <v>34</v>
      </c>
      <c r="O381" s="165" t="s">
        <v>34</v>
      </c>
      <c r="P381" s="165" t="s">
        <v>34</v>
      </c>
      <c r="Q381" s="190">
        <f t="shared" si="73"/>
        <v>917056.65999999992</v>
      </c>
      <c r="R381" s="154">
        <f t="shared" si="78"/>
        <v>180.96468939932114</v>
      </c>
      <c r="S381" s="154"/>
      <c r="T381" s="165">
        <v>741570.35</v>
      </c>
      <c r="U381" s="169" t="s">
        <v>34</v>
      </c>
      <c r="V381" s="165" t="s">
        <v>34</v>
      </c>
      <c r="W381" s="165" t="s">
        <v>34</v>
      </c>
      <c r="X381" s="165" t="s">
        <v>34</v>
      </c>
      <c r="Y381" s="165" t="s">
        <v>34</v>
      </c>
      <c r="Z381" s="165" t="s">
        <v>34</v>
      </c>
      <c r="AA381" s="165" t="s">
        <v>34</v>
      </c>
      <c r="AB381" s="165" t="s">
        <v>34</v>
      </c>
      <c r="AC381" s="165" t="s">
        <v>34</v>
      </c>
      <c r="AD381" s="165" t="s">
        <v>34</v>
      </c>
      <c r="AE381" s="165" t="s">
        <v>34</v>
      </c>
      <c r="AF381" s="165" t="s">
        <v>34</v>
      </c>
      <c r="AG381" s="165" t="s">
        <v>34</v>
      </c>
      <c r="AH381" s="165">
        <v>175486.31</v>
      </c>
      <c r="AI381" s="170" t="s">
        <v>405</v>
      </c>
      <c r="AJ381" s="41" t="s">
        <v>405</v>
      </c>
      <c r="AK381" s="32" t="s">
        <v>404</v>
      </c>
      <c r="AL381" s="90">
        <v>1</v>
      </c>
      <c r="AM381" s="89"/>
      <c r="AN381" s="28" t="s">
        <v>507</v>
      </c>
      <c r="AO381" s="21"/>
      <c r="AP381" s="28"/>
      <c r="AQ381" s="28"/>
      <c r="AR381" s="28"/>
      <c r="AS381" s="45" t="s">
        <v>602</v>
      </c>
      <c r="AT381" s="54"/>
      <c r="AU381" s="29">
        <v>348</v>
      </c>
      <c r="AV381" s="29" t="s">
        <v>449</v>
      </c>
      <c r="AW381" s="29" t="str">
        <f t="shared" si="75"/>
        <v>348.</v>
      </c>
      <c r="AX381" s="104"/>
    </row>
    <row r="382" spans="1:50" ht="22.5" customHeight="1" x14ac:dyDescent="0.3">
      <c r="A382" s="159"/>
      <c r="B382" s="159"/>
      <c r="C382" s="171" t="s">
        <v>1966</v>
      </c>
      <c r="D382" s="172">
        <v>1977</v>
      </c>
      <c r="E382" s="167" t="s">
        <v>34</v>
      </c>
      <c r="F382" s="159" t="s">
        <v>37</v>
      </c>
      <c r="G382" s="172">
        <v>2</v>
      </c>
      <c r="H382" s="172">
        <v>2</v>
      </c>
      <c r="I382" s="152">
        <v>555.6</v>
      </c>
      <c r="J382" s="152">
        <v>496.6</v>
      </c>
      <c r="K382" s="152">
        <v>496.6</v>
      </c>
      <c r="L382" s="153">
        <v>25</v>
      </c>
      <c r="M382" s="173">
        <f>AG382</f>
        <v>14773.69</v>
      </c>
      <c r="N382" s="165" t="s">
        <v>34</v>
      </c>
      <c r="O382" s="165" t="s">
        <v>34</v>
      </c>
      <c r="P382" s="165" t="s">
        <v>34</v>
      </c>
      <c r="Q382" s="190">
        <f t="shared" ref="Q382" si="79">M382</f>
        <v>14773.69</v>
      </c>
      <c r="R382" s="154">
        <f t="shared" ref="R382" si="80">M382/I382</f>
        <v>26.590514758819296</v>
      </c>
      <c r="S382" s="154"/>
      <c r="T382" s="165" t="s">
        <v>34</v>
      </c>
      <c r="U382" s="169" t="s">
        <v>34</v>
      </c>
      <c r="V382" s="165" t="s">
        <v>34</v>
      </c>
      <c r="W382" s="165" t="s">
        <v>34</v>
      </c>
      <c r="X382" s="165" t="s">
        <v>34</v>
      </c>
      <c r="Y382" s="165" t="s">
        <v>34</v>
      </c>
      <c r="Z382" s="165" t="s">
        <v>34</v>
      </c>
      <c r="AA382" s="165" t="s">
        <v>34</v>
      </c>
      <c r="AB382" s="165" t="s">
        <v>34</v>
      </c>
      <c r="AC382" s="165" t="s">
        <v>34</v>
      </c>
      <c r="AD382" s="165" t="s">
        <v>34</v>
      </c>
      <c r="AE382" s="165" t="s">
        <v>34</v>
      </c>
      <c r="AF382" s="165" t="s">
        <v>34</v>
      </c>
      <c r="AG382" s="165">
        <v>14773.69</v>
      </c>
      <c r="AH382" s="165" t="s">
        <v>34</v>
      </c>
      <c r="AI382" s="170" t="s">
        <v>405</v>
      </c>
      <c r="AJ382" s="41"/>
      <c r="AK382" s="32"/>
      <c r="AL382" s="90"/>
      <c r="AM382" s="89"/>
      <c r="AN382" s="28"/>
      <c r="AO382" s="21"/>
      <c r="AP382" s="28"/>
      <c r="AQ382" s="28"/>
      <c r="AR382" s="28"/>
      <c r="AS382" s="45"/>
      <c r="AT382" s="54"/>
      <c r="AX382" s="104"/>
    </row>
    <row r="383" spans="1:50" ht="22.5" customHeight="1" x14ac:dyDescent="0.3">
      <c r="A383" s="159" t="str">
        <f t="shared" si="67"/>
        <v>349.</v>
      </c>
      <c r="B383" s="159">
        <v>5534</v>
      </c>
      <c r="C383" s="171" t="s">
        <v>777</v>
      </c>
      <c r="D383" s="172">
        <v>1987</v>
      </c>
      <c r="E383" s="167" t="s">
        <v>34</v>
      </c>
      <c r="F383" s="172" t="s">
        <v>37</v>
      </c>
      <c r="G383" s="172">
        <v>2</v>
      </c>
      <c r="H383" s="172">
        <v>2</v>
      </c>
      <c r="I383" s="152">
        <v>564</v>
      </c>
      <c r="J383" s="152">
        <v>496.6</v>
      </c>
      <c r="K383" s="154">
        <v>496.6</v>
      </c>
      <c r="L383" s="153">
        <v>25</v>
      </c>
      <c r="M383" s="173">
        <f t="shared" ref="M383:M385" si="81">T383+AG383</f>
        <v>248602.36</v>
      </c>
      <c r="N383" s="165" t="s">
        <v>34</v>
      </c>
      <c r="O383" s="165" t="s">
        <v>34</v>
      </c>
      <c r="P383" s="165" t="s">
        <v>34</v>
      </c>
      <c r="Q383" s="190">
        <f t="shared" si="73"/>
        <v>248602.36</v>
      </c>
      <c r="R383" s="154">
        <f t="shared" si="78"/>
        <v>440.78432624113475</v>
      </c>
      <c r="S383" s="154">
        <v>6757.0460339943347</v>
      </c>
      <c r="T383" s="165">
        <v>231561.72</v>
      </c>
      <c r="U383" s="169" t="s">
        <v>34</v>
      </c>
      <c r="V383" s="165" t="s">
        <v>34</v>
      </c>
      <c r="W383" s="165" t="s">
        <v>34</v>
      </c>
      <c r="X383" s="165" t="s">
        <v>34</v>
      </c>
      <c r="Y383" s="165" t="s">
        <v>34</v>
      </c>
      <c r="Z383" s="165" t="s">
        <v>34</v>
      </c>
      <c r="AA383" s="165" t="s">
        <v>34</v>
      </c>
      <c r="AB383" s="165" t="s">
        <v>34</v>
      </c>
      <c r="AC383" s="165" t="s">
        <v>34</v>
      </c>
      <c r="AD383" s="165" t="s">
        <v>34</v>
      </c>
      <c r="AE383" s="165" t="s">
        <v>34</v>
      </c>
      <c r="AF383" s="165" t="s">
        <v>34</v>
      </c>
      <c r="AG383" s="152">
        <v>17040.64</v>
      </c>
      <c r="AH383" s="165" t="s">
        <v>34</v>
      </c>
      <c r="AI383" s="170" t="s">
        <v>405</v>
      </c>
      <c r="AJ383" s="41" t="s">
        <v>405</v>
      </c>
      <c r="AK383" s="32" t="s">
        <v>404</v>
      </c>
      <c r="AL383" s="90">
        <v>1</v>
      </c>
      <c r="AM383" s="89"/>
      <c r="AN383" s="21" t="s">
        <v>409</v>
      </c>
      <c r="AO383" s="21"/>
      <c r="AP383" s="21"/>
      <c r="AQ383" s="21"/>
      <c r="AR383" s="21"/>
      <c r="AS383" s="54"/>
      <c r="AT383" s="54"/>
      <c r="AU383" s="29">
        <v>349</v>
      </c>
      <c r="AV383" s="29" t="s">
        <v>449</v>
      </c>
      <c r="AW383" s="29" t="str">
        <f t="shared" si="75"/>
        <v>349.</v>
      </c>
      <c r="AX383" s="104"/>
    </row>
    <row r="384" spans="1:50" ht="22.5" customHeight="1" x14ac:dyDescent="0.3">
      <c r="A384" s="159" t="str">
        <f t="shared" ref="A384:A441" si="82">AW384</f>
        <v>350.</v>
      </c>
      <c r="B384" s="159">
        <v>5539</v>
      </c>
      <c r="C384" s="171" t="s">
        <v>1351</v>
      </c>
      <c r="D384" s="172">
        <v>1981</v>
      </c>
      <c r="E384" s="167" t="s">
        <v>34</v>
      </c>
      <c r="F384" s="159" t="s">
        <v>35</v>
      </c>
      <c r="G384" s="172">
        <v>2</v>
      </c>
      <c r="H384" s="172">
        <v>2</v>
      </c>
      <c r="I384" s="152">
        <v>750.46</v>
      </c>
      <c r="J384" s="152">
        <v>717.34</v>
      </c>
      <c r="K384" s="152">
        <v>717.34</v>
      </c>
      <c r="L384" s="153">
        <v>24</v>
      </c>
      <c r="M384" s="173">
        <f>T384</f>
        <v>233663.95</v>
      </c>
      <c r="N384" s="165" t="s">
        <v>34</v>
      </c>
      <c r="O384" s="165" t="s">
        <v>34</v>
      </c>
      <c r="P384" s="165" t="s">
        <v>34</v>
      </c>
      <c r="Q384" s="190">
        <f t="shared" si="73"/>
        <v>233663.95</v>
      </c>
      <c r="R384" s="154">
        <f t="shared" si="78"/>
        <v>311.36096527463155</v>
      </c>
      <c r="S384" s="154">
        <v>6757.0460339943347</v>
      </c>
      <c r="T384" s="165">
        <v>233663.95</v>
      </c>
      <c r="U384" s="169" t="s">
        <v>34</v>
      </c>
      <c r="V384" s="165" t="s">
        <v>34</v>
      </c>
      <c r="W384" s="165" t="s">
        <v>34</v>
      </c>
      <c r="X384" s="165" t="s">
        <v>34</v>
      </c>
      <c r="Y384" s="165" t="s">
        <v>34</v>
      </c>
      <c r="Z384" s="165" t="s">
        <v>34</v>
      </c>
      <c r="AA384" s="165" t="s">
        <v>34</v>
      </c>
      <c r="AB384" s="165" t="s">
        <v>34</v>
      </c>
      <c r="AC384" s="165" t="s">
        <v>34</v>
      </c>
      <c r="AD384" s="165" t="s">
        <v>34</v>
      </c>
      <c r="AE384" s="165" t="s">
        <v>34</v>
      </c>
      <c r="AF384" s="165" t="s">
        <v>34</v>
      </c>
      <c r="AG384" s="165" t="s">
        <v>34</v>
      </c>
      <c r="AH384" s="165" t="s">
        <v>34</v>
      </c>
      <c r="AI384" s="170" t="s">
        <v>405</v>
      </c>
      <c r="AJ384" s="41" t="s">
        <v>405</v>
      </c>
      <c r="AK384" s="32" t="s">
        <v>404</v>
      </c>
      <c r="AL384" s="90">
        <v>1</v>
      </c>
      <c r="AM384" s="89"/>
      <c r="AN384" s="21" t="s">
        <v>409</v>
      </c>
      <c r="AO384" s="21"/>
      <c r="AP384" s="21"/>
      <c r="AQ384" s="21"/>
      <c r="AR384" s="21"/>
      <c r="AS384" s="54" t="s">
        <v>1895</v>
      </c>
      <c r="AT384" s="54"/>
      <c r="AU384" s="29">
        <v>350</v>
      </c>
      <c r="AV384" s="29" t="s">
        <v>449</v>
      </c>
      <c r="AW384" s="29" t="str">
        <f t="shared" si="75"/>
        <v>350.</v>
      </c>
      <c r="AX384" s="104"/>
    </row>
    <row r="385" spans="1:50" ht="22.5" customHeight="1" x14ac:dyDescent="0.3">
      <c r="A385" s="159" t="str">
        <f t="shared" si="82"/>
        <v>351.</v>
      </c>
      <c r="B385" s="159">
        <v>5540</v>
      </c>
      <c r="C385" s="171" t="s">
        <v>1352</v>
      </c>
      <c r="D385" s="172">
        <v>1981</v>
      </c>
      <c r="E385" s="167" t="s">
        <v>34</v>
      </c>
      <c r="F385" s="172" t="s">
        <v>37</v>
      </c>
      <c r="G385" s="172">
        <v>2</v>
      </c>
      <c r="H385" s="172">
        <v>2</v>
      </c>
      <c r="I385" s="152">
        <v>750.46</v>
      </c>
      <c r="J385" s="152">
        <v>717.34</v>
      </c>
      <c r="K385" s="152">
        <v>717.34</v>
      </c>
      <c r="L385" s="153">
        <v>21</v>
      </c>
      <c r="M385" s="173">
        <f t="shared" si="81"/>
        <v>269261.32</v>
      </c>
      <c r="N385" s="165" t="s">
        <v>34</v>
      </c>
      <c r="O385" s="165" t="s">
        <v>34</v>
      </c>
      <c r="P385" s="165" t="s">
        <v>34</v>
      </c>
      <c r="Q385" s="190">
        <f t="shared" si="73"/>
        <v>269261.32</v>
      </c>
      <c r="R385" s="154">
        <f t="shared" si="78"/>
        <v>358.79503238014019</v>
      </c>
      <c r="S385" s="154">
        <v>6757.0460339943347</v>
      </c>
      <c r="T385" s="165">
        <v>243334.55</v>
      </c>
      <c r="U385" s="169" t="s">
        <v>34</v>
      </c>
      <c r="V385" s="165" t="s">
        <v>34</v>
      </c>
      <c r="W385" s="165" t="s">
        <v>34</v>
      </c>
      <c r="X385" s="165" t="s">
        <v>34</v>
      </c>
      <c r="Y385" s="165" t="s">
        <v>34</v>
      </c>
      <c r="Z385" s="165" t="s">
        <v>34</v>
      </c>
      <c r="AA385" s="165" t="s">
        <v>34</v>
      </c>
      <c r="AB385" s="165" t="s">
        <v>34</v>
      </c>
      <c r="AC385" s="165" t="s">
        <v>34</v>
      </c>
      <c r="AD385" s="165" t="s">
        <v>34</v>
      </c>
      <c r="AE385" s="165" t="s">
        <v>34</v>
      </c>
      <c r="AF385" s="165" t="s">
        <v>34</v>
      </c>
      <c r="AG385" s="152">
        <v>25926.77</v>
      </c>
      <c r="AH385" s="165" t="s">
        <v>34</v>
      </c>
      <c r="AI385" s="170" t="s">
        <v>405</v>
      </c>
      <c r="AJ385" s="41" t="s">
        <v>405</v>
      </c>
      <c r="AK385" s="32" t="s">
        <v>404</v>
      </c>
      <c r="AL385" s="90">
        <v>1</v>
      </c>
      <c r="AM385" s="89"/>
      <c r="AN385" s="21" t="s">
        <v>409</v>
      </c>
      <c r="AO385" s="21"/>
      <c r="AP385" s="21"/>
      <c r="AQ385" s="21"/>
      <c r="AR385" s="21"/>
      <c r="AS385" s="54"/>
      <c r="AT385" s="54"/>
      <c r="AU385" s="29">
        <v>351</v>
      </c>
      <c r="AV385" s="29" t="s">
        <v>449</v>
      </c>
      <c r="AW385" s="29" t="str">
        <f t="shared" si="75"/>
        <v>351.</v>
      </c>
      <c r="AX385" s="104"/>
    </row>
    <row r="386" spans="1:50" ht="22.5" customHeight="1" x14ac:dyDescent="0.3">
      <c r="A386" s="159" t="str">
        <f t="shared" si="82"/>
        <v>352.</v>
      </c>
      <c r="B386" s="159">
        <v>930</v>
      </c>
      <c r="C386" s="179" t="s">
        <v>154</v>
      </c>
      <c r="D386" s="159">
        <v>1975</v>
      </c>
      <c r="E386" s="167" t="s">
        <v>34</v>
      </c>
      <c r="F386" s="159" t="s">
        <v>35</v>
      </c>
      <c r="G386" s="159">
        <v>5</v>
      </c>
      <c r="H386" s="159">
        <v>2</v>
      </c>
      <c r="I386" s="165">
        <v>1329.81</v>
      </c>
      <c r="J386" s="165">
        <v>1233.7</v>
      </c>
      <c r="K386" s="165">
        <v>1233.7</v>
      </c>
      <c r="L386" s="169">
        <v>60</v>
      </c>
      <c r="M386" s="173">
        <f>X386</f>
        <v>1499749.64</v>
      </c>
      <c r="N386" s="165" t="s">
        <v>34</v>
      </c>
      <c r="O386" s="165" t="s">
        <v>34</v>
      </c>
      <c r="P386" s="165" t="s">
        <v>34</v>
      </c>
      <c r="Q386" s="190">
        <f t="shared" si="73"/>
        <v>1499749.64</v>
      </c>
      <c r="R386" s="154">
        <f t="shared" si="78"/>
        <v>1127.7924214737443</v>
      </c>
      <c r="S386" s="154">
        <v>6757.0460339943347</v>
      </c>
      <c r="T386" s="165" t="s">
        <v>34</v>
      </c>
      <c r="U386" s="169" t="s">
        <v>34</v>
      </c>
      <c r="V386" s="165" t="s">
        <v>34</v>
      </c>
      <c r="W386" s="165">
        <v>552.4</v>
      </c>
      <c r="X386" s="165">
        <v>1499749.64</v>
      </c>
      <c r="Y386" s="165" t="s">
        <v>34</v>
      </c>
      <c r="Z386" s="165" t="s">
        <v>34</v>
      </c>
      <c r="AA386" s="165" t="s">
        <v>34</v>
      </c>
      <c r="AB386" s="165" t="s">
        <v>34</v>
      </c>
      <c r="AC386" s="165" t="s">
        <v>34</v>
      </c>
      <c r="AD386" s="165" t="s">
        <v>34</v>
      </c>
      <c r="AE386" s="165" t="s">
        <v>34</v>
      </c>
      <c r="AF386" s="165" t="s">
        <v>34</v>
      </c>
      <c r="AG386" s="165" t="s">
        <v>34</v>
      </c>
      <c r="AH386" s="165" t="s">
        <v>34</v>
      </c>
      <c r="AI386" s="170" t="s">
        <v>405</v>
      </c>
      <c r="AJ386" s="41" t="s">
        <v>405</v>
      </c>
      <c r="AK386" s="32" t="s">
        <v>404</v>
      </c>
      <c r="AL386" s="90">
        <v>1</v>
      </c>
      <c r="AM386" s="89"/>
      <c r="AN386" s="21"/>
      <c r="AO386" s="87"/>
      <c r="AP386" s="21"/>
      <c r="AQ386" s="21"/>
      <c r="AR386" s="21"/>
      <c r="AS386" s="54"/>
      <c r="AT386" s="54"/>
      <c r="AU386" s="29">
        <v>352</v>
      </c>
      <c r="AV386" s="29" t="s">
        <v>449</v>
      </c>
      <c r="AW386" s="29" t="str">
        <f t="shared" si="75"/>
        <v>352.</v>
      </c>
      <c r="AX386" s="104"/>
    </row>
    <row r="387" spans="1:50" ht="22.5" customHeight="1" x14ac:dyDescent="0.3">
      <c r="A387" s="159" t="str">
        <f t="shared" si="82"/>
        <v>353.</v>
      </c>
      <c r="B387" s="159">
        <v>981</v>
      </c>
      <c r="C387" s="171" t="s">
        <v>431</v>
      </c>
      <c r="D387" s="159">
        <v>1973</v>
      </c>
      <c r="E387" s="167" t="s">
        <v>34</v>
      </c>
      <c r="F387" s="159" t="s">
        <v>35</v>
      </c>
      <c r="G387" s="159">
        <v>2</v>
      </c>
      <c r="H387" s="159">
        <v>2</v>
      </c>
      <c r="I387" s="165">
        <v>791.1</v>
      </c>
      <c r="J387" s="165">
        <v>705</v>
      </c>
      <c r="K387" s="165">
        <v>479.65</v>
      </c>
      <c r="L387" s="169">
        <v>31</v>
      </c>
      <c r="M387" s="173">
        <f>T387+AG387</f>
        <v>119284.9</v>
      </c>
      <c r="N387" s="165" t="s">
        <v>34</v>
      </c>
      <c r="O387" s="165" t="s">
        <v>34</v>
      </c>
      <c r="P387" s="165" t="s">
        <v>34</v>
      </c>
      <c r="Q387" s="190">
        <f t="shared" si="73"/>
        <v>119284.9</v>
      </c>
      <c r="R387" s="154">
        <f t="shared" si="78"/>
        <v>150.78359246618632</v>
      </c>
      <c r="S387" s="154">
        <v>6757.0460339943347</v>
      </c>
      <c r="T387" s="165">
        <v>103939.37</v>
      </c>
      <c r="U387" s="169" t="s">
        <v>34</v>
      </c>
      <c r="V387" s="165" t="s">
        <v>34</v>
      </c>
      <c r="W387" s="165" t="s">
        <v>34</v>
      </c>
      <c r="X387" s="165" t="s">
        <v>34</v>
      </c>
      <c r="Y387" s="165" t="s">
        <v>34</v>
      </c>
      <c r="Z387" s="165" t="s">
        <v>34</v>
      </c>
      <c r="AA387" s="165" t="s">
        <v>34</v>
      </c>
      <c r="AB387" s="165" t="s">
        <v>34</v>
      </c>
      <c r="AC387" s="165" t="s">
        <v>34</v>
      </c>
      <c r="AD387" s="165" t="s">
        <v>34</v>
      </c>
      <c r="AE387" s="165" t="s">
        <v>34</v>
      </c>
      <c r="AF387" s="165" t="s">
        <v>34</v>
      </c>
      <c r="AG387" s="152">
        <v>15345.53</v>
      </c>
      <c r="AH387" s="165" t="s">
        <v>34</v>
      </c>
      <c r="AI387" s="170" t="s">
        <v>405</v>
      </c>
      <c r="AJ387" s="41" t="s">
        <v>405</v>
      </c>
      <c r="AK387" s="32" t="s">
        <v>404</v>
      </c>
      <c r="AL387" s="90">
        <v>1</v>
      </c>
      <c r="AM387" s="89"/>
      <c r="AN387" s="21" t="s">
        <v>409</v>
      </c>
      <c r="AO387" s="21"/>
      <c r="AP387" s="21"/>
      <c r="AQ387" s="21"/>
      <c r="AR387" s="21"/>
      <c r="AS387" s="54"/>
      <c r="AT387" s="54"/>
      <c r="AU387" s="29">
        <v>353</v>
      </c>
      <c r="AV387" s="29" t="s">
        <v>449</v>
      </c>
      <c r="AW387" s="29" t="str">
        <f t="shared" si="75"/>
        <v>353.</v>
      </c>
      <c r="AX387" s="104"/>
    </row>
    <row r="388" spans="1:50" ht="22.5" customHeight="1" x14ac:dyDescent="0.3">
      <c r="A388" s="159" t="str">
        <f t="shared" si="82"/>
        <v>354.</v>
      </c>
      <c r="B388" s="159">
        <v>982</v>
      </c>
      <c r="C388" s="171" t="s">
        <v>568</v>
      </c>
      <c r="D388" s="159">
        <v>1973</v>
      </c>
      <c r="E388" s="167" t="s">
        <v>34</v>
      </c>
      <c r="F388" s="159" t="s">
        <v>35</v>
      </c>
      <c r="G388" s="159">
        <v>2</v>
      </c>
      <c r="H388" s="159">
        <v>2</v>
      </c>
      <c r="I388" s="165">
        <v>797.8</v>
      </c>
      <c r="J388" s="165">
        <v>726.3</v>
      </c>
      <c r="K388" s="165">
        <v>726.3</v>
      </c>
      <c r="L388" s="169">
        <v>38</v>
      </c>
      <c r="M388" s="173">
        <f>X388</f>
        <v>1498811.26</v>
      </c>
      <c r="N388" s="165" t="s">
        <v>34</v>
      </c>
      <c r="O388" s="165" t="s">
        <v>34</v>
      </c>
      <c r="P388" s="165" t="s">
        <v>34</v>
      </c>
      <c r="Q388" s="190">
        <f t="shared" si="73"/>
        <v>1498811.26</v>
      </c>
      <c r="R388" s="154"/>
      <c r="S388" s="154"/>
      <c r="T388" s="165" t="s">
        <v>34</v>
      </c>
      <c r="U388" s="169" t="s">
        <v>34</v>
      </c>
      <c r="V388" s="165" t="s">
        <v>34</v>
      </c>
      <c r="W388" s="165">
        <v>610</v>
      </c>
      <c r="X388" s="165">
        <v>1498811.26</v>
      </c>
      <c r="Y388" s="165" t="s">
        <v>34</v>
      </c>
      <c r="Z388" s="165" t="s">
        <v>34</v>
      </c>
      <c r="AA388" s="165" t="s">
        <v>34</v>
      </c>
      <c r="AB388" s="165" t="s">
        <v>34</v>
      </c>
      <c r="AC388" s="165" t="s">
        <v>34</v>
      </c>
      <c r="AD388" s="165" t="s">
        <v>34</v>
      </c>
      <c r="AE388" s="165" t="s">
        <v>34</v>
      </c>
      <c r="AF388" s="165" t="s">
        <v>34</v>
      </c>
      <c r="AG388" s="165" t="s">
        <v>34</v>
      </c>
      <c r="AH388" s="165" t="s">
        <v>34</v>
      </c>
      <c r="AI388" s="170" t="s">
        <v>405</v>
      </c>
      <c r="AJ388" s="41" t="s">
        <v>405</v>
      </c>
      <c r="AK388" s="32" t="s">
        <v>404</v>
      </c>
      <c r="AL388" s="90">
        <v>1</v>
      </c>
      <c r="AM388" s="89"/>
      <c r="AN388" s="21"/>
      <c r="AO388" s="87"/>
      <c r="AP388" s="21"/>
      <c r="AQ388" s="21"/>
      <c r="AR388" s="21"/>
      <c r="AS388" s="54" t="s">
        <v>625</v>
      </c>
      <c r="AT388" s="54"/>
      <c r="AU388" s="29">
        <v>354</v>
      </c>
      <c r="AV388" s="29" t="s">
        <v>449</v>
      </c>
      <c r="AW388" s="29" t="str">
        <f t="shared" si="75"/>
        <v>354.</v>
      </c>
      <c r="AX388" s="104"/>
    </row>
    <row r="389" spans="1:50" ht="22.5" customHeight="1" x14ac:dyDescent="0.3">
      <c r="A389" s="159" t="str">
        <f t="shared" si="82"/>
        <v>355.</v>
      </c>
      <c r="B389" s="159">
        <v>985</v>
      </c>
      <c r="C389" s="171" t="s">
        <v>569</v>
      </c>
      <c r="D389" s="159">
        <v>1983</v>
      </c>
      <c r="E389" s="167" t="s">
        <v>34</v>
      </c>
      <c r="F389" s="159" t="s">
        <v>37</v>
      </c>
      <c r="G389" s="159">
        <v>2</v>
      </c>
      <c r="H389" s="159">
        <v>2</v>
      </c>
      <c r="I389" s="165">
        <v>634.79999999999995</v>
      </c>
      <c r="J389" s="165">
        <v>574.6</v>
      </c>
      <c r="K389" s="165">
        <v>574.6</v>
      </c>
      <c r="L389" s="169">
        <v>24</v>
      </c>
      <c r="M389" s="173">
        <f>X389</f>
        <v>1239973.48</v>
      </c>
      <c r="N389" s="165" t="s">
        <v>34</v>
      </c>
      <c r="O389" s="165" t="s">
        <v>34</v>
      </c>
      <c r="P389" s="165" t="s">
        <v>34</v>
      </c>
      <c r="Q389" s="190">
        <f t="shared" si="73"/>
        <v>1239973.48</v>
      </c>
      <c r="R389" s="154"/>
      <c r="S389" s="154"/>
      <c r="T389" s="165" t="s">
        <v>34</v>
      </c>
      <c r="U389" s="169" t="s">
        <v>34</v>
      </c>
      <c r="V389" s="165" t="s">
        <v>34</v>
      </c>
      <c r="W389" s="165">
        <v>500</v>
      </c>
      <c r="X389" s="165">
        <v>1239973.48</v>
      </c>
      <c r="Y389" s="165" t="s">
        <v>34</v>
      </c>
      <c r="Z389" s="165" t="s">
        <v>34</v>
      </c>
      <c r="AA389" s="165" t="s">
        <v>34</v>
      </c>
      <c r="AB389" s="165" t="s">
        <v>34</v>
      </c>
      <c r="AC389" s="165" t="s">
        <v>34</v>
      </c>
      <c r="AD389" s="165" t="s">
        <v>34</v>
      </c>
      <c r="AE389" s="165" t="s">
        <v>34</v>
      </c>
      <c r="AF389" s="165" t="s">
        <v>34</v>
      </c>
      <c r="AG389" s="165" t="s">
        <v>34</v>
      </c>
      <c r="AH389" s="165" t="s">
        <v>34</v>
      </c>
      <c r="AI389" s="170" t="s">
        <v>405</v>
      </c>
      <c r="AJ389" s="41" t="s">
        <v>405</v>
      </c>
      <c r="AK389" s="32" t="s">
        <v>404</v>
      </c>
      <c r="AL389" s="90">
        <v>1</v>
      </c>
      <c r="AM389" s="89"/>
      <c r="AN389" s="21"/>
      <c r="AO389" s="87"/>
      <c r="AP389" s="21"/>
      <c r="AQ389" s="21"/>
      <c r="AR389" s="21"/>
      <c r="AS389" s="54" t="s">
        <v>626</v>
      </c>
      <c r="AT389" s="54"/>
      <c r="AU389" s="29">
        <v>355</v>
      </c>
      <c r="AV389" s="29" t="s">
        <v>449</v>
      </c>
      <c r="AW389" s="29" t="str">
        <f t="shared" si="75"/>
        <v>355.</v>
      </c>
      <c r="AX389" s="104"/>
    </row>
    <row r="390" spans="1:50" ht="22.5" customHeight="1" x14ac:dyDescent="0.3">
      <c r="A390" s="159" t="str">
        <f t="shared" si="82"/>
        <v>356.</v>
      </c>
      <c r="B390" s="159">
        <v>988</v>
      </c>
      <c r="C390" s="171" t="s">
        <v>1634</v>
      </c>
      <c r="D390" s="159">
        <v>1978</v>
      </c>
      <c r="E390" s="167" t="s">
        <v>34</v>
      </c>
      <c r="F390" s="159" t="s">
        <v>35</v>
      </c>
      <c r="G390" s="159">
        <v>2</v>
      </c>
      <c r="H390" s="159">
        <v>3</v>
      </c>
      <c r="I390" s="165">
        <v>939.5</v>
      </c>
      <c r="J390" s="165">
        <v>853.3</v>
      </c>
      <c r="K390" s="165">
        <v>494</v>
      </c>
      <c r="L390" s="169">
        <v>39</v>
      </c>
      <c r="M390" s="173">
        <f>X390</f>
        <v>1908728.92</v>
      </c>
      <c r="N390" s="165" t="s">
        <v>34</v>
      </c>
      <c r="O390" s="165" t="s">
        <v>34</v>
      </c>
      <c r="P390" s="165" t="s">
        <v>34</v>
      </c>
      <c r="Q390" s="190">
        <f t="shared" si="73"/>
        <v>1908728.92</v>
      </c>
      <c r="R390" s="154"/>
      <c r="S390" s="154"/>
      <c r="T390" s="165" t="s">
        <v>34</v>
      </c>
      <c r="U390" s="169" t="s">
        <v>34</v>
      </c>
      <c r="V390" s="165" t="s">
        <v>34</v>
      </c>
      <c r="W390" s="165">
        <v>793.1</v>
      </c>
      <c r="X390" s="165">
        <v>1908728.92</v>
      </c>
      <c r="Y390" s="165" t="s">
        <v>34</v>
      </c>
      <c r="Z390" s="165" t="s">
        <v>34</v>
      </c>
      <c r="AA390" s="165" t="s">
        <v>34</v>
      </c>
      <c r="AB390" s="165" t="s">
        <v>34</v>
      </c>
      <c r="AC390" s="165" t="s">
        <v>34</v>
      </c>
      <c r="AD390" s="165" t="s">
        <v>34</v>
      </c>
      <c r="AE390" s="165" t="s">
        <v>34</v>
      </c>
      <c r="AF390" s="165" t="s">
        <v>34</v>
      </c>
      <c r="AG390" s="165" t="s">
        <v>34</v>
      </c>
      <c r="AH390" s="165" t="s">
        <v>34</v>
      </c>
      <c r="AI390" s="170" t="s">
        <v>405</v>
      </c>
      <c r="AJ390" s="41" t="s">
        <v>405</v>
      </c>
      <c r="AK390" s="32" t="s">
        <v>404</v>
      </c>
      <c r="AL390" s="90">
        <v>1</v>
      </c>
      <c r="AM390" s="89"/>
      <c r="AN390" s="21"/>
      <c r="AO390" s="87"/>
      <c r="AP390" s="21"/>
      <c r="AQ390" s="21"/>
      <c r="AR390" s="21"/>
      <c r="AS390" s="54" t="s">
        <v>1635</v>
      </c>
      <c r="AT390" s="54"/>
      <c r="AU390" s="29">
        <v>356</v>
      </c>
      <c r="AV390" s="29" t="s">
        <v>449</v>
      </c>
      <c r="AW390" s="29" t="str">
        <f t="shared" si="75"/>
        <v>356.</v>
      </c>
      <c r="AX390" s="104"/>
    </row>
    <row r="391" spans="1:50" ht="22.5" customHeight="1" x14ac:dyDescent="0.3">
      <c r="A391" s="159" t="str">
        <f t="shared" si="82"/>
        <v>357.</v>
      </c>
      <c r="B391" s="159">
        <v>1118</v>
      </c>
      <c r="C391" s="171" t="s">
        <v>148</v>
      </c>
      <c r="D391" s="159">
        <v>1968</v>
      </c>
      <c r="E391" s="167" t="s">
        <v>34</v>
      </c>
      <c r="F391" s="159" t="s">
        <v>35</v>
      </c>
      <c r="G391" s="159">
        <v>4</v>
      </c>
      <c r="H391" s="159">
        <v>3</v>
      </c>
      <c r="I391" s="154">
        <v>2125.87</v>
      </c>
      <c r="J391" s="154">
        <v>1962.85</v>
      </c>
      <c r="K391" s="154">
        <v>1962.85</v>
      </c>
      <c r="L391" s="156">
        <v>81</v>
      </c>
      <c r="M391" s="173">
        <f>T391</f>
        <v>407894.77</v>
      </c>
      <c r="N391" s="165" t="s">
        <v>34</v>
      </c>
      <c r="O391" s="165" t="s">
        <v>34</v>
      </c>
      <c r="P391" s="165" t="s">
        <v>34</v>
      </c>
      <c r="Q391" s="190">
        <f t="shared" si="73"/>
        <v>407894.77</v>
      </c>
      <c r="R391" s="154">
        <f>M391/I391</f>
        <v>191.87192537643415</v>
      </c>
      <c r="S391" s="154">
        <v>6757.0460339943347</v>
      </c>
      <c r="T391" s="165">
        <v>407894.77</v>
      </c>
      <c r="U391" s="169" t="s">
        <v>34</v>
      </c>
      <c r="V391" s="165" t="s">
        <v>34</v>
      </c>
      <c r="W391" s="165" t="s">
        <v>34</v>
      </c>
      <c r="X391" s="165" t="s">
        <v>34</v>
      </c>
      <c r="Y391" s="165" t="s">
        <v>34</v>
      </c>
      <c r="Z391" s="165" t="s">
        <v>34</v>
      </c>
      <c r="AA391" s="165" t="s">
        <v>34</v>
      </c>
      <c r="AB391" s="165" t="s">
        <v>34</v>
      </c>
      <c r="AC391" s="165" t="s">
        <v>34</v>
      </c>
      <c r="AD391" s="165" t="s">
        <v>34</v>
      </c>
      <c r="AE391" s="165" t="s">
        <v>34</v>
      </c>
      <c r="AF391" s="165" t="s">
        <v>34</v>
      </c>
      <c r="AG391" s="165" t="s">
        <v>34</v>
      </c>
      <c r="AH391" s="165" t="s">
        <v>34</v>
      </c>
      <c r="AI391" s="170" t="s">
        <v>405</v>
      </c>
      <c r="AJ391" s="41" t="s">
        <v>405</v>
      </c>
      <c r="AK391" s="32" t="s">
        <v>404</v>
      </c>
      <c r="AL391" s="90">
        <v>1</v>
      </c>
      <c r="AM391" s="89"/>
      <c r="AN391" s="21" t="s">
        <v>502</v>
      </c>
      <c r="AO391" s="21"/>
      <c r="AP391" s="21"/>
      <c r="AQ391" s="21"/>
      <c r="AR391" s="21"/>
      <c r="AS391" s="54" t="s">
        <v>1845</v>
      </c>
      <c r="AT391" s="54"/>
      <c r="AU391" s="29">
        <v>357</v>
      </c>
      <c r="AV391" s="29" t="s">
        <v>449</v>
      </c>
      <c r="AW391" s="29" t="str">
        <f t="shared" si="75"/>
        <v>357.</v>
      </c>
      <c r="AX391" s="104"/>
    </row>
    <row r="392" spans="1:50" ht="22.5" customHeight="1" x14ac:dyDescent="0.3">
      <c r="A392" s="159" t="str">
        <f t="shared" si="82"/>
        <v>358.</v>
      </c>
      <c r="B392" s="159">
        <v>1111</v>
      </c>
      <c r="C392" s="171" t="s">
        <v>767</v>
      </c>
      <c r="D392" s="172">
        <v>1964</v>
      </c>
      <c r="E392" s="167" t="s">
        <v>34</v>
      </c>
      <c r="F392" s="172" t="s">
        <v>35</v>
      </c>
      <c r="G392" s="172">
        <v>2</v>
      </c>
      <c r="H392" s="172">
        <v>2</v>
      </c>
      <c r="I392" s="152">
        <v>652.07000000000005</v>
      </c>
      <c r="J392" s="152">
        <v>601.04999999999995</v>
      </c>
      <c r="K392" s="152">
        <v>490.35</v>
      </c>
      <c r="L392" s="153">
        <v>31</v>
      </c>
      <c r="M392" s="173">
        <f>T392</f>
        <v>238283.53</v>
      </c>
      <c r="N392" s="165" t="s">
        <v>34</v>
      </c>
      <c r="O392" s="165" t="s">
        <v>34</v>
      </c>
      <c r="P392" s="165" t="s">
        <v>34</v>
      </c>
      <c r="Q392" s="190">
        <f t="shared" si="73"/>
        <v>238283.53</v>
      </c>
      <c r="R392" s="154">
        <f>M392/I392</f>
        <v>365.42630392442527</v>
      </c>
      <c r="S392" s="154">
        <v>6757.0460339943347</v>
      </c>
      <c r="T392" s="165">
        <v>238283.53</v>
      </c>
      <c r="U392" s="169" t="s">
        <v>34</v>
      </c>
      <c r="V392" s="165" t="s">
        <v>34</v>
      </c>
      <c r="W392" s="165" t="s">
        <v>34</v>
      </c>
      <c r="X392" s="165" t="s">
        <v>34</v>
      </c>
      <c r="Y392" s="165" t="s">
        <v>34</v>
      </c>
      <c r="Z392" s="165" t="s">
        <v>34</v>
      </c>
      <c r="AA392" s="165" t="s">
        <v>34</v>
      </c>
      <c r="AB392" s="165" t="s">
        <v>34</v>
      </c>
      <c r="AC392" s="165" t="s">
        <v>34</v>
      </c>
      <c r="AD392" s="165" t="s">
        <v>34</v>
      </c>
      <c r="AE392" s="165" t="s">
        <v>34</v>
      </c>
      <c r="AF392" s="165" t="s">
        <v>34</v>
      </c>
      <c r="AG392" s="165" t="s">
        <v>34</v>
      </c>
      <c r="AH392" s="165" t="s">
        <v>34</v>
      </c>
      <c r="AI392" s="170" t="s">
        <v>405</v>
      </c>
      <c r="AJ392" s="41" t="s">
        <v>405</v>
      </c>
      <c r="AK392" s="32" t="s">
        <v>404</v>
      </c>
      <c r="AL392" s="90">
        <v>1</v>
      </c>
      <c r="AM392" s="89"/>
      <c r="AN392" s="21" t="s">
        <v>501</v>
      </c>
      <c r="AO392" s="21"/>
      <c r="AP392" s="21"/>
      <c r="AQ392" s="21"/>
      <c r="AR392" s="21"/>
      <c r="AS392" s="54"/>
      <c r="AT392" s="54"/>
      <c r="AU392" s="29">
        <v>358</v>
      </c>
      <c r="AV392" s="29" t="s">
        <v>449</v>
      </c>
      <c r="AW392" s="29" t="str">
        <f t="shared" si="75"/>
        <v>358.</v>
      </c>
      <c r="AX392" s="104"/>
    </row>
    <row r="393" spans="1:50" ht="22.5" customHeight="1" x14ac:dyDescent="0.3">
      <c r="A393" s="159" t="str">
        <f t="shared" si="82"/>
        <v>359.</v>
      </c>
      <c r="B393" s="159">
        <v>1112</v>
      </c>
      <c r="C393" s="171" t="s">
        <v>778</v>
      </c>
      <c r="D393" s="172">
        <v>1968</v>
      </c>
      <c r="E393" s="167" t="s">
        <v>34</v>
      </c>
      <c r="F393" s="172" t="s">
        <v>37</v>
      </c>
      <c r="G393" s="172">
        <v>4</v>
      </c>
      <c r="H393" s="172">
        <v>5</v>
      </c>
      <c r="I393" s="152">
        <v>3691.3</v>
      </c>
      <c r="J393" s="152">
        <v>3415.5</v>
      </c>
      <c r="K393" s="152">
        <v>3415.5</v>
      </c>
      <c r="L393" s="153">
        <v>81</v>
      </c>
      <c r="M393" s="173">
        <f>T393+AG393</f>
        <v>458733.58</v>
      </c>
      <c r="N393" s="165" t="s">
        <v>34</v>
      </c>
      <c r="O393" s="165" t="s">
        <v>34</v>
      </c>
      <c r="P393" s="165" t="s">
        <v>34</v>
      </c>
      <c r="Q393" s="190">
        <f t="shared" si="73"/>
        <v>458733.58</v>
      </c>
      <c r="R393" s="154">
        <f>M393/I393</f>
        <v>124.27426110042532</v>
      </c>
      <c r="S393" s="154">
        <v>6757.0460339943347</v>
      </c>
      <c r="T393" s="165">
        <v>429723.76</v>
      </c>
      <c r="U393" s="169" t="s">
        <v>34</v>
      </c>
      <c r="V393" s="165" t="s">
        <v>34</v>
      </c>
      <c r="W393" s="165" t="s">
        <v>34</v>
      </c>
      <c r="X393" s="165" t="s">
        <v>34</v>
      </c>
      <c r="Y393" s="165" t="s">
        <v>34</v>
      </c>
      <c r="Z393" s="165" t="s">
        <v>34</v>
      </c>
      <c r="AA393" s="165" t="s">
        <v>34</v>
      </c>
      <c r="AB393" s="165" t="s">
        <v>34</v>
      </c>
      <c r="AC393" s="165" t="s">
        <v>34</v>
      </c>
      <c r="AD393" s="165" t="s">
        <v>34</v>
      </c>
      <c r="AE393" s="165" t="s">
        <v>34</v>
      </c>
      <c r="AF393" s="165" t="s">
        <v>34</v>
      </c>
      <c r="AG393" s="152">
        <v>29009.82</v>
      </c>
      <c r="AH393" s="165" t="s">
        <v>34</v>
      </c>
      <c r="AI393" s="170" t="s">
        <v>405</v>
      </c>
      <c r="AJ393" s="41" t="s">
        <v>405</v>
      </c>
      <c r="AK393" s="32" t="s">
        <v>404</v>
      </c>
      <c r="AL393" s="90">
        <v>1</v>
      </c>
      <c r="AM393" s="89"/>
      <c r="AN393" s="21" t="s">
        <v>409</v>
      </c>
      <c r="AO393" s="21"/>
      <c r="AP393" s="21"/>
      <c r="AQ393" s="21"/>
      <c r="AR393" s="21"/>
      <c r="AS393" s="54"/>
      <c r="AT393" s="54"/>
      <c r="AU393" s="29">
        <v>359</v>
      </c>
      <c r="AV393" s="29" t="s">
        <v>449</v>
      </c>
      <c r="AW393" s="29" t="str">
        <f t="shared" si="75"/>
        <v>359.</v>
      </c>
      <c r="AX393" s="104"/>
    </row>
    <row r="394" spans="1:50" ht="22.5" customHeight="1" x14ac:dyDescent="0.3">
      <c r="A394" s="159"/>
      <c r="B394" s="159"/>
      <c r="C394" s="158" t="s">
        <v>155</v>
      </c>
      <c r="D394" s="159"/>
      <c r="E394" s="159"/>
      <c r="F394" s="159"/>
      <c r="G394" s="168"/>
      <c r="H394" s="168"/>
      <c r="I394" s="160">
        <f>I395+I397</f>
        <v>1717.4</v>
      </c>
      <c r="J394" s="160">
        <f>J395+J397</f>
        <v>1520.5</v>
      </c>
      <c r="K394" s="160">
        <f>K395+K397</f>
        <v>1370.5</v>
      </c>
      <c r="L394" s="161">
        <f>L395+L397</f>
        <v>77</v>
      </c>
      <c r="M394" s="160">
        <f>M395+M397</f>
        <v>3164002.76</v>
      </c>
      <c r="N394" s="160"/>
      <c r="O394" s="160"/>
      <c r="P394" s="160"/>
      <c r="Q394" s="160">
        <f>Q395+Q397</f>
        <v>3164002.76</v>
      </c>
      <c r="R394" s="160"/>
      <c r="S394" s="160"/>
      <c r="T394" s="160"/>
      <c r="U394" s="161"/>
      <c r="V394" s="160"/>
      <c r="W394" s="160">
        <f>W395+W397</f>
        <v>1335</v>
      </c>
      <c r="X394" s="160">
        <f>X395+X397</f>
        <v>3164002.76</v>
      </c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5"/>
      <c r="AI394" s="170"/>
      <c r="AJ394" s="41"/>
      <c r="AK394" s="32"/>
      <c r="AL394" s="115">
        <f>AL395+AL397</f>
        <v>3</v>
      </c>
      <c r="AM394" s="106">
        <f>AM395+AM397</f>
        <v>0</v>
      </c>
      <c r="AN394" s="21">
        <f>M394-T394-V394-X394-Z394-AB394-AD394-AG394-AH394</f>
        <v>0</v>
      </c>
      <c r="AO394" s="87"/>
      <c r="AP394" s="21"/>
      <c r="AQ394" s="21"/>
      <c r="AR394" s="21"/>
      <c r="AS394" s="95">
        <f>AL394+AM394</f>
        <v>3</v>
      </c>
      <c r="AT394" s="46"/>
      <c r="AX394" s="104"/>
    </row>
    <row r="395" spans="1:50" ht="22.5" customHeight="1" x14ac:dyDescent="0.3">
      <c r="A395" s="159"/>
      <c r="B395" s="159"/>
      <c r="C395" s="158" t="s">
        <v>40</v>
      </c>
      <c r="D395" s="159"/>
      <c r="E395" s="159"/>
      <c r="F395" s="159"/>
      <c r="G395" s="168"/>
      <c r="H395" s="168"/>
      <c r="I395" s="160">
        <v>415.9</v>
      </c>
      <c r="J395" s="160">
        <v>380.4</v>
      </c>
      <c r="K395" s="160">
        <v>230.4</v>
      </c>
      <c r="L395" s="161">
        <v>17</v>
      </c>
      <c r="M395" s="160">
        <f>M396</f>
        <v>921000</v>
      </c>
      <c r="N395" s="184"/>
      <c r="O395" s="184"/>
      <c r="P395" s="184"/>
      <c r="Q395" s="160">
        <f>Q396</f>
        <v>921000</v>
      </c>
      <c r="R395" s="154"/>
      <c r="S395" s="154"/>
      <c r="T395" s="160"/>
      <c r="U395" s="161"/>
      <c r="V395" s="160"/>
      <c r="W395" s="193">
        <f>W396</f>
        <v>373</v>
      </c>
      <c r="X395" s="160">
        <f>X396</f>
        <v>921000</v>
      </c>
      <c r="Y395" s="160"/>
      <c r="Z395" s="160"/>
      <c r="AA395" s="160"/>
      <c r="AB395" s="160"/>
      <c r="AC395" s="160"/>
      <c r="AD395" s="160"/>
      <c r="AE395" s="194"/>
      <c r="AF395" s="194"/>
      <c r="AG395" s="194"/>
      <c r="AH395" s="154"/>
      <c r="AI395" s="170"/>
      <c r="AJ395" s="41"/>
      <c r="AK395" s="32"/>
      <c r="AL395" s="90">
        <f>AL396</f>
        <v>1</v>
      </c>
      <c r="AM395" s="89">
        <f>AM396</f>
        <v>0</v>
      </c>
      <c r="AN395" s="21">
        <f>M395-T395-V395-X395-Z395-AB395-AD395-AG395-AH395</f>
        <v>0</v>
      </c>
      <c r="AO395" s="87"/>
      <c r="AP395" s="21"/>
      <c r="AQ395" s="21"/>
      <c r="AR395" s="21"/>
      <c r="AS395" s="53"/>
      <c r="AT395" s="53"/>
      <c r="AX395" s="104"/>
    </row>
    <row r="396" spans="1:50" ht="22.5" customHeight="1" x14ac:dyDescent="0.3">
      <c r="A396" s="159" t="str">
        <f t="shared" si="82"/>
        <v>360.</v>
      </c>
      <c r="B396" s="159">
        <v>1149</v>
      </c>
      <c r="C396" s="171" t="s">
        <v>779</v>
      </c>
      <c r="D396" s="172">
        <v>1984</v>
      </c>
      <c r="E396" s="167" t="s">
        <v>34</v>
      </c>
      <c r="F396" s="172" t="s">
        <v>35</v>
      </c>
      <c r="G396" s="182">
        <v>2</v>
      </c>
      <c r="H396" s="182">
        <v>1</v>
      </c>
      <c r="I396" s="165">
        <v>415.9</v>
      </c>
      <c r="J396" s="165">
        <v>380.4</v>
      </c>
      <c r="K396" s="165">
        <v>230.4</v>
      </c>
      <c r="L396" s="169">
        <v>17</v>
      </c>
      <c r="M396" s="165">
        <f>X396</f>
        <v>921000</v>
      </c>
      <c r="N396" s="160" t="s">
        <v>34</v>
      </c>
      <c r="O396" s="160" t="s">
        <v>34</v>
      </c>
      <c r="P396" s="160" t="s">
        <v>34</v>
      </c>
      <c r="Q396" s="165">
        <f>M396</f>
        <v>921000</v>
      </c>
      <c r="R396" s="173">
        <f>M396/I396</f>
        <v>2214.4746333253188</v>
      </c>
      <c r="S396" s="154">
        <v>7593.347341513293</v>
      </c>
      <c r="T396" s="165" t="s">
        <v>34</v>
      </c>
      <c r="U396" s="169" t="s">
        <v>34</v>
      </c>
      <c r="V396" s="165" t="s">
        <v>34</v>
      </c>
      <c r="W396" s="195">
        <v>373</v>
      </c>
      <c r="X396" s="165">
        <v>921000</v>
      </c>
      <c r="Y396" s="165" t="s">
        <v>34</v>
      </c>
      <c r="Z396" s="165" t="s">
        <v>34</v>
      </c>
      <c r="AA396" s="165" t="s">
        <v>34</v>
      </c>
      <c r="AB396" s="165" t="s">
        <v>34</v>
      </c>
      <c r="AC396" s="165" t="s">
        <v>34</v>
      </c>
      <c r="AD396" s="165" t="s">
        <v>34</v>
      </c>
      <c r="AE396" s="165" t="s">
        <v>34</v>
      </c>
      <c r="AF396" s="165" t="s">
        <v>34</v>
      </c>
      <c r="AG396" s="165" t="s">
        <v>34</v>
      </c>
      <c r="AH396" s="165" t="s">
        <v>34</v>
      </c>
      <c r="AI396" s="170" t="s">
        <v>38</v>
      </c>
      <c r="AJ396" s="1">
        <v>1</v>
      </c>
      <c r="AK396" s="32" t="s">
        <v>404</v>
      </c>
      <c r="AL396" s="90">
        <v>1</v>
      </c>
      <c r="AM396" s="89"/>
      <c r="AN396" s="21"/>
      <c r="AO396" s="87"/>
      <c r="AP396" s="21"/>
      <c r="AQ396" s="21"/>
      <c r="AR396" s="21"/>
      <c r="AS396" s="54"/>
      <c r="AT396" s="54"/>
      <c r="AU396" s="29">
        <v>360</v>
      </c>
      <c r="AV396" s="29" t="s">
        <v>449</v>
      </c>
      <c r="AW396" s="29" t="str">
        <f>CONCATENATE(AU396,AV396)</f>
        <v>360.</v>
      </c>
      <c r="AX396" s="104"/>
    </row>
    <row r="397" spans="1:50" ht="22.5" customHeight="1" x14ac:dyDescent="0.3">
      <c r="A397" s="159"/>
      <c r="B397" s="159"/>
      <c r="C397" s="158" t="s">
        <v>41</v>
      </c>
      <c r="D397" s="159"/>
      <c r="E397" s="159"/>
      <c r="F397" s="159"/>
      <c r="G397" s="168"/>
      <c r="H397" s="168"/>
      <c r="I397" s="160">
        <f>SUM(I398:I399)</f>
        <v>1301.5</v>
      </c>
      <c r="J397" s="160">
        <f>SUM(J398:J399)</f>
        <v>1140.0999999999999</v>
      </c>
      <c r="K397" s="160">
        <f>SUM(K398:K399)</f>
        <v>1140.0999999999999</v>
      </c>
      <c r="L397" s="161">
        <f>SUM(L398:L399)</f>
        <v>60</v>
      </c>
      <c r="M397" s="160">
        <f>SUM(M398:M399)</f>
        <v>2243002.7599999998</v>
      </c>
      <c r="N397" s="160"/>
      <c r="O397" s="160"/>
      <c r="P397" s="160"/>
      <c r="Q397" s="160">
        <f>SUM(Q398:Q399)</f>
        <v>2243002.7599999998</v>
      </c>
      <c r="R397" s="160">
        <f>SUM(R398:R399)</f>
        <v>2418.1327729665477</v>
      </c>
      <c r="S397" s="160">
        <f>SUM(S398:S399)</f>
        <v>6757.0460339943347</v>
      </c>
      <c r="T397" s="160"/>
      <c r="U397" s="161"/>
      <c r="V397" s="160"/>
      <c r="W397" s="160">
        <f>SUM(W398:W399)</f>
        <v>962</v>
      </c>
      <c r="X397" s="160">
        <f>SUM(X398:X399)</f>
        <v>2243002.7599999998</v>
      </c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5"/>
      <c r="AI397" s="170"/>
      <c r="AJ397" s="41"/>
      <c r="AK397" s="2"/>
      <c r="AL397" s="90">
        <f>SUM(AL398:AL399)</f>
        <v>2</v>
      </c>
      <c r="AM397" s="89">
        <f>SUM(AM398:AM399)</f>
        <v>0</v>
      </c>
      <c r="AN397" s="21">
        <f>M397-T397-V397-X397-Z397-AB397-AD397-AG397-AH397</f>
        <v>0</v>
      </c>
      <c r="AO397" s="87"/>
      <c r="AP397" s="21"/>
      <c r="AQ397" s="21"/>
      <c r="AR397" s="21"/>
      <c r="AS397" s="54"/>
      <c r="AT397" s="54"/>
      <c r="AX397" s="104"/>
    </row>
    <row r="398" spans="1:50" ht="22.5" customHeight="1" x14ac:dyDescent="0.3">
      <c r="A398" s="159" t="str">
        <f t="shared" si="82"/>
        <v>361.</v>
      </c>
      <c r="B398" s="159">
        <v>1154</v>
      </c>
      <c r="C398" s="171" t="s">
        <v>780</v>
      </c>
      <c r="D398" s="172">
        <v>1986</v>
      </c>
      <c r="E398" s="167" t="s">
        <v>34</v>
      </c>
      <c r="F398" s="196" t="s">
        <v>35</v>
      </c>
      <c r="G398" s="182">
        <v>2</v>
      </c>
      <c r="H398" s="182">
        <v>2</v>
      </c>
      <c r="I398" s="154">
        <v>712.6</v>
      </c>
      <c r="J398" s="154">
        <v>630.4</v>
      </c>
      <c r="K398" s="154">
        <v>630.4</v>
      </c>
      <c r="L398" s="156">
        <v>31</v>
      </c>
      <c r="M398" s="165">
        <f>X398</f>
        <v>818964.37</v>
      </c>
      <c r="N398" s="160" t="s">
        <v>34</v>
      </c>
      <c r="O398" s="160" t="s">
        <v>34</v>
      </c>
      <c r="P398" s="160" t="s">
        <v>34</v>
      </c>
      <c r="Q398" s="165">
        <f>M398</f>
        <v>818964.37</v>
      </c>
      <c r="R398" s="173"/>
      <c r="S398" s="154"/>
      <c r="T398" s="165" t="s">
        <v>34</v>
      </c>
      <c r="U398" s="169" t="s">
        <v>34</v>
      </c>
      <c r="V398" s="165" t="s">
        <v>34</v>
      </c>
      <c r="W398" s="195">
        <v>482</v>
      </c>
      <c r="X398" s="165">
        <v>818964.37</v>
      </c>
      <c r="Y398" s="165" t="s">
        <v>34</v>
      </c>
      <c r="Z398" s="165" t="s">
        <v>34</v>
      </c>
      <c r="AA398" s="165" t="s">
        <v>34</v>
      </c>
      <c r="AB398" s="165" t="s">
        <v>34</v>
      </c>
      <c r="AC398" s="165" t="s">
        <v>34</v>
      </c>
      <c r="AD398" s="165" t="s">
        <v>34</v>
      </c>
      <c r="AE398" s="165" t="s">
        <v>34</v>
      </c>
      <c r="AF398" s="165" t="s">
        <v>34</v>
      </c>
      <c r="AG398" s="165" t="s">
        <v>34</v>
      </c>
      <c r="AH398" s="165" t="s">
        <v>34</v>
      </c>
      <c r="AI398" s="170" t="s">
        <v>405</v>
      </c>
      <c r="AJ398" s="41" t="s">
        <v>405</v>
      </c>
      <c r="AK398" s="32" t="s">
        <v>404</v>
      </c>
      <c r="AL398" s="90">
        <v>1</v>
      </c>
      <c r="AM398" s="89"/>
      <c r="AN398" s="21"/>
      <c r="AO398" s="87"/>
      <c r="AP398" s="21"/>
      <c r="AQ398" s="21"/>
      <c r="AR398" s="21"/>
      <c r="AS398" s="54" t="s">
        <v>626</v>
      </c>
      <c r="AT398" s="54"/>
      <c r="AU398" s="29">
        <v>361</v>
      </c>
      <c r="AV398" s="29" t="s">
        <v>449</v>
      </c>
      <c r="AW398" s="29" t="str">
        <f>CONCATENATE(AU398,AV398)</f>
        <v>361.</v>
      </c>
      <c r="AX398" s="104"/>
    </row>
    <row r="399" spans="1:50" ht="22.5" customHeight="1" x14ac:dyDescent="0.3">
      <c r="A399" s="159" t="str">
        <f t="shared" si="82"/>
        <v>362.</v>
      </c>
      <c r="B399" s="159">
        <v>1151</v>
      </c>
      <c r="C399" s="171" t="s">
        <v>781</v>
      </c>
      <c r="D399" s="159">
        <v>1976</v>
      </c>
      <c r="E399" s="167" t="s">
        <v>34</v>
      </c>
      <c r="F399" s="196" t="s">
        <v>35</v>
      </c>
      <c r="G399" s="159">
        <v>2</v>
      </c>
      <c r="H399" s="159">
        <v>2</v>
      </c>
      <c r="I399" s="154">
        <v>588.9</v>
      </c>
      <c r="J399" s="154">
        <v>509.7</v>
      </c>
      <c r="K399" s="154">
        <v>509.7</v>
      </c>
      <c r="L399" s="156">
        <v>29</v>
      </c>
      <c r="M399" s="165">
        <f>X399</f>
        <v>1424038.39</v>
      </c>
      <c r="N399" s="160" t="s">
        <v>34</v>
      </c>
      <c r="O399" s="160" t="s">
        <v>34</v>
      </c>
      <c r="P399" s="160" t="s">
        <v>34</v>
      </c>
      <c r="Q399" s="165">
        <f>M399</f>
        <v>1424038.39</v>
      </c>
      <c r="R399" s="173">
        <f>M399/I399</f>
        <v>2418.1327729665477</v>
      </c>
      <c r="S399" s="154">
        <v>6757.0460339943347</v>
      </c>
      <c r="T399" s="165" t="s">
        <v>34</v>
      </c>
      <c r="U399" s="169" t="s">
        <v>34</v>
      </c>
      <c r="V399" s="165" t="s">
        <v>34</v>
      </c>
      <c r="W399" s="195">
        <v>480</v>
      </c>
      <c r="X399" s="165">
        <v>1424038.39</v>
      </c>
      <c r="Y399" s="165" t="s">
        <v>34</v>
      </c>
      <c r="Z399" s="165" t="s">
        <v>34</v>
      </c>
      <c r="AA399" s="165" t="s">
        <v>34</v>
      </c>
      <c r="AB399" s="165" t="s">
        <v>34</v>
      </c>
      <c r="AC399" s="165" t="s">
        <v>34</v>
      </c>
      <c r="AD399" s="165" t="s">
        <v>34</v>
      </c>
      <c r="AE399" s="165" t="s">
        <v>34</v>
      </c>
      <c r="AF399" s="165" t="s">
        <v>34</v>
      </c>
      <c r="AG399" s="165" t="s">
        <v>34</v>
      </c>
      <c r="AH399" s="165" t="s">
        <v>34</v>
      </c>
      <c r="AI399" s="170" t="s">
        <v>405</v>
      </c>
      <c r="AJ399" s="41" t="s">
        <v>405</v>
      </c>
      <c r="AK399" s="32" t="s">
        <v>404</v>
      </c>
      <c r="AL399" s="90">
        <v>1</v>
      </c>
      <c r="AM399" s="89"/>
      <c r="AN399" s="21"/>
      <c r="AO399" s="87"/>
      <c r="AP399" s="21"/>
      <c r="AQ399" s="21"/>
      <c r="AR399" s="21"/>
      <c r="AS399" s="54" t="s">
        <v>1527</v>
      </c>
      <c r="AT399" s="54"/>
      <c r="AU399" s="29">
        <v>362</v>
      </c>
      <c r="AV399" s="29" t="s">
        <v>449</v>
      </c>
      <c r="AW399" s="29" t="str">
        <f>CONCATENATE(AU399,AV399)</f>
        <v>362.</v>
      </c>
      <c r="AX399" s="104"/>
    </row>
    <row r="400" spans="1:50" ht="22.5" customHeight="1" x14ac:dyDescent="0.3">
      <c r="A400" s="159"/>
      <c r="B400" s="159"/>
      <c r="C400" s="158" t="s">
        <v>156</v>
      </c>
      <c r="D400" s="167"/>
      <c r="E400" s="167"/>
      <c r="F400" s="159"/>
      <c r="G400" s="188"/>
      <c r="H400" s="188"/>
      <c r="I400" s="160">
        <f>I401+I411+I418</f>
        <v>8786.57</v>
      </c>
      <c r="J400" s="160">
        <f>J401+J411+J418</f>
        <v>7323.5500000000011</v>
      </c>
      <c r="K400" s="160">
        <f>K401+K411+K418</f>
        <v>7323.25</v>
      </c>
      <c r="L400" s="161">
        <f>L401+L411+L418</f>
        <v>463</v>
      </c>
      <c r="M400" s="160">
        <f>M401+M411+M418</f>
        <v>16968180.079999998</v>
      </c>
      <c r="N400" s="160"/>
      <c r="O400" s="160"/>
      <c r="P400" s="160"/>
      <c r="Q400" s="160">
        <f>Q401+Q411+Q418</f>
        <v>16968180.079999998</v>
      </c>
      <c r="R400" s="160"/>
      <c r="S400" s="160"/>
      <c r="T400" s="160">
        <f>T401+T411+T418</f>
        <v>791927.69000000006</v>
      </c>
      <c r="U400" s="161"/>
      <c r="V400" s="160"/>
      <c r="W400" s="160">
        <f>W401+W411+W418</f>
        <v>6658.5</v>
      </c>
      <c r="X400" s="160">
        <f>X401+X411+X418</f>
        <v>16141238.52</v>
      </c>
      <c r="Y400" s="160"/>
      <c r="Z400" s="160"/>
      <c r="AA400" s="160"/>
      <c r="AB400" s="160"/>
      <c r="AC400" s="160"/>
      <c r="AD400" s="160"/>
      <c r="AE400" s="160"/>
      <c r="AF400" s="160"/>
      <c r="AG400" s="160">
        <f>AG401+AG411+AG418</f>
        <v>35013.869999999995</v>
      </c>
      <c r="AH400" s="165"/>
      <c r="AI400" s="170"/>
      <c r="AJ400" s="41"/>
      <c r="AK400" s="32"/>
      <c r="AL400" s="115">
        <f>AL401+AL411+AL418</f>
        <v>23</v>
      </c>
      <c r="AM400" s="106">
        <f>AM401+AM411+AM418</f>
        <v>0</v>
      </c>
      <c r="AN400" s="21">
        <f>M400-T400-V400-X400-Z400-AB400-AD400-AG400-AH400</f>
        <v>-8.149072527885437E-10</v>
      </c>
      <c r="AO400" s="87"/>
      <c r="AP400" s="21"/>
      <c r="AQ400" s="21"/>
      <c r="AR400" s="21"/>
      <c r="AS400" s="95">
        <f>AL400+AM400</f>
        <v>23</v>
      </c>
      <c r="AT400" s="53"/>
      <c r="AX400" s="104"/>
    </row>
    <row r="401" spans="1:50" ht="22.5" customHeight="1" x14ac:dyDescent="0.3">
      <c r="A401" s="159"/>
      <c r="B401" s="159"/>
      <c r="C401" s="158" t="s">
        <v>39</v>
      </c>
      <c r="D401" s="167"/>
      <c r="E401" s="167"/>
      <c r="F401" s="159"/>
      <c r="G401" s="188"/>
      <c r="H401" s="188"/>
      <c r="I401" s="160">
        <f>SUM(I402:I410)</f>
        <v>2921.2</v>
      </c>
      <c r="J401" s="160">
        <f>SUM(J402:J410)</f>
        <v>2228.86</v>
      </c>
      <c r="K401" s="160">
        <f>SUM(K402:K410)</f>
        <v>2228.86</v>
      </c>
      <c r="L401" s="161">
        <f>SUM(L402:L410)</f>
        <v>164</v>
      </c>
      <c r="M401" s="160">
        <f>SUM(M402:M410)</f>
        <v>6621604.75</v>
      </c>
      <c r="N401" s="160"/>
      <c r="O401" s="160"/>
      <c r="P401" s="160"/>
      <c r="Q401" s="160">
        <f t="shared" ref="Q401:AG401" si="83">SUM(Q402:Q410)</f>
        <v>6621604.75</v>
      </c>
      <c r="R401" s="160">
        <f t="shared" si="83"/>
        <v>21231.491405361347</v>
      </c>
      <c r="S401" s="160">
        <f t="shared" si="83"/>
        <v>46992.647284533661</v>
      </c>
      <c r="T401" s="160">
        <f t="shared" si="83"/>
        <v>109977.64</v>
      </c>
      <c r="U401" s="161"/>
      <c r="V401" s="160"/>
      <c r="W401" s="160">
        <f t="shared" si="83"/>
        <v>2502.6000000000004</v>
      </c>
      <c r="X401" s="160">
        <f t="shared" si="83"/>
        <v>6509117.6600000001</v>
      </c>
      <c r="Y401" s="160"/>
      <c r="Z401" s="160"/>
      <c r="AA401" s="160"/>
      <c r="AB401" s="160"/>
      <c r="AC401" s="160"/>
      <c r="AD401" s="160"/>
      <c r="AE401" s="160"/>
      <c r="AF401" s="160"/>
      <c r="AG401" s="160">
        <f t="shared" si="83"/>
        <v>2509.4499999999998</v>
      </c>
      <c r="AH401" s="165"/>
      <c r="AI401" s="170"/>
      <c r="AJ401" s="32">
        <v>9</v>
      </c>
      <c r="AL401" s="90">
        <f>SUM(AL402:AL410)</f>
        <v>9</v>
      </c>
      <c r="AM401" s="94">
        <f>SUM(AM402:AM410)</f>
        <v>0</v>
      </c>
      <c r="AN401" s="21">
        <f>M401-T401-V401-X401-Z401-AB401-AD401-AG401-AH401</f>
        <v>1.8644641386345029E-10</v>
      </c>
      <c r="AO401" s="87"/>
      <c r="AP401" s="21"/>
      <c r="AQ401" s="21"/>
      <c r="AR401" s="21"/>
      <c r="AS401" s="53"/>
      <c r="AT401" s="53"/>
      <c r="AX401" s="104"/>
    </row>
    <row r="402" spans="1:50" ht="22.5" customHeight="1" x14ac:dyDescent="0.3">
      <c r="A402" s="159" t="str">
        <f t="shared" si="82"/>
        <v>363.</v>
      </c>
      <c r="B402" s="159">
        <v>1157</v>
      </c>
      <c r="C402" s="166" t="s">
        <v>782</v>
      </c>
      <c r="D402" s="167">
        <v>1962</v>
      </c>
      <c r="E402" s="167" t="s">
        <v>34</v>
      </c>
      <c r="F402" s="167" t="s">
        <v>35</v>
      </c>
      <c r="G402" s="188">
        <v>2</v>
      </c>
      <c r="H402" s="188">
        <v>2</v>
      </c>
      <c r="I402" s="165">
        <v>330.9</v>
      </c>
      <c r="J402" s="165">
        <v>303.39999999999998</v>
      </c>
      <c r="K402" s="165">
        <v>303.39999999999998</v>
      </c>
      <c r="L402" s="169">
        <v>17</v>
      </c>
      <c r="M402" s="165">
        <v>112487.09</v>
      </c>
      <c r="N402" s="160" t="s">
        <v>34</v>
      </c>
      <c r="O402" s="160" t="s">
        <v>34</v>
      </c>
      <c r="P402" s="160" t="s">
        <v>34</v>
      </c>
      <c r="Q402" s="165">
        <f t="shared" ref="Q402:Q410" si="84">M402</f>
        <v>112487.09</v>
      </c>
      <c r="R402" s="173">
        <v>398.17697189483232</v>
      </c>
      <c r="S402" s="154">
        <v>5221.4052538370725</v>
      </c>
      <c r="T402" s="165">
        <v>109977.64</v>
      </c>
      <c r="U402" s="169" t="s">
        <v>34</v>
      </c>
      <c r="V402" s="165" t="s">
        <v>34</v>
      </c>
      <c r="W402" s="165" t="s">
        <v>34</v>
      </c>
      <c r="X402" s="165" t="s">
        <v>34</v>
      </c>
      <c r="Y402" s="165" t="s">
        <v>34</v>
      </c>
      <c r="Z402" s="165" t="s">
        <v>34</v>
      </c>
      <c r="AA402" s="165" t="s">
        <v>34</v>
      </c>
      <c r="AB402" s="165" t="s">
        <v>34</v>
      </c>
      <c r="AC402" s="165" t="s">
        <v>34</v>
      </c>
      <c r="AD402" s="165" t="s">
        <v>34</v>
      </c>
      <c r="AE402" s="165" t="s">
        <v>34</v>
      </c>
      <c r="AF402" s="165" t="s">
        <v>34</v>
      </c>
      <c r="AG402" s="165">
        <v>2509.4499999999998</v>
      </c>
      <c r="AH402" s="165" t="s">
        <v>34</v>
      </c>
      <c r="AI402" s="170" t="s">
        <v>403</v>
      </c>
      <c r="AJ402" s="41"/>
      <c r="AK402" s="32" t="s">
        <v>404</v>
      </c>
      <c r="AL402" s="90">
        <v>1</v>
      </c>
      <c r="AM402" s="89"/>
      <c r="AN402" s="21" t="s">
        <v>502</v>
      </c>
      <c r="AO402" s="21"/>
      <c r="AP402" s="21"/>
      <c r="AQ402" s="21"/>
      <c r="AR402" s="21"/>
      <c r="AS402" s="54"/>
      <c r="AT402" s="54"/>
      <c r="AU402" s="29">
        <v>363</v>
      </c>
      <c r="AV402" s="29" t="s">
        <v>449</v>
      </c>
      <c r="AW402" s="29" t="str">
        <f>CONCATENATE(AU402,AV402)</f>
        <v>363.</v>
      </c>
      <c r="AX402" s="104"/>
    </row>
    <row r="403" spans="1:50" ht="22.5" customHeight="1" x14ac:dyDescent="0.3">
      <c r="A403" s="159" t="str">
        <f t="shared" si="82"/>
        <v>364.</v>
      </c>
      <c r="B403" s="159">
        <v>1167</v>
      </c>
      <c r="C403" s="166" t="s">
        <v>157</v>
      </c>
      <c r="D403" s="167">
        <v>1961</v>
      </c>
      <c r="E403" s="167" t="s">
        <v>34</v>
      </c>
      <c r="F403" s="167" t="s">
        <v>35</v>
      </c>
      <c r="G403" s="188">
        <v>2</v>
      </c>
      <c r="H403" s="188">
        <v>2</v>
      </c>
      <c r="I403" s="165">
        <v>323.60000000000002</v>
      </c>
      <c r="J403" s="165">
        <v>290.45999999999998</v>
      </c>
      <c r="K403" s="165">
        <v>290.45999999999998</v>
      </c>
      <c r="L403" s="169">
        <v>18</v>
      </c>
      <c r="M403" s="165">
        <v>919952.57</v>
      </c>
      <c r="N403" s="160" t="s">
        <v>34</v>
      </c>
      <c r="O403" s="160" t="s">
        <v>34</v>
      </c>
      <c r="P403" s="160" t="s">
        <v>34</v>
      </c>
      <c r="Q403" s="165">
        <f t="shared" si="84"/>
        <v>919952.57</v>
      </c>
      <c r="R403" s="173">
        <v>2861.0470951792331</v>
      </c>
      <c r="S403" s="154">
        <v>5221.4052538370725</v>
      </c>
      <c r="T403" s="165" t="s">
        <v>34</v>
      </c>
      <c r="U403" s="169" t="s">
        <v>34</v>
      </c>
      <c r="V403" s="165" t="s">
        <v>34</v>
      </c>
      <c r="W403" s="165">
        <v>348</v>
      </c>
      <c r="X403" s="165">
        <v>919952.57</v>
      </c>
      <c r="Y403" s="165" t="s">
        <v>34</v>
      </c>
      <c r="Z403" s="165" t="s">
        <v>34</v>
      </c>
      <c r="AA403" s="165" t="s">
        <v>34</v>
      </c>
      <c r="AB403" s="165" t="s">
        <v>34</v>
      </c>
      <c r="AC403" s="165" t="s">
        <v>34</v>
      </c>
      <c r="AD403" s="165" t="s">
        <v>34</v>
      </c>
      <c r="AE403" s="165" t="s">
        <v>34</v>
      </c>
      <c r="AF403" s="165" t="s">
        <v>34</v>
      </c>
      <c r="AG403" s="165" t="s">
        <v>34</v>
      </c>
      <c r="AH403" s="165" t="s">
        <v>34</v>
      </c>
      <c r="AI403" s="170" t="s">
        <v>403</v>
      </c>
      <c r="AJ403" s="41"/>
      <c r="AK403" s="32" t="s">
        <v>404</v>
      </c>
      <c r="AL403" s="90">
        <v>1</v>
      </c>
      <c r="AM403" s="89"/>
      <c r="AN403" s="21"/>
      <c r="AO403" s="87"/>
      <c r="AP403" s="21"/>
      <c r="AQ403" s="21"/>
      <c r="AR403" s="21"/>
      <c r="AS403" s="54"/>
      <c r="AT403" s="54"/>
      <c r="AU403" s="29">
        <v>364</v>
      </c>
      <c r="AV403" s="29" t="s">
        <v>449</v>
      </c>
      <c r="AW403" s="29" t="str">
        <f t="shared" ref="AW403:AW410" si="85">CONCATENATE(AU403,AV403)</f>
        <v>364.</v>
      </c>
      <c r="AX403" s="104"/>
    </row>
    <row r="404" spans="1:50" ht="22.5" customHeight="1" x14ac:dyDescent="0.3">
      <c r="A404" s="159" t="str">
        <f t="shared" si="82"/>
        <v>365.</v>
      </c>
      <c r="B404" s="159">
        <v>1171</v>
      </c>
      <c r="C404" s="166" t="s">
        <v>158</v>
      </c>
      <c r="D404" s="167">
        <v>1962</v>
      </c>
      <c r="E404" s="167" t="s">
        <v>34</v>
      </c>
      <c r="F404" s="167" t="s">
        <v>36</v>
      </c>
      <c r="G404" s="188">
        <v>2</v>
      </c>
      <c r="H404" s="188">
        <v>2</v>
      </c>
      <c r="I404" s="165">
        <v>219.9</v>
      </c>
      <c r="J404" s="165">
        <v>181.5</v>
      </c>
      <c r="K404" s="165">
        <v>181.5</v>
      </c>
      <c r="L404" s="169">
        <v>21</v>
      </c>
      <c r="M404" s="165">
        <v>882206.7</v>
      </c>
      <c r="N404" s="160" t="s">
        <v>34</v>
      </c>
      <c r="O404" s="160" t="s">
        <v>34</v>
      </c>
      <c r="P404" s="160" t="s">
        <v>34</v>
      </c>
      <c r="Q404" s="165">
        <f t="shared" si="84"/>
        <v>882206.7</v>
      </c>
      <c r="R404" s="173">
        <v>4071.5574351978171</v>
      </c>
      <c r="S404" s="154">
        <v>5221.4052538370725</v>
      </c>
      <c r="T404" s="165" t="s">
        <v>34</v>
      </c>
      <c r="U404" s="169" t="s">
        <v>34</v>
      </c>
      <c r="V404" s="165" t="s">
        <v>34</v>
      </c>
      <c r="W404" s="165">
        <v>298.5</v>
      </c>
      <c r="X404" s="165">
        <v>882206.7</v>
      </c>
      <c r="Y404" s="165" t="s">
        <v>34</v>
      </c>
      <c r="Z404" s="165" t="s">
        <v>34</v>
      </c>
      <c r="AA404" s="165" t="s">
        <v>34</v>
      </c>
      <c r="AB404" s="165" t="s">
        <v>34</v>
      </c>
      <c r="AC404" s="165" t="s">
        <v>34</v>
      </c>
      <c r="AD404" s="165" t="s">
        <v>34</v>
      </c>
      <c r="AE404" s="165" t="s">
        <v>34</v>
      </c>
      <c r="AF404" s="165" t="s">
        <v>34</v>
      </c>
      <c r="AG404" s="165" t="s">
        <v>34</v>
      </c>
      <c r="AH404" s="165" t="s">
        <v>34</v>
      </c>
      <c r="AI404" s="170" t="s">
        <v>403</v>
      </c>
      <c r="AJ404" s="41"/>
      <c r="AK404" s="32" t="s">
        <v>404</v>
      </c>
      <c r="AL404" s="90">
        <v>1</v>
      </c>
      <c r="AM404" s="89"/>
      <c r="AN404" s="21"/>
      <c r="AO404" s="87"/>
      <c r="AP404" s="21"/>
      <c r="AQ404" s="21"/>
      <c r="AR404" s="21"/>
      <c r="AS404" s="54"/>
      <c r="AT404" s="54"/>
      <c r="AU404" s="29">
        <v>365</v>
      </c>
      <c r="AV404" s="29" t="s">
        <v>449</v>
      </c>
      <c r="AW404" s="29" t="str">
        <f t="shared" si="85"/>
        <v>365.</v>
      </c>
      <c r="AX404" s="104"/>
    </row>
    <row r="405" spans="1:50" ht="22.5" customHeight="1" x14ac:dyDescent="0.3">
      <c r="A405" s="159" t="str">
        <f t="shared" si="82"/>
        <v>366.</v>
      </c>
      <c r="B405" s="159">
        <v>1172</v>
      </c>
      <c r="C405" s="166" t="s">
        <v>159</v>
      </c>
      <c r="D405" s="167">
        <v>1957</v>
      </c>
      <c r="E405" s="167" t="s">
        <v>34</v>
      </c>
      <c r="F405" s="167" t="s">
        <v>36</v>
      </c>
      <c r="G405" s="188">
        <v>2</v>
      </c>
      <c r="H405" s="188">
        <v>2</v>
      </c>
      <c r="I405" s="165">
        <v>322.5</v>
      </c>
      <c r="J405" s="165">
        <v>284.10000000000002</v>
      </c>
      <c r="K405" s="165">
        <v>284.10000000000002</v>
      </c>
      <c r="L405" s="169">
        <v>22</v>
      </c>
      <c r="M405" s="165">
        <v>731241.1</v>
      </c>
      <c r="N405" s="160" t="s">
        <v>34</v>
      </c>
      <c r="O405" s="160" t="s">
        <v>34</v>
      </c>
      <c r="P405" s="160" t="s">
        <v>34</v>
      </c>
      <c r="Q405" s="165">
        <f t="shared" si="84"/>
        <v>731241.1</v>
      </c>
      <c r="R405" s="173">
        <v>2267.7895813953487</v>
      </c>
      <c r="S405" s="154">
        <v>5221.4052538370725</v>
      </c>
      <c r="T405" s="165" t="s">
        <v>34</v>
      </c>
      <c r="U405" s="169" t="s">
        <v>34</v>
      </c>
      <c r="V405" s="165" t="s">
        <v>34</v>
      </c>
      <c r="W405" s="165">
        <v>290.3</v>
      </c>
      <c r="X405" s="165">
        <v>731241.1</v>
      </c>
      <c r="Y405" s="165" t="s">
        <v>34</v>
      </c>
      <c r="Z405" s="165" t="s">
        <v>34</v>
      </c>
      <c r="AA405" s="165" t="s">
        <v>34</v>
      </c>
      <c r="AB405" s="165" t="s">
        <v>34</v>
      </c>
      <c r="AC405" s="165" t="s">
        <v>34</v>
      </c>
      <c r="AD405" s="165" t="s">
        <v>34</v>
      </c>
      <c r="AE405" s="165" t="s">
        <v>34</v>
      </c>
      <c r="AF405" s="165" t="s">
        <v>34</v>
      </c>
      <c r="AG405" s="165" t="s">
        <v>34</v>
      </c>
      <c r="AH405" s="165" t="s">
        <v>34</v>
      </c>
      <c r="AI405" s="170" t="s">
        <v>403</v>
      </c>
      <c r="AJ405" s="41"/>
      <c r="AK405" s="32" t="s">
        <v>404</v>
      </c>
      <c r="AL405" s="90">
        <v>1</v>
      </c>
      <c r="AM405" s="89"/>
      <c r="AN405" s="21"/>
      <c r="AO405" s="87"/>
      <c r="AP405" s="21"/>
      <c r="AQ405" s="21"/>
      <c r="AR405" s="21"/>
      <c r="AS405" s="54"/>
      <c r="AT405" s="54"/>
      <c r="AU405" s="29">
        <v>366</v>
      </c>
      <c r="AV405" s="29" t="s">
        <v>449</v>
      </c>
      <c r="AW405" s="29" t="str">
        <f t="shared" si="85"/>
        <v>366.</v>
      </c>
      <c r="AX405" s="104"/>
    </row>
    <row r="406" spans="1:50" ht="22.5" customHeight="1" x14ac:dyDescent="0.3">
      <c r="A406" s="159" t="str">
        <f t="shared" si="82"/>
        <v>367.</v>
      </c>
      <c r="B406" s="159">
        <v>1195</v>
      </c>
      <c r="C406" s="166" t="s">
        <v>160</v>
      </c>
      <c r="D406" s="167">
        <v>1961</v>
      </c>
      <c r="E406" s="167" t="s">
        <v>34</v>
      </c>
      <c r="F406" s="167" t="s">
        <v>35</v>
      </c>
      <c r="G406" s="188">
        <v>2</v>
      </c>
      <c r="H406" s="188">
        <v>2</v>
      </c>
      <c r="I406" s="165">
        <v>197.1</v>
      </c>
      <c r="J406" s="165">
        <v>185.1</v>
      </c>
      <c r="K406" s="165">
        <v>185.1</v>
      </c>
      <c r="L406" s="169">
        <v>8</v>
      </c>
      <c r="M406" s="165">
        <v>439000.38</v>
      </c>
      <c r="N406" s="160" t="s">
        <v>34</v>
      </c>
      <c r="O406" s="160" t="s">
        <v>34</v>
      </c>
      <c r="P406" s="160" t="s">
        <v>34</v>
      </c>
      <c r="Q406" s="165">
        <f t="shared" si="84"/>
        <v>439000.38</v>
      </c>
      <c r="R406" s="173">
        <v>2227.2977168949774</v>
      </c>
      <c r="S406" s="154">
        <v>5221.4052538370725</v>
      </c>
      <c r="T406" s="165" t="s">
        <v>34</v>
      </c>
      <c r="U406" s="169" t="s">
        <v>34</v>
      </c>
      <c r="V406" s="165" t="s">
        <v>34</v>
      </c>
      <c r="W406" s="165">
        <v>198</v>
      </c>
      <c r="X406" s="165">
        <v>439000.38</v>
      </c>
      <c r="Y406" s="165" t="s">
        <v>34</v>
      </c>
      <c r="Z406" s="165" t="s">
        <v>34</v>
      </c>
      <c r="AA406" s="165" t="s">
        <v>34</v>
      </c>
      <c r="AB406" s="165" t="s">
        <v>34</v>
      </c>
      <c r="AC406" s="165" t="s">
        <v>34</v>
      </c>
      <c r="AD406" s="165" t="s">
        <v>34</v>
      </c>
      <c r="AE406" s="165" t="s">
        <v>34</v>
      </c>
      <c r="AF406" s="165" t="s">
        <v>34</v>
      </c>
      <c r="AG406" s="165" t="s">
        <v>34</v>
      </c>
      <c r="AH406" s="165" t="s">
        <v>34</v>
      </c>
      <c r="AI406" s="170" t="s">
        <v>403</v>
      </c>
      <c r="AJ406" s="41"/>
      <c r="AK406" s="32" t="s">
        <v>404</v>
      </c>
      <c r="AL406" s="90">
        <v>1</v>
      </c>
      <c r="AM406" s="89"/>
      <c r="AN406" s="21"/>
      <c r="AO406" s="87"/>
      <c r="AP406" s="21"/>
      <c r="AQ406" s="21"/>
      <c r="AR406" s="21"/>
      <c r="AS406" s="54" t="s">
        <v>1681</v>
      </c>
      <c r="AT406" s="54"/>
      <c r="AU406" s="29">
        <v>367</v>
      </c>
      <c r="AV406" s="29" t="s">
        <v>449</v>
      </c>
      <c r="AW406" s="29" t="str">
        <f t="shared" si="85"/>
        <v>367.</v>
      </c>
      <c r="AX406" s="104"/>
    </row>
    <row r="407" spans="1:50" ht="22.5" customHeight="1" x14ac:dyDescent="0.3">
      <c r="A407" s="159" t="str">
        <f t="shared" si="82"/>
        <v>368.</v>
      </c>
      <c r="B407" s="159">
        <v>1199</v>
      </c>
      <c r="C407" s="166" t="s">
        <v>161</v>
      </c>
      <c r="D407" s="167">
        <v>1958</v>
      </c>
      <c r="E407" s="167" t="s">
        <v>34</v>
      </c>
      <c r="F407" s="167" t="s">
        <v>36</v>
      </c>
      <c r="G407" s="188">
        <v>2</v>
      </c>
      <c r="H407" s="188">
        <v>2</v>
      </c>
      <c r="I407" s="165">
        <v>366.2</v>
      </c>
      <c r="J407" s="165">
        <v>271.39999999999998</v>
      </c>
      <c r="K407" s="165">
        <v>271.39999999999998</v>
      </c>
      <c r="L407" s="169">
        <v>26</v>
      </c>
      <c r="M407" s="165">
        <v>848179.95</v>
      </c>
      <c r="N407" s="160" t="s">
        <v>34</v>
      </c>
      <c r="O407" s="160" t="s">
        <v>34</v>
      </c>
      <c r="P407" s="160" t="s">
        <v>34</v>
      </c>
      <c r="Q407" s="165">
        <f t="shared" si="84"/>
        <v>848179.95</v>
      </c>
      <c r="R407" s="173">
        <v>2326.0274713271438</v>
      </c>
      <c r="S407" s="154">
        <v>5221.4052538370725</v>
      </c>
      <c r="T407" s="165" t="s">
        <v>34</v>
      </c>
      <c r="U407" s="169" t="s">
        <v>34</v>
      </c>
      <c r="V407" s="165" t="s">
        <v>34</v>
      </c>
      <c r="W407" s="165">
        <v>285</v>
      </c>
      <c r="X407" s="165">
        <v>848179.95</v>
      </c>
      <c r="Y407" s="165" t="s">
        <v>34</v>
      </c>
      <c r="Z407" s="165" t="s">
        <v>34</v>
      </c>
      <c r="AA407" s="165" t="s">
        <v>34</v>
      </c>
      <c r="AB407" s="165" t="s">
        <v>34</v>
      </c>
      <c r="AC407" s="165" t="s">
        <v>34</v>
      </c>
      <c r="AD407" s="165" t="s">
        <v>34</v>
      </c>
      <c r="AE407" s="165" t="s">
        <v>34</v>
      </c>
      <c r="AF407" s="165" t="s">
        <v>34</v>
      </c>
      <c r="AG407" s="165" t="s">
        <v>34</v>
      </c>
      <c r="AH407" s="165" t="s">
        <v>34</v>
      </c>
      <c r="AI407" s="170" t="s">
        <v>403</v>
      </c>
      <c r="AJ407" s="41"/>
      <c r="AK407" s="32" t="s">
        <v>404</v>
      </c>
      <c r="AL407" s="90">
        <v>1</v>
      </c>
      <c r="AM407" s="89"/>
      <c r="AN407" s="21"/>
      <c r="AO407" s="87"/>
      <c r="AP407" s="21"/>
      <c r="AQ407" s="21"/>
      <c r="AR407" s="21"/>
      <c r="AS407" s="54"/>
      <c r="AT407" s="54"/>
      <c r="AU407" s="29">
        <v>368</v>
      </c>
      <c r="AV407" s="29" t="s">
        <v>449</v>
      </c>
      <c r="AW407" s="29" t="str">
        <f t="shared" si="85"/>
        <v>368.</v>
      </c>
      <c r="AX407" s="104"/>
    </row>
    <row r="408" spans="1:50" ht="22.5" customHeight="1" x14ac:dyDescent="0.3">
      <c r="A408" s="159" t="str">
        <f t="shared" si="82"/>
        <v>369.</v>
      </c>
      <c r="B408" s="159">
        <v>1247</v>
      </c>
      <c r="C408" s="166" t="s">
        <v>162</v>
      </c>
      <c r="D408" s="167">
        <v>1959</v>
      </c>
      <c r="E408" s="167" t="s">
        <v>34</v>
      </c>
      <c r="F408" s="167" t="s">
        <v>35</v>
      </c>
      <c r="G408" s="188">
        <v>2</v>
      </c>
      <c r="H408" s="188">
        <v>2</v>
      </c>
      <c r="I408" s="165">
        <v>309.8</v>
      </c>
      <c r="J408" s="165">
        <v>182.5</v>
      </c>
      <c r="K408" s="165">
        <v>182.5</v>
      </c>
      <c r="L408" s="169">
        <v>16</v>
      </c>
      <c r="M408" s="165">
        <v>839244.22</v>
      </c>
      <c r="N408" s="160" t="s">
        <v>34</v>
      </c>
      <c r="O408" s="160" t="s">
        <v>34</v>
      </c>
      <c r="P408" s="160" t="s">
        <v>34</v>
      </c>
      <c r="Q408" s="165">
        <f t="shared" si="84"/>
        <v>839244.22</v>
      </c>
      <c r="R408" s="173">
        <v>2716.5198515171078</v>
      </c>
      <c r="S408" s="154">
        <v>5221.4052538370725</v>
      </c>
      <c r="T408" s="165" t="s">
        <v>34</v>
      </c>
      <c r="U408" s="169" t="s">
        <v>34</v>
      </c>
      <c r="V408" s="165" t="s">
        <v>34</v>
      </c>
      <c r="W408" s="165">
        <v>334</v>
      </c>
      <c r="X408" s="165">
        <v>839244.22</v>
      </c>
      <c r="Y408" s="165" t="s">
        <v>34</v>
      </c>
      <c r="Z408" s="165" t="s">
        <v>34</v>
      </c>
      <c r="AA408" s="165" t="s">
        <v>34</v>
      </c>
      <c r="AB408" s="165" t="s">
        <v>34</v>
      </c>
      <c r="AC408" s="165" t="s">
        <v>34</v>
      </c>
      <c r="AD408" s="165" t="s">
        <v>34</v>
      </c>
      <c r="AE408" s="165" t="s">
        <v>34</v>
      </c>
      <c r="AF408" s="165" t="s">
        <v>34</v>
      </c>
      <c r="AG408" s="165" t="s">
        <v>34</v>
      </c>
      <c r="AH408" s="165" t="s">
        <v>34</v>
      </c>
      <c r="AI408" s="170" t="s">
        <v>403</v>
      </c>
      <c r="AJ408" s="41"/>
      <c r="AK408" s="32" t="s">
        <v>404</v>
      </c>
      <c r="AL408" s="90">
        <v>1</v>
      </c>
      <c r="AM408" s="89"/>
      <c r="AN408" s="21"/>
      <c r="AO408" s="87"/>
      <c r="AP408" s="21"/>
      <c r="AQ408" s="21"/>
      <c r="AR408" s="21"/>
      <c r="AS408" s="54"/>
      <c r="AT408" s="54"/>
      <c r="AU408" s="29">
        <v>369</v>
      </c>
      <c r="AV408" s="29" t="s">
        <v>449</v>
      </c>
      <c r="AW408" s="29" t="str">
        <f t="shared" si="85"/>
        <v>369.</v>
      </c>
      <c r="AX408" s="104"/>
    </row>
    <row r="409" spans="1:50" ht="22.5" customHeight="1" x14ac:dyDescent="0.3">
      <c r="A409" s="159" t="str">
        <f t="shared" si="82"/>
        <v>370.</v>
      </c>
      <c r="B409" s="159">
        <v>1249</v>
      </c>
      <c r="C409" s="166" t="s">
        <v>163</v>
      </c>
      <c r="D409" s="167">
        <v>1958</v>
      </c>
      <c r="E409" s="167" t="s">
        <v>34</v>
      </c>
      <c r="F409" s="167" t="s">
        <v>35</v>
      </c>
      <c r="G409" s="188">
        <v>2</v>
      </c>
      <c r="H409" s="188">
        <v>2</v>
      </c>
      <c r="I409" s="165">
        <v>425.6</v>
      </c>
      <c r="J409" s="165">
        <v>265.2</v>
      </c>
      <c r="K409" s="165">
        <v>265.2</v>
      </c>
      <c r="L409" s="169">
        <v>17</v>
      </c>
      <c r="M409" s="165">
        <v>1001773.47</v>
      </c>
      <c r="N409" s="160" t="s">
        <v>34</v>
      </c>
      <c r="O409" s="160" t="s">
        <v>34</v>
      </c>
      <c r="P409" s="160" t="s">
        <v>34</v>
      </c>
      <c r="Q409" s="165">
        <f t="shared" si="84"/>
        <v>1001773.47</v>
      </c>
      <c r="R409" s="173">
        <v>2353.7910479323305</v>
      </c>
      <c r="S409" s="154">
        <v>5221.4052538370725</v>
      </c>
      <c r="T409" s="165" t="s">
        <v>34</v>
      </c>
      <c r="U409" s="169" t="s">
        <v>34</v>
      </c>
      <c r="V409" s="165" t="s">
        <v>34</v>
      </c>
      <c r="W409" s="165">
        <v>409</v>
      </c>
      <c r="X409" s="165">
        <v>1001773.47</v>
      </c>
      <c r="Y409" s="165" t="s">
        <v>34</v>
      </c>
      <c r="Z409" s="165" t="s">
        <v>34</v>
      </c>
      <c r="AA409" s="165" t="s">
        <v>34</v>
      </c>
      <c r="AB409" s="165" t="s">
        <v>34</v>
      </c>
      <c r="AC409" s="165" t="s">
        <v>34</v>
      </c>
      <c r="AD409" s="165" t="s">
        <v>34</v>
      </c>
      <c r="AE409" s="165" t="s">
        <v>34</v>
      </c>
      <c r="AF409" s="165" t="s">
        <v>34</v>
      </c>
      <c r="AG409" s="165" t="s">
        <v>34</v>
      </c>
      <c r="AH409" s="165" t="s">
        <v>34</v>
      </c>
      <c r="AI409" s="170" t="s">
        <v>403</v>
      </c>
      <c r="AJ409" s="41"/>
      <c r="AK409" s="32" t="s">
        <v>404</v>
      </c>
      <c r="AL409" s="90">
        <v>1</v>
      </c>
      <c r="AM409" s="89"/>
      <c r="AN409" s="21"/>
      <c r="AO409" s="87"/>
      <c r="AP409" s="21"/>
      <c r="AQ409" s="21"/>
      <c r="AR409" s="21"/>
      <c r="AS409" s="54"/>
      <c r="AT409" s="54"/>
      <c r="AU409" s="29">
        <v>370</v>
      </c>
      <c r="AV409" s="29" t="s">
        <v>449</v>
      </c>
      <c r="AW409" s="29" t="str">
        <f t="shared" si="85"/>
        <v>370.</v>
      </c>
      <c r="AX409" s="104"/>
    </row>
    <row r="410" spans="1:50" ht="22.5" customHeight="1" x14ac:dyDescent="0.3">
      <c r="A410" s="159" t="str">
        <f t="shared" si="82"/>
        <v>371.</v>
      </c>
      <c r="B410" s="159">
        <v>1250</v>
      </c>
      <c r="C410" s="166" t="s">
        <v>164</v>
      </c>
      <c r="D410" s="167">
        <v>1958</v>
      </c>
      <c r="E410" s="167" t="s">
        <v>34</v>
      </c>
      <c r="F410" s="167" t="s">
        <v>35</v>
      </c>
      <c r="G410" s="188">
        <v>2</v>
      </c>
      <c r="H410" s="188">
        <v>2</v>
      </c>
      <c r="I410" s="165">
        <v>425.6</v>
      </c>
      <c r="J410" s="165">
        <v>265.2</v>
      </c>
      <c r="K410" s="165">
        <v>265.2</v>
      </c>
      <c r="L410" s="169">
        <v>19</v>
      </c>
      <c r="M410" s="165">
        <v>847519.27</v>
      </c>
      <c r="N410" s="160" t="s">
        <v>34</v>
      </c>
      <c r="O410" s="160" t="s">
        <v>34</v>
      </c>
      <c r="P410" s="160" t="s">
        <v>34</v>
      </c>
      <c r="Q410" s="165">
        <f t="shared" si="84"/>
        <v>847519.27</v>
      </c>
      <c r="R410" s="173">
        <v>2009.2842340225563</v>
      </c>
      <c r="S410" s="154">
        <v>5221.4052538370725</v>
      </c>
      <c r="T410" s="165" t="s">
        <v>34</v>
      </c>
      <c r="U410" s="169" t="s">
        <v>34</v>
      </c>
      <c r="V410" s="165" t="s">
        <v>34</v>
      </c>
      <c r="W410" s="165">
        <v>339.8</v>
      </c>
      <c r="X410" s="165">
        <v>847519.27</v>
      </c>
      <c r="Y410" s="165" t="s">
        <v>34</v>
      </c>
      <c r="Z410" s="165" t="s">
        <v>34</v>
      </c>
      <c r="AA410" s="165" t="s">
        <v>34</v>
      </c>
      <c r="AB410" s="165" t="s">
        <v>34</v>
      </c>
      <c r="AC410" s="165" t="s">
        <v>34</v>
      </c>
      <c r="AD410" s="165" t="s">
        <v>34</v>
      </c>
      <c r="AE410" s="165" t="s">
        <v>34</v>
      </c>
      <c r="AF410" s="165" t="s">
        <v>34</v>
      </c>
      <c r="AG410" s="165" t="s">
        <v>34</v>
      </c>
      <c r="AH410" s="165" t="s">
        <v>34</v>
      </c>
      <c r="AI410" s="170" t="s">
        <v>403</v>
      </c>
      <c r="AJ410" s="41"/>
      <c r="AK410" s="32" t="s">
        <v>404</v>
      </c>
      <c r="AL410" s="90">
        <v>1</v>
      </c>
      <c r="AM410" s="89"/>
      <c r="AN410" s="21"/>
      <c r="AO410" s="87"/>
      <c r="AP410" s="21"/>
      <c r="AQ410" s="21"/>
      <c r="AR410" s="21"/>
      <c r="AS410" s="54"/>
      <c r="AT410" s="54"/>
      <c r="AU410" s="29">
        <v>371</v>
      </c>
      <c r="AV410" s="29" t="s">
        <v>449</v>
      </c>
      <c r="AW410" s="29" t="str">
        <f t="shared" si="85"/>
        <v>371.</v>
      </c>
      <c r="AX410" s="104"/>
    </row>
    <row r="411" spans="1:50" ht="22.5" customHeight="1" x14ac:dyDescent="0.3">
      <c r="A411" s="159"/>
      <c r="B411" s="159"/>
      <c r="C411" s="158" t="s">
        <v>40</v>
      </c>
      <c r="D411" s="167"/>
      <c r="E411" s="167"/>
      <c r="F411" s="159"/>
      <c r="G411" s="188"/>
      <c r="H411" s="188"/>
      <c r="I411" s="160">
        <f>SUM(I412:I417)</f>
        <v>2123.6999999999998</v>
      </c>
      <c r="J411" s="160">
        <f>SUM(J412:J417)</f>
        <v>1918.24</v>
      </c>
      <c r="K411" s="160">
        <f>SUM(K412:K417)</f>
        <v>1918.24</v>
      </c>
      <c r="L411" s="161">
        <f>SUM(L412:L417)</f>
        <v>126</v>
      </c>
      <c r="M411" s="160">
        <f>SUM(M412:M417)</f>
        <v>4606406.7699999996</v>
      </c>
      <c r="N411" s="160"/>
      <c r="O411" s="160"/>
      <c r="P411" s="160"/>
      <c r="Q411" s="160">
        <f>SUM(Q412:Q417)</f>
        <v>4606406.7699999996</v>
      </c>
      <c r="R411" s="160"/>
      <c r="S411" s="160"/>
      <c r="T411" s="160"/>
      <c r="U411" s="161"/>
      <c r="V411" s="160"/>
      <c r="W411" s="160">
        <f>SUM(W412:W417)</f>
        <v>2084</v>
      </c>
      <c r="X411" s="160">
        <f>SUM(X412:X417)</f>
        <v>4606406.7699999996</v>
      </c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5"/>
      <c r="AI411" s="170"/>
      <c r="AJ411" s="1">
        <v>8</v>
      </c>
      <c r="AK411" s="32"/>
      <c r="AL411" s="90">
        <f>SUM(AL412:AL417)</f>
        <v>6</v>
      </c>
      <c r="AM411" s="89">
        <f>SUM(AM412:AM417)</f>
        <v>0</v>
      </c>
      <c r="AN411" s="21">
        <f>M411-T411-V411-X411-Z411-AB411-AD411-AG411-AH411</f>
        <v>0</v>
      </c>
      <c r="AO411" s="87"/>
      <c r="AP411" s="21"/>
      <c r="AQ411" s="21"/>
      <c r="AR411" s="21"/>
      <c r="AS411" s="53"/>
      <c r="AT411" s="53"/>
      <c r="AX411" s="104"/>
    </row>
    <row r="412" spans="1:50" ht="22.5" customHeight="1" x14ac:dyDescent="0.3">
      <c r="A412" s="159" t="str">
        <f t="shared" si="82"/>
        <v>372.</v>
      </c>
      <c r="B412" s="159">
        <v>1158</v>
      </c>
      <c r="C412" s="166" t="s">
        <v>783</v>
      </c>
      <c r="D412" s="197">
        <v>1963</v>
      </c>
      <c r="E412" s="172" t="s">
        <v>34</v>
      </c>
      <c r="F412" s="192" t="s">
        <v>35</v>
      </c>
      <c r="G412" s="172">
        <v>2</v>
      </c>
      <c r="H412" s="172">
        <v>1</v>
      </c>
      <c r="I412" s="152">
        <v>410.5</v>
      </c>
      <c r="J412" s="152">
        <v>380.7</v>
      </c>
      <c r="K412" s="152">
        <v>380.7</v>
      </c>
      <c r="L412" s="153">
        <v>20</v>
      </c>
      <c r="M412" s="190">
        <f>X412</f>
        <v>891031.05</v>
      </c>
      <c r="N412" s="190" t="s">
        <v>34</v>
      </c>
      <c r="O412" s="190" t="s">
        <v>34</v>
      </c>
      <c r="P412" s="190" t="s">
        <v>34</v>
      </c>
      <c r="Q412" s="190">
        <f t="shared" ref="Q412:Q417" si="86">M412</f>
        <v>891031.05</v>
      </c>
      <c r="R412" s="173">
        <f t="shared" ref="R412:R417" si="87">M412/I412</f>
        <v>2170.599390986602</v>
      </c>
      <c r="S412" s="154">
        <v>7593.347341513293</v>
      </c>
      <c r="T412" s="152" t="s">
        <v>34</v>
      </c>
      <c r="U412" s="153" t="s">
        <v>34</v>
      </c>
      <c r="V412" s="152" t="s">
        <v>34</v>
      </c>
      <c r="W412" s="190">
        <v>398</v>
      </c>
      <c r="X412" s="190">
        <v>891031.05</v>
      </c>
      <c r="Y412" s="164" t="s">
        <v>34</v>
      </c>
      <c r="Z412" s="164" t="s">
        <v>34</v>
      </c>
      <c r="AA412" s="164" t="s">
        <v>34</v>
      </c>
      <c r="AB412" s="164" t="s">
        <v>34</v>
      </c>
      <c r="AC412" s="164" t="s">
        <v>34</v>
      </c>
      <c r="AD412" s="164" t="s">
        <v>34</v>
      </c>
      <c r="AE412" s="164" t="s">
        <v>34</v>
      </c>
      <c r="AF412" s="164" t="s">
        <v>34</v>
      </c>
      <c r="AG412" s="164" t="s">
        <v>34</v>
      </c>
      <c r="AH412" s="164" t="s">
        <v>34</v>
      </c>
      <c r="AI412" s="198" t="s">
        <v>38</v>
      </c>
      <c r="AJ412" s="42"/>
      <c r="AK412" s="32" t="s">
        <v>404</v>
      </c>
      <c r="AL412" s="90">
        <v>1</v>
      </c>
      <c r="AM412" s="89"/>
      <c r="AN412" s="21"/>
      <c r="AO412" s="87"/>
      <c r="AP412" s="21"/>
      <c r="AQ412" s="21"/>
      <c r="AR412" s="21"/>
      <c r="AS412" s="34"/>
      <c r="AT412" s="55">
        <v>43460</v>
      </c>
      <c r="AU412" s="29">
        <v>372</v>
      </c>
      <c r="AV412" s="29" t="s">
        <v>449</v>
      </c>
      <c r="AW412" s="29" t="str">
        <f>CONCATENATE(AU412,AV412)</f>
        <v>372.</v>
      </c>
      <c r="AX412" s="104"/>
    </row>
    <row r="413" spans="1:50" ht="22.5" customHeight="1" x14ac:dyDescent="0.3">
      <c r="A413" s="159" t="str">
        <f t="shared" si="82"/>
        <v>373.</v>
      </c>
      <c r="B413" s="159">
        <v>1168</v>
      </c>
      <c r="C413" s="166" t="s">
        <v>165</v>
      </c>
      <c r="D413" s="197">
        <v>1964</v>
      </c>
      <c r="E413" s="172" t="s">
        <v>34</v>
      </c>
      <c r="F413" s="192" t="s">
        <v>35</v>
      </c>
      <c r="G413" s="172">
        <v>2</v>
      </c>
      <c r="H413" s="172">
        <v>1</v>
      </c>
      <c r="I413" s="152">
        <v>353.3</v>
      </c>
      <c r="J413" s="152">
        <v>320.16000000000003</v>
      </c>
      <c r="K413" s="152">
        <v>320.16000000000003</v>
      </c>
      <c r="L413" s="153">
        <v>21</v>
      </c>
      <c r="M413" s="190">
        <f t="shared" ref="M413:M417" si="88">X413</f>
        <v>795758.99</v>
      </c>
      <c r="N413" s="190" t="s">
        <v>34</v>
      </c>
      <c r="O413" s="190" t="s">
        <v>34</v>
      </c>
      <c r="P413" s="190" t="s">
        <v>34</v>
      </c>
      <c r="Q413" s="190">
        <f t="shared" si="86"/>
        <v>795758.99</v>
      </c>
      <c r="R413" s="173">
        <f t="shared" si="87"/>
        <v>2252.3605717520518</v>
      </c>
      <c r="S413" s="154">
        <v>7593.347341513293</v>
      </c>
      <c r="T413" s="152" t="s">
        <v>34</v>
      </c>
      <c r="U413" s="153" t="s">
        <v>34</v>
      </c>
      <c r="V413" s="152" t="s">
        <v>34</v>
      </c>
      <c r="W413" s="152">
        <v>362</v>
      </c>
      <c r="X413" s="190">
        <v>795758.99</v>
      </c>
      <c r="Y413" s="164" t="s">
        <v>34</v>
      </c>
      <c r="Z413" s="164" t="s">
        <v>34</v>
      </c>
      <c r="AA413" s="164" t="s">
        <v>34</v>
      </c>
      <c r="AB413" s="164" t="s">
        <v>34</v>
      </c>
      <c r="AC413" s="164" t="s">
        <v>34</v>
      </c>
      <c r="AD413" s="164" t="s">
        <v>34</v>
      </c>
      <c r="AE413" s="164" t="s">
        <v>34</v>
      </c>
      <c r="AF413" s="164" t="s">
        <v>34</v>
      </c>
      <c r="AG413" s="164" t="s">
        <v>34</v>
      </c>
      <c r="AH413" s="164" t="s">
        <v>34</v>
      </c>
      <c r="AI413" s="198" t="s">
        <v>38</v>
      </c>
      <c r="AJ413" s="42"/>
      <c r="AK413" s="32" t="s">
        <v>404</v>
      </c>
      <c r="AL413" s="90">
        <v>1</v>
      </c>
      <c r="AM413" s="89"/>
      <c r="AN413" s="21"/>
      <c r="AO413" s="87"/>
      <c r="AP413" s="21"/>
      <c r="AQ413" s="21"/>
      <c r="AR413" s="21"/>
      <c r="AS413" s="34"/>
      <c r="AT413" s="55">
        <v>43402</v>
      </c>
      <c r="AU413" s="29">
        <v>373</v>
      </c>
      <c r="AV413" s="29" t="s">
        <v>449</v>
      </c>
      <c r="AW413" s="29" t="str">
        <f t="shared" ref="AW413:AW417" si="89">CONCATENATE(AU413,AV413)</f>
        <v>373.</v>
      </c>
      <c r="AX413" s="104"/>
    </row>
    <row r="414" spans="1:50" ht="22.5" customHeight="1" x14ac:dyDescent="0.3">
      <c r="A414" s="159" t="str">
        <f t="shared" si="82"/>
        <v>374.</v>
      </c>
      <c r="B414" s="159">
        <v>1173</v>
      </c>
      <c r="C414" s="166" t="s">
        <v>166</v>
      </c>
      <c r="D414" s="197">
        <v>1963</v>
      </c>
      <c r="E414" s="172" t="s">
        <v>34</v>
      </c>
      <c r="F414" s="192" t="s">
        <v>35</v>
      </c>
      <c r="G414" s="172">
        <v>2</v>
      </c>
      <c r="H414" s="172">
        <v>1</v>
      </c>
      <c r="I414" s="152">
        <v>298.7</v>
      </c>
      <c r="J414" s="152">
        <v>265.56</v>
      </c>
      <c r="K414" s="152">
        <v>265.56</v>
      </c>
      <c r="L414" s="153">
        <v>22</v>
      </c>
      <c r="M414" s="190">
        <f t="shared" si="88"/>
        <v>724199.56</v>
      </c>
      <c r="N414" s="190" t="s">
        <v>34</v>
      </c>
      <c r="O414" s="190" t="s">
        <v>34</v>
      </c>
      <c r="P414" s="190" t="s">
        <v>34</v>
      </c>
      <c r="Q414" s="190">
        <f t="shared" si="86"/>
        <v>724199.56</v>
      </c>
      <c r="R414" s="173">
        <f t="shared" si="87"/>
        <v>2424.5047204553066</v>
      </c>
      <c r="S414" s="154">
        <v>7593.347341513293</v>
      </c>
      <c r="T414" s="152" t="s">
        <v>34</v>
      </c>
      <c r="U414" s="153" t="s">
        <v>34</v>
      </c>
      <c r="V414" s="152" t="s">
        <v>34</v>
      </c>
      <c r="W414" s="152">
        <v>325</v>
      </c>
      <c r="X414" s="190">
        <v>724199.56</v>
      </c>
      <c r="Y414" s="164" t="s">
        <v>34</v>
      </c>
      <c r="Z414" s="164" t="s">
        <v>34</v>
      </c>
      <c r="AA414" s="164" t="s">
        <v>34</v>
      </c>
      <c r="AB414" s="164" t="s">
        <v>34</v>
      </c>
      <c r="AC414" s="164" t="s">
        <v>34</v>
      </c>
      <c r="AD414" s="164" t="s">
        <v>34</v>
      </c>
      <c r="AE414" s="164" t="s">
        <v>34</v>
      </c>
      <c r="AF414" s="164" t="s">
        <v>34</v>
      </c>
      <c r="AG414" s="164" t="s">
        <v>34</v>
      </c>
      <c r="AH414" s="164" t="s">
        <v>34</v>
      </c>
      <c r="AI414" s="198" t="s">
        <v>38</v>
      </c>
      <c r="AJ414" s="42"/>
      <c r="AK414" s="32" t="s">
        <v>404</v>
      </c>
      <c r="AL414" s="90">
        <v>1</v>
      </c>
      <c r="AM414" s="89"/>
      <c r="AN414" s="21"/>
      <c r="AO414" s="87"/>
      <c r="AP414" s="21"/>
      <c r="AQ414" s="21"/>
      <c r="AR414" s="21"/>
      <c r="AS414" s="34"/>
      <c r="AT414" s="55">
        <v>43402</v>
      </c>
      <c r="AU414" s="29">
        <v>374</v>
      </c>
      <c r="AV414" s="29" t="s">
        <v>449</v>
      </c>
      <c r="AW414" s="29" t="str">
        <f t="shared" si="89"/>
        <v>374.</v>
      </c>
      <c r="AX414" s="104"/>
    </row>
    <row r="415" spans="1:50" ht="22.5" customHeight="1" x14ac:dyDescent="0.3">
      <c r="A415" s="159" t="str">
        <f t="shared" si="82"/>
        <v>375.</v>
      </c>
      <c r="B415" s="159">
        <v>1201</v>
      </c>
      <c r="C415" s="166" t="s">
        <v>167</v>
      </c>
      <c r="D415" s="192">
        <v>1964</v>
      </c>
      <c r="E415" s="159" t="s">
        <v>34</v>
      </c>
      <c r="F415" s="192" t="s">
        <v>35</v>
      </c>
      <c r="G415" s="159">
        <v>2</v>
      </c>
      <c r="H415" s="159">
        <v>1</v>
      </c>
      <c r="I415" s="154">
        <v>392.7</v>
      </c>
      <c r="J415" s="154">
        <v>359.56</v>
      </c>
      <c r="K415" s="154">
        <v>359.56</v>
      </c>
      <c r="L415" s="156">
        <v>25</v>
      </c>
      <c r="M415" s="190">
        <f t="shared" si="88"/>
        <v>819017.34</v>
      </c>
      <c r="N415" s="190" t="s">
        <v>34</v>
      </c>
      <c r="O415" s="190" t="s">
        <v>34</v>
      </c>
      <c r="P415" s="190" t="s">
        <v>34</v>
      </c>
      <c r="Q415" s="190">
        <f t="shared" si="86"/>
        <v>819017.34</v>
      </c>
      <c r="R415" s="173">
        <f t="shared" si="87"/>
        <v>2085.6056531703589</v>
      </c>
      <c r="S415" s="154">
        <v>7593.347341513293</v>
      </c>
      <c r="T415" s="152" t="s">
        <v>34</v>
      </c>
      <c r="U415" s="153" t="s">
        <v>34</v>
      </c>
      <c r="V415" s="152" t="s">
        <v>34</v>
      </c>
      <c r="W415" s="154">
        <v>372</v>
      </c>
      <c r="X415" s="190">
        <v>819017.34</v>
      </c>
      <c r="Y415" s="164" t="s">
        <v>34</v>
      </c>
      <c r="Z415" s="164" t="s">
        <v>34</v>
      </c>
      <c r="AA415" s="164" t="s">
        <v>34</v>
      </c>
      <c r="AB415" s="164" t="s">
        <v>34</v>
      </c>
      <c r="AC415" s="164" t="s">
        <v>34</v>
      </c>
      <c r="AD415" s="164" t="s">
        <v>34</v>
      </c>
      <c r="AE415" s="164" t="s">
        <v>34</v>
      </c>
      <c r="AF415" s="164" t="s">
        <v>34</v>
      </c>
      <c r="AG415" s="164" t="s">
        <v>34</v>
      </c>
      <c r="AH415" s="164" t="s">
        <v>34</v>
      </c>
      <c r="AI415" s="198" t="s">
        <v>38</v>
      </c>
      <c r="AJ415" s="42"/>
      <c r="AK415" s="32" t="s">
        <v>404</v>
      </c>
      <c r="AL415" s="90">
        <v>1</v>
      </c>
      <c r="AM415" s="89"/>
      <c r="AN415" s="21"/>
      <c r="AO415" s="87"/>
      <c r="AP415" s="21"/>
      <c r="AQ415" s="21"/>
      <c r="AR415" s="21"/>
      <c r="AS415" s="34"/>
      <c r="AT415" s="34"/>
      <c r="AU415" s="29">
        <v>375</v>
      </c>
      <c r="AV415" s="29" t="s">
        <v>449</v>
      </c>
      <c r="AW415" s="29" t="str">
        <f t="shared" si="89"/>
        <v>375.</v>
      </c>
      <c r="AX415" s="104"/>
    </row>
    <row r="416" spans="1:50" ht="22.5" customHeight="1" x14ac:dyDescent="0.3">
      <c r="A416" s="159" t="str">
        <f t="shared" si="82"/>
        <v>376.</v>
      </c>
      <c r="B416" s="159">
        <v>1207</v>
      </c>
      <c r="C416" s="166" t="s">
        <v>168</v>
      </c>
      <c r="D416" s="192">
        <v>1964</v>
      </c>
      <c r="E416" s="159" t="s">
        <v>34</v>
      </c>
      <c r="F416" s="192" t="s">
        <v>35</v>
      </c>
      <c r="G416" s="159">
        <v>2</v>
      </c>
      <c r="H416" s="159">
        <v>1</v>
      </c>
      <c r="I416" s="154">
        <v>394.3</v>
      </c>
      <c r="J416" s="154">
        <v>361.16</v>
      </c>
      <c r="K416" s="154">
        <v>361.16</v>
      </c>
      <c r="L416" s="156">
        <v>21</v>
      </c>
      <c r="M416" s="190">
        <f t="shared" si="88"/>
        <v>798902.11</v>
      </c>
      <c r="N416" s="190" t="s">
        <v>34</v>
      </c>
      <c r="O416" s="190" t="s">
        <v>34</v>
      </c>
      <c r="P416" s="190" t="s">
        <v>34</v>
      </c>
      <c r="Q416" s="190">
        <f t="shared" si="86"/>
        <v>798902.11</v>
      </c>
      <c r="R416" s="173">
        <f t="shared" si="87"/>
        <v>2026.1275932031447</v>
      </c>
      <c r="S416" s="154">
        <v>7593.347341513293</v>
      </c>
      <c r="T416" s="152" t="s">
        <v>34</v>
      </c>
      <c r="U416" s="153" t="s">
        <v>34</v>
      </c>
      <c r="V416" s="152" t="s">
        <v>34</v>
      </c>
      <c r="W416" s="154">
        <v>375</v>
      </c>
      <c r="X416" s="190">
        <v>798902.11</v>
      </c>
      <c r="Y416" s="164" t="s">
        <v>34</v>
      </c>
      <c r="Z416" s="164" t="s">
        <v>34</v>
      </c>
      <c r="AA416" s="164" t="s">
        <v>34</v>
      </c>
      <c r="AB416" s="164" t="s">
        <v>34</v>
      </c>
      <c r="AC416" s="164" t="s">
        <v>34</v>
      </c>
      <c r="AD416" s="164" t="s">
        <v>34</v>
      </c>
      <c r="AE416" s="164" t="s">
        <v>34</v>
      </c>
      <c r="AF416" s="164" t="s">
        <v>34</v>
      </c>
      <c r="AG416" s="164" t="s">
        <v>34</v>
      </c>
      <c r="AH416" s="164" t="s">
        <v>34</v>
      </c>
      <c r="AI416" s="198" t="s">
        <v>38</v>
      </c>
      <c r="AJ416" s="42"/>
      <c r="AK416" s="32" t="s">
        <v>404</v>
      </c>
      <c r="AL416" s="90">
        <v>1</v>
      </c>
      <c r="AM416" s="89"/>
      <c r="AN416" s="21"/>
      <c r="AO416" s="87"/>
      <c r="AP416" s="21"/>
      <c r="AQ416" s="21"/>
      <c r="AR416" s="21"/>
      <c r="AS416" s="34"/>
      <c r="AT416" s="55">
        <v>43362</v>
      </c>
      <c r="AU416" s="29">
        <v>376</v>
      </c>
      <c r="AV416" s="29" t="s">
        <v>449</v>
      </c>
      <c r="AW416" s="29" t="str">
        <f t="shared" si="89"/>
        <v>376.</v>
      </c>
      <c r="AX416" s="104"/>
    </row>
    <row r="417" spans="1:50" ht="22.5" customHeight="1" x14ac:dyDescent="0.3">
      <c r="A417" s="159" t="str">
        <f t="shared" si="82"/>
        <v>377.</v>
      </c>
      <c r="B417" s="159">
        <v>1219</v>
      </c>
      <c r="C417" s="166" t="s">
        <v>169</v>
      </c>
      <c r="D417" s="192">
        <v>1967</v>
      </c>
      <c r="E417" s="159" t="s">
        <v>34</v>
      </c>
      <c r="F417" s="192" t="s">
        <v>36</v>
      </c>
      <c r="G417" s="159">
        <v>2</v>
      </c>
      <c r="H417" s="159">
        <v>1</v>
      </c>
      <c r="I417" s="154">
        <v>274.2</v>
      </c>
      <c r="J417" s="154">
        <v>231.1</v>
      </c>
      <c r="K417" s="154">
        <v>231.1</v>
      </c>
      <c r="L417" s="156">
        <v>17</v>
      </c>
      <c r="M417" s="190">
        <f t="shared" si="88"/>
        <v>577497.72</v>
      </c>
      <c r="N417" s="190" t="s">
        <v>34</v>
      </c>
      <c r="O417" s="190" t="s">
        <v>34</v>
      </c>
      <c r="P417" s="190" t="s">
        <v>34</v>
      </c>
      <c r="Q417" s="190">
        <f t="shared" si="86"/>
        <v>577497.72</v>
      </c>
      <c r="R417" s="173">
        <f t="shared" si="87"/>
        <v>2106.1185995623632</v>
      </c>
      <c r="S417" s="154">
        <v>7593.347341513293</v>
      </c>
      <c r="T417" s="152" t="s">
        <v>34</v>
      </c>
      <c r="U417" s="153" t="s">
        <v>34</v>
      </c>
      <c r="V417" s="152" t="s">
        <v>34</v>
      </c>
      <c r="W417" s="154">
        <v>252</v>
      </c>
      <c r="X417" s="190">
        <v>577497.72</v>
      </c>
      <c r="Y417" s="164" t="s">
        <v>34</v>
      </c>
      <c r="Z417" s="164" t="s">
        <v>34</v>
      </c>
      <c r="AA417" s="164" t="s">
        <v>34</v>
      </c>
      <c r="AB417" s="164" t="s">
        <v>34</v>
      </c>
      <c r="AC417" s="164" t="s">
        <v>34</v>
      </c>
      <c r="AD417" s="164" t="s">
        <v>34</v>
      </c>
      <c r="AE417" s="164" t="s">
        <v>34</v>
      </c>
      <c r="AF417" s="164" t="s">
        <v>34</v>
      </c>
      <c r="AG417" s="164" t="s">
        <v>34</v>
      </c>
      <c r="AH417" s="164" t="s">
        <v>34</v>
      </c>
      <c r="AI417" s="198" t="s">
        <v>38</v>
      </c>
      <c r="AJ417" s="42"/>
      <c r="AK417" s="32" t="s">
        <v>404</v>
      </c>
      <c r="AL417" s="90">
        <v>1</v>
      </c>
      <c r="AM417" s="89"/>
      <c r="AN417" s="21"/>
      <c r="AO417" s="87"/>
      <c r="AP417" s="21"/>
      <c r="AQ417" s="21"/>
      <c r="AR417" s="21"/>
      <c r="AS417" s="34"/>
      <c r="AT417" s="55">
        <v>43460</v>
      </c>
      <c r="AU417" s="29">
        <v>377</v>
      </c>
      <c r="AV417" s="29" t="s">
        <v>449</v>
      </c>
      <c r="AW417" s="29" t="str">
        <f t="shared" si="89"/>
        <v>377.</v>
      </c>
      <c r="AX417" s="104"/>
    </row>
    <row r="418" spans="1:50" ht="22.5" customHeight="1" x14ac:dyDescent="0.3">
      <c r="A418" s="159"/>
      <c r="B418" s="159"/>
      <c r="C418" s="158" t="s">
        <v>41</v>
      </c>
      <c r="D418" s="167"/>
      <c r="E418" s="167"/>
      <c r="F418" s="159"/>
      <c r="G418" s="188"/>
      <c r="H418" s="188"/>
      <c r="I418" s="160">
        <f>SUM(I419:I426)</f>
        <v>3741.67</v>
      </c>
      <c r="J418" s="160">
        <f>SUM(J419:J426)</f>
        <v>3176.4500000000003</v>
      </c>
      <c r="K418" s="160">
        <f>SUM(K419:K426)</f>
        <v>3176.15</v>
      </c>
      <c r="L418" s="161">
        <f>SUM(L419:L426)</f>
        <v>173</v>
      </c>
      <c r="M418" s="160">
        <f>SUM(M419:M426)</f>
        <v>5740168.5599999996</v>
      </c>
      <c r="N418" s="160"/>
      <c r="O418" s="160"/>
      <c r="P418" s="160"/>
      <c r="Q418" s="160">
        <f>SUM(Q419:Q426)</f>
        <v>5740168.5599999996</v>
      </c>
      <c r="R418" s="160"/>
      <c r="S418" s="160"/>
      <c r="T418" s="160">
        <f>SUM(T419:T426)</f>
        <v>681950.05</v>
      </c>
      <c r="U418" s="161"/>
      <c r="V418" s="160"/>
      <c r="W418" s="160">
        <f>SUM(W419:W426)</f>
        <v>2071.8999999999996</v>
      </c>
      <c r="X418" s="160">
        <f>SUM(X419:X426)</f>
        <v>5025714.09</v>
      </c>
      <c r="Y418" s="160"/>
      <c r="Z418" s="160"/>
      <c r="AA418" s="160"/>
      <c r="AB418" s="160"/>
      <c r="AC418" s="160"/>
      <c r="AD418" s="160"/>
      <c r="AE418" s="160"/>
      <c r="AF418" s="160"/>
      <c r="AG418" s="160">
        <f>SUM(AG419:AG426)</f>
        <v>32504.42</v>
      </c>
      <c r="AH418" s="165"/>
      <c r="AI418" s="170"/>
      <c r="AJ418" s="41"/>
      <c r="AK418" s="2"/>
      <c r="AL418" s="90">
        <f>SUM(AL419:AL426)</f>
        <v>8</v>
      </c>
      <c r="AM418" s="89">
        <f>SUM(AM419:AM426)</f>
        <v>0</v>
      </c>
      <c r="AN418" s="21">
        <f>M418-T418-V418-X418-Z418-AB418-AD418-AG418-AH418</f>
        <v>-7.2759576141834259E-11</v>
      </c>
      <c r="AO418" s="87"/>
      <c r="AP418" s="21"/>
      <c r="AQ418" s="21"/>
      <c r="AR418" s="21"/>
      <c r="AS418" s="54"/>
      <c r="AT418" s="54"/>
      <c r="AX418" s="104"/>
    </row>
    <row r="419" spans="1:50" ht="22.5" customHeight="1" x14ac:dyDescent="0.3">
      <c r="A419" s="159" t="str">
        <f t="shared" si="82"/>
        <v>378.</v>
      </c>
      <c r="B419" s="159">
        <v>5498</v>
      </c>
      <c r="C419" s="166" t="s">
        <v>170</v>
      </c>
      <c r="D419" s="192">
        <v>1982</v>
      </c>
      <c r="E419" s="159" t="s">
        <v>34</v>
      </c>
      <c r="F419" s="192" t="s">
        <v>35</v>
      </c>
      <c r="G419" s="159">
        <v>3</v>
      </c>
      <c r="H419" s="159">
        <v>2</v>
      </c>
      <c r="I419" s="154">
        <v>806.7</v>
      </c>
      <c r="J419" s="154">
        <v>457</v>
      </c>
      <c r="K419" s="154">
        <v>457</v>
      </c>
      <c r="L419" s="156">
        <v>32</v>
      </c>
      <c r="M419" s="165">
        <f>X419</f>
        <v>1143643.6599999999</v>
      </c>
      <c r="N419" s="160" t="s">
        <v>34</v>
      </c>
      <c r="O419" s="160" t="s">
        <v>34</v>
      </c>
      <c r="P419" s="160" t="s">
        <v>34</v>
      </c>
      <c r="Q419" s="165">
        <f t="shared" ref="Q419:Q426" si="90">M419</f>
        <v>1143643.6599999999</v>
      </c>
      <c r="R419" s="173">
        <f>M419/I419</f>
        <v>1417.6814925003098</v>
      </c>
      <c r="S419" s="154">
        <v>6757.0460339943347</v>
      </c>
      <c r="T419" s="164" t="s">
        <v>34</v>
      </c>
      <c r="U419" s="174" t="s">
        <v>34</v>
      </c>
      <c r="V419" s="164" t="s">
        <v>34</v>
      </c>
      <c r="W419" s="154">
        <v>734.3</v>
      </c>
      <c r="X419" s="154">
        <v>1143643.6599999999</v>
      </c>
      <c r="Y419" s="152" t="s">
        <v>34</v>
      </c>
      <c r="Z419" s="152" t="s">
        <v>34</v>
      </c>
      <c r="AA419" s="152" t="s">
        <v>34</v>
      </c>
      <c r="AB419" s="152" t="s">
        <v>34</v>
      </c>
      <c r="AC419" s="152" t="s">
        <v>34</v>
      </c>
      <c r="AD419" s="152" t="s">
        <v>34</v>
      </c>
      <c r="AE419" s="152" t="s">
        <v>34</v>
      </c>
      <c r="AF419" s="152" t="s">
        <v>34</v>
      </c>
      <c r="AG419" s="152" t="s">
        <v>34</v>
      </c>
      <c r="AH419" s="152" t="s">
        <v>34</v>
      </c>
      <c r="AI419" s="198" t="s">
        <v>405</v>
      </c>
      <c r="AJ419" s="42" t="s">
        <v>405</v>
      </c>
      <c r="AK419" s="32" t="s">
        <v>404</v>
      </c>
      <c r="AL419" s="90">
        <v>1</v>
      </c>
      <c r="AM419" s="89"/>
      <c r="AN419" s="21"/>
      <c r="AO419" s="87"/>
      <c r="AP419" s="21"/>
      <c r="AQ419" s="21"/>
      <c r="AR419" s="21"/>
      <c r="AS419" s="54"/>
      <c r="AT419" s="54"/>
      <c r="AU419" s="29">
        <v>378</v>
      </c>
      <c r="AV419" s="29" t="s">
        <v>449</v>
      </c>
      <c r="AW419" s="29" t="str">
        <f>CONCATENATE(AU419,AV419)</f>
        <v>378.</v>
      </c>
      <c r="AX419" s="104"/>
    </row>
    <row r="420" spans="1:50" ht="22.5" customHeight="1" x14ac:dyDescent="0.3">
      <c r="A420" s="159" t="str">
        <f t="shared" si="82"/>
        <v>379.</v>
      </c>
      <c r="B420" s="159">
        <v>1228</v>
      </c>
      <c r="C420" s="166" t="s">
        <v>171</v>
      </c>
      <c r="D420" s="192">
        <v>1955</v>
      </c>
      <c r="E420" s="159" t="s">
        <v>34</v>
      </c>
      <c r="F420" s="192" t="s">
        <v>36</v>
      </c>
      <c r="G420" s="159">
        <v>2</v>
      </c>
      <c r="H420" s="159">
        <v>2</v>
      </c>
      <c r="I420" s="154">
        <v>549.20000000000005</v>
      </c>
      <c r="J420" s="154">
        <v>500</v>
      </c>
      <c r="K420" s="154">
        <v>500</v>
      </c>
      <c r="L420" s="156">
        <v>26</v>
      </c>
      <c r="M420" s="165">
        <f>T420</f>
        <v>264547.96000000002</v>
      </c>
      <c r="N420" s="190" t="s">
        <v>34</v>
      </c>
      <c r="O420" s="190" t="s">
        <v>34</v>
      </c>
      <c r="P420" s="190" t="s">
        <v>34</v>
      </c>
      <c r="Q420" s="165">
        <f t="shared" si="90"/>
        <v>264547.96000000002</v>
      </c>
      <c r="R420" s="173">
        <f>M420/I420</f>
        <v>481.69694100509832</v>
      </c>
      <c r="S420" s="154">
        <v>6757.0460339943347</v>
      </c>
      <c r="T420" s="152">
        <v>264547.96000000002</v>
      </c>
      <c r="U420" s="174" t="s">
        <v>34</v>
      </c>
      <c r="V420" s="164" t="s">
        <v>34</v>
      </c>
      <c r="W420" s="164" t="s">
        <v>34</v>
      </c>
      <c r="X420" s="164" t="s">
        <v>34</v>
      </c>
      <c r="Y420" s="152" t="s">
        <v>34</v>
      </c>
      <c r="Z420" s="152" t="s">
        <v>34</v>
      </c>
      <c r="AA420" s="152" t="s">
        <v>34</v>
      </c>
      <c r="AB420" s="152" t="s">
        <v>34</v>
      </c>
      <c r="AC420" s="152" t="s">
        <v>34</v>
      </c>
      <c r="AD420" s="152" t="s">
        <v>34</v>
      </c>
      <c r="AE420" s="152" t="s">
        <v>34</v>
      </c>
      <c r="AF420" s="152" t="s">
        <v>34</v>
      </c>
      <c r="AG420" s="152" t="s">
        <v>34</v>
      </c>
      <c r="AH420" s="152" t="s">
        <v>34</v>
      </c>
      <c r="AI420" s="198" t="s">
        <v>405</v>
      </c>
      <c r="AJ420" s="42" t="s">
        <v>405</v>
      </c>
      <c r="AK420" s="32" t="s">
        <v>404</v>
      </c>
      <c r="AL420" s="90">
        <v>1</v>
      </c>
      <c r="AM420" s="89"/>
      <c r="AN420" s="21" t="s">
        <v>502</v>
      </c>
      <c r="AO420" s="21"/>
      <c r="AP420" s="21"/>
      <c r="AQ420" s="21"/>
      <c r="AR420" s="21"/>
      <c r="AS420" s="21" t="s">
        <v>1860</v>
      </c>
      <c r="AU420" s="29">
        <v>379</v>
      </c>
      <c r="AV420" s="29" t="s">
        <v>449</v>
      </c>
      <c r="AW420" s="29" t="str">
        <f t="shared" ref="AW420:AW426" si="91">CONCATENATE(AU420,AV420)</f>
        <v>379.</v>
      </c>
      <c r="AX420" s="104"/>
    </row>
    <row r="421" spans="1:50" ht="22.5" customHeight="1" x14ac:dyDescent="0.3">
      <c r="A421" s="159" t="str">
        <f t="shared" si="82"/>
        <v>380.</v>
      </c>
      <c r="B421" s="159">
        <v>1229</v>
      </c>
      <c r="C421" s="166" t="s">
        <v>172</v>
      </c>
      <c r="D421" s="197">
        <v>1965</v>
      </c>
      <c r="E421" s="172" t="s">
        <v>34</v>
      </c>
      <c r="F421" s="192" t="s">
        <v>35</v>
      </c>
      <c r="G421" s="172">
        <v>2</v>
      </c>
      <c r="H421" s="172">
        <v>4</v>
      </c>
      <c r="I421" s="152">
        <v>299</v>
      </c>
      <c r="J421" s="152">
        <v>265.86</v>
      </c>
      <c r="K421" s="152">
        <v>265.56</v>
      </c>
      <c r="L421" s="153">
        <v>21</v>
      </c>
      <c r="M421" s="165">
        <f>X421</f>
        <v>821971.81</v>
      </c>
      <c r="N421" s="190" t="s">
        <v>34</v>
      </c>
      <c r="O421" s="190" t="s">
        <v>34</v>
      </c>
      <c r="P421" s="190" t="s">
        <v>34</v>
      </c>
      <c r="Q421" s="165">
        <f t="shared" si="90"/>
        <v>821971.81</v>
      </c>
      <c r="R421" s="173">
        <f>M421/I421</f>
        <v>2749.0695986622077</v>
      </c>
      <c r="S421" s="154">
        <v>6757.0460339943347</v>
      </c>
      <c r="T421" s="164" t="s">
        <v>34</v>
      </c>
      <c r="U421" s="174" t="s">
        <v>34</v>
      </c>
      <c r="V421" s="164" t="s">
        <v>34</v>
      </c>
      <c r="W421" s="152">
        <v>290</v>
      </c>
      <c r="X421" s="190">
        <v>821971.81</v>
      </c>
      <c r="Y421" s="152" t="s">
        <v>34</v>
      </c>
      <c r="Z421" s="152" t="s">
        <v>34</v>
      </c>
      <c r="AA421" s="152" t="s">
        <v>34</v>
      </c>
      <c r="AB421" s="152" t="s">
        <v>34</v>
      </c>
      <c r="AC421" s="152" t="s">
        <v>34</v>
      </c>
      <c r="AD421" s="152" t="s">
        <v>34</v>
      </c>
      <c r="AE421" s="152" t="s">
        <v>34</v>
      </c>
      <c r="AF421" s="152" t="s">
        <v>34</v>
      </c>
      <c r="AG421" s="152" t="s">
        <v>34</v>
      </c>
      <c r="AH421" s="152" t="s">
        <v>34</v>
      </c>
      <c r="AI421" s="198" t="s">
        <v>405</v>
      </c>
      <c r="AJ421" s="42" t="s">
        <v>405</v>
      </c>
      <c r="AK421" s="32" t="s">
        <v>404</v>
      </c>
      <c r="AL421" s="90">
        <v>1</v>
      </c>
      <c r="AM421" s="89"/>
      <c r="AN421" s="21"/>
      <c r="AO421" s="87"/>
      <c r="AP421" s="21"/>
      <c r="AQ421" s="21"/>
      <c r="AR421" s="21"/>
      <c r="AS421" s="54"/>
      <c r="AT421" s="54"/>
      <c r="AU421" s="29">
        <v>380</v>
      </c>
      <c r="AV421" s="29" t="s">
        <v>449</v>
      </c>
      <c r="AW421" s="29" t="str">
        <f t="shared" si="91"/>
        <v>380.</v>
      </c>
      <c r="AX421" s="104"/>
    </row>
    <row r="422" spans="1:50" ht="22.5" customHeight="1" x14ac:dyDescent="0.3">
      <c r="A422" s="159" t="str">
        <f t="shared" si="82"/>
        <v>381.</v>
      </c>
      <c r="B422" s="159">
        <v>1237</v>
      </c>
      <c r="C422" s="166" t="s">
        <v>173</v>
      </c>
      <c r="D422" s="192">
        <v>1949</v>
      </c>
      <c r="E422" s="159" t="s">
        <v>34</v>
      </c>
      <c r="F422" s="192" t="s">
        <v>36</v>
      </c>
      <c r="G422" s="159">
        <v>2</v>
      </c>
      <c r="H422" s="159">
        <v>2</v>
      </c>
      <c r="I422" s="154">
        <v>563.79999999999995</v>
      </c>
      <c r="J422" s="154">
        <v>539.9</v>
      </c>
      <c r="K422" s="154">
        <v>539.9</v>
      </c>
      <c r="L422" s="156">
        <v>21</v>
      </c>
      <c r="M422" s="165">
        <f>T422+AG422</f>
        <v>233433.12</v>
      </c>
      <c r="N422" s="190" t="s">
        <v>34</v>
      </c>
      <c r="O422" s="190" t="s">
        <v>34</v>
      </c>
      <c r="P422" s="190" t="s">
        <v>34</v>
      </c>
      <c r="Q422" s="165">
        <f t="shared" si="90"/>
        <v>233433.12</v>
      </c>
      <c r="R422" s="173">
        <f>M422/I422</f>
        <v>414.03533167789999</v>
      </c>
      <c r="S422" s="154">
        <v>6757.0460339943347</v>
      </c>
      <c r="T422" s="152">
        <v>200928.7</v>
      </c>
      <c r="U422" s="174" t="s">
        <v>34</v>
      </c>
      <c r="V422" s="164" t="s">
        <v>34</v>
      </c>
      <c r="W422" s="164" t="s">
        <v>34</v>
      </c>
      <c r="X422" s="164" t="s">
        <v>34</v>
      </c>
      <c r="Y422" s="152" t="s">
        <v>34</v>
      </c>
      <c r="Z422" s="152" t="s">
        <v>34</v>
      </c>
      <c r="AA422" s="152" t="s">
        <v>34</v>
      </c>
      <c r="AB422" s="152" t="s">
        <v>34</v>
      </c>
      <c r="AC422" s="152" t="s">
        <v>34</v>
      </c>
      <c r="AD422" s="152" t="s">
        <v>34</v>
      </c>
      <c r="AE422" s="152" t="s">
        <v>34</v>
      </c>
      <c r="AF422" s="152" t="s">
        <v>34</v>
      </c>
      <c r="AG422" s="152">
        <v>32504.42</v>
      </c>
      <c r="AH422" s="152" t="s">
        <v>34</v>
      </c>
      <c r="AI422" s="198" t="s">
        <v>405</v>
      </c>
      <c r="AJ422" s="42" t="s">
        <v>405</v>
      </c>
      <c r="AK422" s="32" t="s">
        <v>404</v>
      </c>
      <c r="AL422" s="90">
        <v>1</v>
      </c>
      <c r="AM422" s="89"/>
      <c r="AN422" s="21" t="s">
        <v>409</v>
      </c>
      <c r="AO422" s="21"/>
      <c r="AP422" s="21"/>
      <c r="AQ422" s="21"/>
      <c r="AR422" s="21"/>
      <c r="AS422" s="54"/>
      <c r="AT422" s="54"/>
      <c r="AU422" s="29">
        <v>381</v>
      </c>
      <c r="AV422" s="29" t="s">
        <v>449</v>
      </c>
      <c r="AW422" s="29" t="str">
        <f t="shared" si="91"/>
        <v>381.</v>
      </c>
      <c r="AX422" s="104"/>
    </row>
    <row r="423" spans="1:50" ht="22.5" customHeight="1" x14ac:dyDescent="0.3">
      <c r="A423" s="159" t="str">
        <f t="shared" si="82"/>
        <v>382.</v>
      </c>
      <c r="B423" s="159">
        <v>1233</v>
      </c>
      <c r="C423" s="166" t="s">
        <v>497</v>
      </c>
      <c r="D423" s="192">
        <v>1955</v>
      </c>
      <c r="E423" s="159" t="s">
        <v>34</v>
      </c>
      <c r="F423" s="192" t="s">
        <v>36</v>
      </c>
      <c r="G423" s="159">
        <v>2</v>
      </c>
      <c r="H423" s="159">
        <v>2</v>
      </c>
      <c r="I423" s="154">
        <v>509.4</v>
      </c>
      <c r="J423" s="154">
        <v>466.4</v>
      </c>
      <c r="K423" s="154">
        <v>466.4</v>
      </c>
      <c r="L423" s="156">
        <v>17</v>
      </c>
      <c r="M423" s="165">
        <f>T423</f>
        <v>216473.39</v>
      </c>
      <c r="N423" s="190" t="s">
        <v>34</v>
      </c>
      <c r="O423" s="190" t="s">
        <v>34</v>
      </c>
      <c r="P423" s="190" t="s">
        <v>34</v>
      </c>
      <c r="Q423" s="165">
        <f t="shared" si="90"/>
        <v>216473.39</v>
      </c>
      <c r="R423" s="173">
        <f>M423/I423</f>
        <v>424.95757754220654</v>
      </c>
      <c r="S423" s="154">
        <v>6757.0460339943347</v>
      </c>
      <c r="T423" s="152">
        <v>216473.39</v>
      </c>
      <c r="U423" s="174" t="s">
        <v>34</v>
      </c>
      <c r="V423" s="164" t="s">
        <v>34</v>
      </c>
      <c r="W423" s="164" t="s">
        <v>34</v>
      </c>
      <c r="X423" s="164" t="s">
        <v>34</v>
      </c>
      <c r="Y423" s="152" t="s">
        <v>34</v>
      </c>
      <c r="Z423" s="152" t="s">
        <v>34</v>
      </c>
      <c r="AA423" s="152" t="s">
        <v>34</v>
      </c>
      <c r="AB423" s="152" t="s">
        <v>34</v>
      </c>
      <c r="AC423" s="152" t="s">
        <v>34</v>
      </c>
      <c r="AD423" s="152" t="s">
        <v>34</v>
      </c>
      <c r="AE423" s="152" t="s">
        <v>34</v>
      </c>
      <c r="AF423" s="152" t="s">
        <v>34</v>
      </c>
      <c r="AG423" s="152" t="s">
        <v>34</v>
      </c>
      <c r="AH423" s="152" t="s">
        <v>34</v>
      </c>
      <c r="AI423" s="198" t="s">
        <v>405</v>
      </c>
      <c r="AJ423" s="42" t="s">
        <v>405</v>
      </c>
      <c r="AK423" s="32" t="s">
        <v>404</v>
      </c>
      <c r="AL423" s="90">
        <v>1</v>
      </c>
      <c r="AM423" s="89"/>
      <c r="AN423" s="21" t="s">
        <v>502</v>
      </c>
      <c r="AO423" s="21"/>
      <c r="AP423" s="21"/>
      <c r="AQ423" s="21"/>
      <c r="AR423" s="21"/>
      <c r="AS423" s="54" t="s">
        <v>1861</v>
      </c>
      <c r="AT423" s="54"/>
      <c r="AU423" s="29">
        <v>382</v>
      </c>
      <c r="AV423" s="29" t="s">
        <v>449</v>
      </c>
      <c r="AW423" s="29" t="str">
        <f t="shared" si="91"/>
        <v>382.</v>
      </c>
      <c r="AX423" s="104"/>
    </row>
    <row r="424" spans="1:50" ht="22.5" customHeight="1" x14ac:dyDescent="0.3">
      <c r="A424" s="159" t="str">
        <f t="shared" si="82"/>
        <v>383.</v>
      </c>
      <c r="B424" s="159">
        <v>1241</v>
      </c>
      <c r="C424" s="166" t="s">
        <v>565</v>
      </c>
      <c r="D424" s="192">
        <v>1974</v>
      </c>
      <c r="E424" s="159" t="s">
        <v>34</v>
      </c>
      <c r="F424" s="192" t="s">
        <v>35</v>
      </c>
      <c r="G424" s="159">
        <v>2</v>
      </c>
      <c r="H424" s="159">
        <v>1</v>
      </c>
      <c r="I424" s="154">
        <v>316.07</v>
      </c>
      <c r="J424" s="154">
        <v>316.07</v>
      </c>
      <c r="K424" s="154">
        <v>316.07</v>
      </c>
      <c r="L424" s="156">
        <v>18</v>
      </c>
      <c r="M424" s="165">
        <f>X424</f>
        <v>906979.2</v>
      </c>
      <c r="N424" s="190" t="s">
        <v>34</v>
      </c>
      <c r="O424" s="190" t="s">
        <v>34</v>
      </c>
      <c r="P424" s="190" t="s">
        <v>34</v>
      </c>
      <c r="Q424" s="165">
        <f t="shared" si="90"/>
        <v>906979.2</v>
      </c>
      <c r="R424" s="173"/>
      <c r="S424" s="154"/>
      <c r="T424" s="152" t="s">
        <v>34</v>
      </c>
      <c r="U424" s="174" t="s">
        <v>34</v>
      </c>
      <c r="V424" s="164" t="s">
        <v>34</v>
      </c>
      <c r="W424" s="152">
        <v>360.9</v>
      </c>
      <c r="X424" s="152">
        <v>906979.2</v>
      </c>
      <c r="Y424" s="152" t="s">
        <v>34</v>
      </c>
      <c r="Z424" s="152" t="s">
        <v>34</v>
      </c>
      <c r="AA424" s="152" t="s">
        <v>34</v>
      </c>
      <c r="AB424" s="152" t="s">
        <v>34</v>
      </c>
      <c r="AC424" s="152" t="s">
        <v>34</v>
      </c>
      <c r="AD424" s="152" t="s">
        <v>34</v>
      </c>
      <c r="AE424" s="152" t="s">
        <v>34</v>
      </c>
      <c r="AF424" s="152" t="s">
        <v>34</v>
      </c>
      <c r="AG424" s="152" t="s">
        <v>34</v>
      </c>
      <c r="AH424" s="152" t="s">
        <v>34</v>
      </c>
      <c r="AI424" s="198" t="s">
        <v>405</v>
      </c>
      <c r="AJ424" s="42" t="s">
        <v>405</v>
      </c>
      <c r="AK424" s="32" t="s">
        <v>404</v>
      </c>
      <c r="AL424" s="90">
        <v>1</v>
      </c>
      <c r="AM424" s="89"/>
      <c r="AN424" s="21"/>
      <c r="AO424" s="87"/>
      <c r="AP424" s="21"/>
      <c r="AQ424" s="21"/>
      <c r="AR424" s="21"/>
      <c r="AS424" s="54" t="s">
        <v>625</v>
      </c>
      <c r="AT424" s="54"/>
      <c r="AU424" s="29">
        <v>383</v>
      </c>
      <c r="AV424" s="29" t="s">
        <v>449</v>
      </c>
      <c r="AW424" s="29" t="str">
        <f t="shared" si="91"/>
        <v>383.</v>
      </c>
      <c r="AX424" s="104"/>
    </row>
    <row r="425" spans="1:50" ht="22.5" customHeight="1" x14ac:dyDescent="0.3">
      <c r="A425" s="159" t="str">
        <f t="shared" si="82"/>
        <v>384.</v>
      </c>
      <c r="B425" s="159">
        <v>1198</v>
      </c>
      <c r="C425" s="166" t="s">
        <v>174</v>
      </c>
      <c r="D425" s="197">
        <v>1966</v>
      </c>
      <c r="E425" s="172" t="s">
        <v>34</v>
      </c>
      <c r="F425" s="192" t="s">
        <v>35</v>
      </c>
      <c r="G425" s="172">
        <v>2</v>
      </c>
      <c r="H425" s="172">
        <v>2</v>
      </c>
      <c r="I425" s="152">
        <v>344.2</v>
      </c>
      <c r="J425" s="152">
        <v>311.06</v>
      </c>
      <c r="K425" s="152">
        <v>311.06</v>
      </c>
      <c r="L425" s="153">
        <v>18</v>
      </c>
      <c r="M425" s="165">
        <f>X425</f>
        <v>1040619.26</v>
      </c>
      <c r="N425" s="190" t="s">
        <v>34</v>
      </c>
      <c r="O425" s="190" t="s">
        <v>34</v>
      </c>
      <c r="P425" s="190" t="s">
        <v>34</v>
      </c>
      <c r="Q425" s="165">
        <f t="shared" si="90"/>
        <v>1040619.26</v>
      </c>
      <c r="R425" s="173">
        <f>M425/I425</f>
        <v>3023.298256827426</v>
      </c>
      <c r="S425" s="154">
        <v>6757.0460339943347</v>
      </c>
      <c r="T425" s="152" t="s">
        <v>34</v>
      </c>
      <c r="U425" s="174" t="s">
        <v>34</v>
      </c>
      <c r="V425" s="164" t="s">
        <v>34</v>
      </c>
      <c r="W425" s="152">
        <v>320.10000000000002</v>
      </c>
      <c r="X425" s="190">
        <v>1040619.26</v>
      </c>
      <c r="Y425" s="152" t="s">
        <v>34</v>
      </c>
      <c r="Z425" s="152" t="s">
        <v>34</v>
      </c>
      <c r="AA425" s="152" t="s">
        <v>34</v>
      </c>
      <c r="AB425" s="152" t="s">
        <v>34</v>
      </c>
      <c r="AC425" s="152" t="s">
        <v>34</v>
      </c>
      <c r="AD425" s="152" t="s">
        <v>34</v>
      </c>
      <c r="AE425" s="152" t="s">
        <v>34</v>
      </c>
      <c r="AF425" s="152" t="s">
        <v>34</v>
      </c>
      <c r="AG425" s="152" t="s">
        <v>34</v>
      </c>
      <c r="AH425" s="152" t="s">
        <v>34</v>
      </c>
      <c r="AI425" s="198" t="s">
        <v>405</v>
      </c>
      <c r="AJ425" s="42" t="s">
        <v>405</v>
      </c>
      <c r="AK425" s="32" t="s">
        <v>404</v>
      </c>
      <c r="AL425" s="90">
        <v>1</v>
      </c>
      <c r="AM425" s="89"/>
      <c r="AN425" s="21"/>
      <c r="AO425" s="87"/>
      <c r="AP425" s="21"/>
      <c r="AQ425" s="21"/>
      <c r="AR425" s="21"/>
      <c r="AS425" s="54"/>
      <c r="AT425" s="54"/>
      <c r="AU425" s="29">
        <v>384</v>
      </c>
      <c r="AV425" s="29" t="s">
        <v>449</v>
      </c>
      <c r="AW425" s="29" t="str">
        <f t="shared" si="91"/>
        <v>384.</v>
      </c>
      <c r="AX425" s="104"/>
    </row>
    <row r="426" spans="1:50" ht="22.5" customHeight="1" x14ac:dyDescent="0.3">
      <c r="A426" s="159" t="str">
        <f t="shared" si="82"/>
        <v>385.</v>
      </c>
      <c r="B426" s="159">
        <v>1205</v>
      </c>
      <c r="C426" s="166" t="s">
        <v>1148</v>
      </c>
      <c r="D426" s="197">
        <v>1965</v>
      </c>
      <c r="E426" s="172" t="s">
        <v>34</v>
      </c>
      <c r="F426" s="192" t="s">
        <v>35</v>
      </c>
      <c r="G426" s="172">
        <v>2</v>
      </c>
      <c r="H426" s="172">
        <v>2</v>
      </c>
      <c r="I426" s="152">
        <v>353.3</v>
      </c>
      <c r="J426" s="152">
        <v>320.16000000000003</v>
      </c>
      <c r="K426" s="152">
        <v>320.16000000000003</v>
      </c>
      <c r="L426" s="153">
        <v>20</v>
      </c>
      <c r="M426" s="165">
        <f>X426</f>
        <v>1112500.1599999999</v>
      </c>
      <c r="N426" s="190" t="s">
        <v>34</v>
      </c>
      <c r="O426" s="190" t="s">
        <v>34</v>
      </c>
      <c r="P426" s="190" t="s">
        <v>34</v>
      </c>
      <c r="Q426" s="165">
        <f t="shared" si="90"/>
        <v>1112500.1599999999</v>
      </c>
      <c r="R426" s="173">
        <f>M426/I426</f>
        <v>3148.8824228700819</v>
      </c>
      <c r="S426" s="154">
        <v>6757.0460339943347</v>
      </c>
      <c r="T426" s="164" t="s">
        <v>34</v>
      </c>
      <c r="U426" s="174" t="s">
        <v>34</v>
      </c>
      <c r="V426" s="164" t="s">
        <v>34</v>
      </c>
      <c r="W426" s="152">
        <v>366.6</v>
      </c>
      <c r="X426" s="190">
        <v>1112500.1599999999</v>
      </c>
      <c r="Y426" s="152" t="s">
        <v>34</v>
      </c>
      <c r="Z426" s="152" t="s">
        <v>34</v>
      </c>
      <c r="AA426" s="152" t="s">
        <v>34</v>
      </c>
      <c r="AB426" s="152" t="s">
        <v>34</v>
      </c>
      <c r="AC426" s="152" t="s">
        <v>34</v>
      </c>
      <c r="AD426" s="152" t="s">
        <v>34</v>
      </c>
      <c r="AE426" s="152" t="s">
        <v>34</v>
      </c>
      <c r="AF426" s="152" t="s">
        <v>34</v>
      </c>
      <c r="AG426" s="152" t="s">
        <v>34</v>
      </c>
      <c r="AH426" s="152" t="s">
        <v>34</v>
      </c>
      <c r="AI426" s="198" t="s">
        <v>405</v>
      </c>
      <c r="AJ426" s="42" t="s">
        <v>405</v>
      </c>
      <c r="AK426" s="32" t="s">
        <v>404</v>
      </c>
      <c r="AL426" s="90">
        <v>1</v>
      </c>
      <c r="AM426" s="89"/>
      <c r="AN426" s="21"/>
      <c r="AO426" s="87"/>
      <c r="AP426" s="21"/>
      <c r="AQ426" s="21"/>
      <c r="AR426" s="21"/>
      <c r="AS426" s="54"/>
      <c r="AT426" s="54"/>
      <c r="AU426" s="29">
        <v>385</v>
      </c>
      <c r="AV426" s="29" t="s">
        <v>449</v>
      </c>
      <c r="AW426" s="29" t="str">
        <f t="shared" si="91"/>
        <v>385.</v>
      </c>
      <c r="AX426" s="104"/>
    </row>
    <row r="427" spans="1:50" ht="22.5" customHeight="1" x14ac:dyDescent="0.3">
      <c r="A427" s="159"/>
      <c r="B427" s="159"/>
      <c r="C427" s="158" t="s">
        <v>175</v>
      </c>
      <c r="D427" s="199"/>
      <c r="E427" s="159"/>
      <c r="F427" s="167"/>
      <c r="G427" s="168"/>
      <c r="H427" s="168"/>
      <c r="I427" s="160">
        <f>I428+I434+I443</f>
        <v>15402.810000000001</v>
      </c>
      <c r="J427" s="160">
        <f>J428+J434+J443</f>
        <v>14292.510000000002</v>
      </c>
      <c r="K427" s="160">
        <f>K428+K434+K443</f>
        <v>10917.170000000002</v>
      </c>
      <c r="L427" s="161">
        <f>L428+L434+L443</f>
        <v>552</v>
      </c>
      <c r="M427" s="160">
        <f>M428+M434+M443</f>
        <v>20187077.959999997</v>
      </c>
      <c r="N427" s="160"/>
      <c r="O427" s="160"/>
      <c r="P427" s="160"/>
      <c r="Q427" s="160">
        <f>Q428+Q434+Q443</f>
        <v>20187077.959999997</v>
      </c>
      <c r="R427" s="160"/>
      <c r="S427" s="160"/>
      <c r="T427" s="160">
        <f>T428+T434+T443</f>
        <v>2207369.79</v>
      </c>
      <c r="U427" s="161"/>
      <c r="V427" s="160"/>
      <c r="W427" s="160">
        <f>W428+W434+W443</f>
        <v>7439.4</v>
      </c>
      <c r="X427" s="160">
        <f>X428+X434+X443</f>
        <v>17243227.32</v>
      </c>
      <c r="Y427" s="160"/>
      <c r="Z427" s="160"/>
      <c r="AA427" s="160">
        <f>AA428+AA434+AA443</f>
        <v>518</v>
      </c>
      <c r="AB427" s="160">
        <f>AB428+AB434+AB443</f>
        <v>467627.74</v>
      </c>
      <c r="AC427" s="160"/>
      <c r="AD427" s="160"/>
      <c r="AE427" s="160"/>
      <c r="AF427" s="160"/>
      <c r="AG427" s="160">
        <f>AG428+AG434+AG443</f>
        <v>268853.11</v>
      </c>
      <c r="AH427" s="165"/>
      <c r="AI427" s="170"/>
      <c r="AJ427" s="41"/>
      <c r="AK427" s="32"/>
      <c r="AL427" s="115">
        <f>AL428+AL434+AL443</f>
        <v>25</v>
      </c>
      <c r="AM427" s="106">
        <f>AM428+AM434+AM443</f>
        <v>0</v>
      </c>
      <c r="AN427" s="21">
        <f>M427-T427-V427-X427-Z427-AB427-AD427-AG427-AH427</f>
        <v>-2.2118911147117615E-9</v>
      </c>
      <c r="AO427" s="87"/>
      <c r="AP427" s="21"/>
      <c r="AQ427" s="21"/>
      <c r="AR427" s="21"/>
      <c r="AS427" s="95">
        <f>AL427+AM427</f>
        <v>25</v>
      </c>
      <c r="AT427" s="46"/>
      <c r="AX427" s="104"/>
    </row>
    <row r="428" spans="1:50" ht="22.5" customHeight="1" x14ac:dyDescent="0.3">
      <c r="A428" s="159"/>
      <c r="B428" s="159"/>
      <c r="C428" s="158" t="s">
        <v>39</v>
      </c>
      <c r="D428" s="199"/>
      <c r="E428" s="159"/>
      <c r="F428" s="167"/>
      <c r="G428" s="168"/>
      <c r="H428" s="168"/>
      <c r="I428" s="160">
        <f>SUM(I429:I433)</f>
        <v>2538.11</v>
      </c>
      <c r="J428" s="160">
        <f>SUM(J429:J433)</f>
        <v>2351.5</v>
      </c>
      <c r="K428" s="160">
        <f>SUM(K429:K433)</f>
        <v>1918.7</v>
      </c>
      <c r="L428" s="161">
        <f>SUM(L429:L433)</f>
        <v>113</v>
      </c>
      <c r="M428" s="160">
        <f>SUM(M429:M433)</f>
        <v>5054403.83</v>
      </c>
      <c r="N428" s="160"/>
      <c r="O428" s="160"/>
      <c r="P428" s="160"/>
      <c r="Q428" s="160">
        <f>SUM(Q429:Q433)</f>
        <v>5054403.83</v>
      </c>
      <c r="R428" s="160"/>
      <c r="S428" s="160"/>
      <c r="T428" s="160"/>
      <c r="U428" s="161"/>
      <c r="V428" s="160"/>
      <c r="W428" s="160">
        <f>SUM(W429:W433)</f>
        <v>2215.4</v>
      </c>
      <c r="X428" s="160">
        <f>SUM(X429:X433)</f>
        <v>5054403.83</v>
      </c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5"/>
      <c r="AI428" s="170"/>
      <c r="AJ428" s="32">
        <v>6</v>
      </c>
      <c r="AL428" s="90">
        <f>SUM(AL429:AL433)</f>
        <v>5</v>
      </c>
      <c r="AM428" s="94">
        <f>SUM(AM429:AM433)</f>
        <v>0</v>
      </c>
      <c r="AN428" s="21">
        <f>M428-T428-V428-X428-Z428-AB428-AD428-AG428-AH428</f>
        <v>0</v>
      </c>
      <c r="AO428" s="87"/>
      <c r="AP428" s="21"/>
      <c r="AQ428" s="21"/>
      <c r="AR428" s="21"/>
      <c r="AS428" s="46"/>
      <c r="AT428" s="46"/>
      <c r="AX428" s="104"/>
    </row>
    <row r="429" spans="1:50" ht="22.5" customHeight="1" x14ac:dyDescent="0.3">
      <c r="A429" s="159" t="str">
        <f t="shared" si="82"/>
        <v>386.</v>
      </c>
      <c r="B429" s="159">
        <v>1280</v>
      </c>
      <c r="C429" s="166" t="s">
        <v>176</v>
      </c>
      <c r="D429" s="167">
        <v>1933</v>
      </c>
      <c r="E429" s="167" t="s">
        <v>34</v>
      </c>
      <c r="F429" s="167" t="s">
        <v>36</v>
      </c>
      <c r="G429" s="188">
        <v>2</v>
      </c>
      <c r="H429" s="188">
        <v>1</v>
      </c>
      <c r="I429" s="165">
        <v>303.33999999999997</v>
      </c>
      <c r="J429" s="165">
        <v>274.8</v>
      </c>
      <c r="K429" s="165">
        <v>65.400000000000006</v>
      </c>
      <c r="L429" s="169">
        <v>20</v>
      </c>
      <c r="M429" s="165">
        <v>693344.48</v>
      </c>
      <c r="N429" s="160" t="s">
        <v>34</v>
      </c>
      <c r="O429" s="160" t="s">
        <v>34</v>
      </c>
      <c r="P429" s="160" t="s">
        <v>34</v>
      </c>
      <c r="Q429" s="165">
        <f t="shared" ref="Q429:Q433" si="92">M429</f>
        <v>693344.48</v>
      </c>
      <c r="R429" s="173">
        <v>2285.7007977846642</v>
      </c>
      <c r="S429" s="154">
        <v>5221.4052538370725</v>
      </c>
      <c r="T429" s="164" t="s">
        <v>34</v>
      </c>
      <c r="U429" s="174" t="s">
        <v>34</v>
      </c>
      <c r="V429" s="164" t="s">
        <v>34</v>
      </c>
      <c r="W429" s="152">
        <v>276</v>
      </c>
      <c r="X429" s="154">
        <v>693344.48</v>
      </c>
      <c r="Y429" s="164" t="s">
        <v>34</v>
      </c>
      <c r="Z429" s="164" t="s">
        <v>34</v>
      </c>
      <c r="AA429" s="164" t="s">
        <v>34</v>
      </c>
      <c r="AB429" s="164" t="s">
        <v>34</v>
      </c>
      <c r="AC429" s="164" t="s">
        <v>34</v>
      </c>
      <c r="AD429" s="164" t="s">
        <v>34</v>
      </c>
      <c r="AE429" s="164" t="s">
        <v>34</v>
      </c>
      <c r="AF429" s="164" t="s">
        <v>34</v>
      </c>
      <c r="AG429" s="164" t="s">
        <v>34</v>
      </c>
      <c r="AH429" s="164" t="s">
        <v>34</v>
      </c>
      <c r="AI429" s="170" t="s">
        <v>403</v>
      </c>
      <c r="AJ429" s="41"/>
      <c r="AK429" s="32" t="s">
        <v>404</v>
      </c>
      <c r="AL429" s="90">
        <v>1</v>
      </c>
      <c r="AM429" s="89"/>
      <c r="AN429" s="21"/>
      <c r="AO429" s="87"/>
      <c r="AP429" s="21"/>
      <c r="AQ429" s="21"/>
      <c r="AR429" s="21"/>
      <c r="AS429" s="46"/>
      <c r="AT429" s="46"/>
      <c r="AU429" s="29">
        <v>386</v>
      </c>
      <c r="AV429" s="29" t="s">
        <v>449</v>
      </c>
      <c r="AW429" s="29" t="str">
        <f t="shared" ref="AW429" si="93">CONCATENATE(AU429,AV429)</f>
        <v>386.</v>
      </c>
      <c r="AX429" s="104"/>
    </row>
    <row r="430" spans="1:50" ht="22.5" customHeight="1" x14ac:dyDescent="0.3">
      <c r="A430" s="159" t="str">
        <f t="shared" si="82"/>
        <v>387.</v>
      </c>
      <c r="B430" s="159">
        <v>1294</v>
      </c>
      <c r="C430" s="166" t="s">
        <v>177</v>
      </c>
      <c r="D430" s="167">
        <v>1961</v>
      </c>
      <c r="E430" s="167" t="s">
        <v>34</v>
      </c>
      <c r="F430" s="167" t="s">
        <v>35</v>
      </c>
      <c r="G430" s="188">
        <v>2</v>
      </c>
      <c r="H430" s="188">
        <v>2</v>
      </c>
      <c r="I430" s="165">
        <v>568.1</v>
      </c>
      <c r="J430" s="165">
        <v>526.5</v>
      </c>
      <c r="K430" s="165">
        <v>364.8</v>
      </c>
      <c r="L430" s="169">
        <v>30</v>
      </c>
      <c r="M430" s="165">
        <v>1175900.93</v>
      </c>
      <c r="N430" s="160" t="s">
        <v>34</v>
      </c>
      <c r="O430" s="160" t="s">
        <v>34</v>
      </c>
      <c r="P430" s="160" t="s">
        <v>34</v>
      </c>
      <c r="Q430" s="165">
        <f t="shared" si="92"/>
        <v>1175900.93</v>
      </c>
      <c r="R430" s="173">
        <v>2069.8837000528074</v>
      </c>
      <c r="S430" s="154">
        <v>5221.4052538370725</v>
      </c>
      <c r="T430" s="164" t="s">
        <v>34</v>
      </c>
      <c r="U430" s="174" t="s">
        <v>34</v>
      </c>
      <c r="V430" s="164" t="s">
        <v>34</v>
      </c>
      <c r="W430" s="152">
        <v>525</v>
      </c>
      <c r="X430" s="154">
        <v>1175900.93</v>
      </c>
      <c r="Y430" s="164" t="s">
        <v>34</v>
      </c>
      <c r="Z430" s="164" t="s">
        <v>34</v>
      </c>
      <c r="AA430" s="164" t="s">
        <v>34</v>
      </c>
      <c r="AB430" s="164" t="s">
        <v>34</v>
      </c>
      <c r="AC430" s="164" t="s">
        <v>34</v>
      </c>
      <c r="AD430" s="164" t="s">
        <v>34</v>
      </c>
      <c r="AE430" s="164" t="s">
        <v>34</v>
      </c>
      <c r="AF430" s="164" t="s">
        <v>34</v>
      </c>
      <c r="AG430" s="164" t="s">
        <v>34</v>
      </c>
      <c r="AH430" s="164" t="s">
        <v>34</v>
      </c>
      <c r="AI430" s="170" t="s">
        <v>403</v>
      </c>
      <c r="AJ430" s="41"/>
      <c r="AK430" s="32" t="s">
        <v>404</v>
      </c>
      <c r="AL430" s="90">
        <v>1</v>
      </c>
      <c r="AM430" s="89"/>
      <c r="AN430" s="21"/>
      <c r="AO430" s="87"/>
      <c r="AP430" s="21"/>
      <c r="AQ430" s="21"/>
      <c r="AR430" s="21"/>
      <c r="AS430" s="46"/>
      <c r="AT430" s="46"/>
      <c r="AU430" s="29">
        <v>387</v>
      </c>
      <c r="AV430" s="29" t="s">
        <v>449</v>
      </c>
      <c r="AW430" s="29" t="str">
        <f t="shared" ref="AW430:AW433" si="94">CONCATENATE(AU430,AV430)</f>
        <v>387.</v>
      </c>
      <c r="AX430" s="104"/>
    </row>
    <row r="431" spans="1:50" ht="22.5" customHeight="1" x14ac:dyDescent="0.3">
      <c r="A431" s="159" t="str">
        <f t="shared" si="82"/>
        <v>388.</v>
      </c>
      <c r="B431" s="159">
        <v>1308</v>
      </c>
      <c r="C431" s="166" t="s">
        <v>178</v>
      </c>
      <c r="D431" s="167">
        <v>1961</v>
      </c>
      <c r="E431" s="167" t="s">
        <v>34</v>
      </c>
      <c r="F431" s="167" t="s">
        <v>35</v>
      </c>
      <c r="G431" s="188">
        <v>2</v>
      </c>
      <c r="H431" s="188">
        <v>2</v>
      </c>
      <c r="I431" s="165">
        <v>685.7</v>
      </c>
      <c r="J431" s="165">
        <v>637.9</v>
      </c>
      <c r="K431" s="165">
        <v>607</v>
      </c>
      <c r="L431" s="169">
        <v>34</v>
      </c>
      <c r="M431" s="165">
        <v>1301696.8</v>
      </c>
      <c r="N431" s="160" t="s">
        <v>34</v>
      </c>
      <c r="O431" s="160" t="s">
        <v>34</v>
      </c>
      <c r="P431" s="160" t="s">
        <v>34</v>
      </c>
      <c r="Q431" s="165">
        <f t="shared" si="92"/>
        <v>1301696.8</v>
      </c>
      <c r="R431" s="173">
        <v>1898.34738223713</v>
      </c>
      <c r="S431" s="154">
        <v>5221.4052538370725</v>
      </c>
      <c r="T431" s="164" t="s">
        <v>34</v>
      </c>
      <c r="U431" s="174" t="s">
        <v>34</v>
      </c>
      <c r="V431" s="164" t="s">
        <v>34</v>
      </c>
      <c r="W431" s="152">
        <v>573</v>
      </c>
      <c r="X431" s="154">
        <v>1301696.8</v>
      </c>
      <c r="Y431" s="164" t="s">
        <v>34</v>
      </c>
      <c r="Z431" s="164" t="s">
        <v>34</v>
      </c>
      <c r="AA431" s="164" t="s">
        <v>34</v>
      </c>
      <c r="AB431" s="164" t="s">
        <v>34</v>
      </c>
      <c r="AC431" s="164" t="s">
        <v>34</v>
      </c>
      <c r="AD431" s="164" t="s">
        <v>34</v>
      </c>
      <c r="AE431" s="164" t="s">
        <v>34</v>
      </c>
      <c r="AF431" s="164" t="s">
        <v>34</v>
      </c>
      <c r="AG431" s="164" t="s">
        <v>34</v>
      </c>
      <c r="AH431" s="164" t="s">
        <v>34</v>
      </c>
      <c r="AI431" s="170" t="s">
        <v>403</v>
      </c>
      <c r="AJ431" s="41"/>
      <c r="AK431" s="32" t="s">
        <v>404</v>
      </c>
      <c r="AL431" s="90">
        <v>1</v>
      </c>
      <c r="AM431" s="89"/>
      <c r="AN431" s="21"/>
      <c r="AO431" s="87"/>
      <c r="AP431" s="21"/>
      <c r="AQ431" s="21"/>
      <c r="AR431" s="21"/>
      <c r="AS431" s="46"/>
      <c r="AT431" s="46"/>
      <c r="AU431" s="29">
        <v>388</v>
      </c>
      <c r="AV431" s="29" t="s">
        <v>449</v>
      </c>
      <c r="AW431" s="29" t="str">
        <f t="shared" si="94"/>
        <v>388.</v>
      </c>
      <c r="AX431" s="104"/>
    </row>
    <row r="432" spans="1:50" ht="22.5" customHeight="1" x14ac:dyDescent="0.3">
      <c r="A432" s="159" t="str">
        <f t="shared" si="82"/>
        <v>389.</v>
      </c>
      <c r="B432" s="159">
        <v>1317</v>
      </c>
      <c r="C432" s="166" t="s">
        <v>179</v>
      </c>
      <c r="D432" s="167">
        <v>1961</v>
      </c>
      <c r="E432" s="167" t="s">
        <v>34</v>
      </c>
      <c r="F432" s="167" t="s">
        <v>35</v>
      </c>
      <c r="G432" s="188">
        <v>2</v>
      </c>
      <c r="H432" s="188">
        <v>1</v>
      </c>
      <c r="I432" s="165">
        <v>298.67</v>
      </c>
      <c r="J432" s="165">
        <v>277.3</v>
      </c>
      <c r="K432" s="165">
        <v>246.5</v>
      </c>
      <c r="L432" s="169">
        <v>9</v>
      </c>
      <c r="M432" s="165">
        <v>599255.04000000004</v>
      </c>
      <c r="N432" s="160" t="s">
        <v>34</v>
      </c>
      <c r="O432" s="160" t="s">
        <v>34</v>
      </c>
      <c r="P432" s="160" t="s">
        <v>34</v>
      </c>
      <c r="Q432" s="165">
        <f t="shared" si="92"/>
        <v>599255.04000000004</v>
      </c>
      <c r="R432" s="173">
        <v>2006.4118927244115</v>
      </c>
      <c r="S432" s="154">
        <v>5221.4052538370725</v>
      </c>
      <c r="T432" s="164" t="s">
        <v>34</v>
      </c>
      <c r="U432" s="174" t="s">
        <v>34</v>
      </c>
      <c r="V432" s="164" t="s">
        <v>34</v>
      </c>
      <c r="W432" s="152">
        <v>268</v>
      </c>
      <c r="X432" s="154">
        <v>599255.04000000004</v>
      </c>
      <c r="Y432" s="164" t="s">
        <v>34</v>
      </c>
      <c r="Z432" s="164" t="s">
        <v>34</v>
      </c>
      <c r="AA432" s="164" t="s">
        <v>34</v>
      </c>
      <c r="AB432" s="164" t="s">
        <v>34</v>
      </c>
      <c r="AC432" s="164" t="s">
        <v>34</v>
      </c>
      <c r="AD432" s="164" t="s">
        <v>34</v>
      </c>
      <c r="AE432" s="164" t="s">
        <v>34</v>
      </c>
      <c r="AF432" s="164" t="s">
        <v>34</v>
      </c>
      <c r="AG432" s="164" t="s">
        <v>34</v>
      </c>
      <c r="AH432" s="164" t="s">
        <v>34</v>
      </c>
      <c r="AI432" s="170" t="s">
        <v>403</v>
      </c>
      <c r="AJ432" s="41"/>
      <c r="AK432" s="32" t="s">
        <v>404</v>
      </c>
      <c r="AL432" s="90">
        <v>1</v>
      </c>
      <c r="AM432" s="89"/>
      <c r="AN432" s="21"/>
      <c r="AO432" s="87"/>
      <c r="AP432" s="21"/>
      <c r="AQ432" s="21"/>
      <c r="AR432" s="21"/>
      <c r="AS432" s="46"/>
      <c r="AT432" s="46"/>
      <c r="AU432" s="29">
        <v>389</v>
      </c>
      <c r="AV432" s="29" t="s">
        <v>449</v>
      </c>
      <c r="AW432" s="29" t="str">
        <f t="shared" si="94"/>
        <v>389.</v>
      </c>
      <c r="AX432" s="104"/>
    </row>
    <row r="433" spans="1:50" ht="22.5" customHeight="1" x14ac:dyDescent="0.3">
      <c r="A433" s="159" t="str">
        <f t="shared" si="82"/>
        <v>390.</v>
      </c>
      <c r="B433" s="159">
        <v>1328</v>
      </c>
      <c r="C433" s="166" t="s">
        <v>180</v>
      </c>
      <c r="D433" s="167">
        <v>1962</v>
      </c>
      <c r="E433" s="167" t="s">
        <v>34</v>
      </c>
      <c r="F433" s="167" t="s">
        <v>35</v>
      </c>
      <c r="G433" s="188">
        <v>2</v>
      </c>
      <c r="H433" s="188">
        <v>2</v>
      </c>
      <c r="I433" s="165">
        <v>682.3</v>
      </c>
      <c r="J433" s="165">
        <v>635</v>
      </c>
      <c r="K433" s="165">
        <v>635</v>
      </c>
      <c r="L433" s="169">
        <v>20</v>
      </c>
      <c r="M433" s="165">
        <v>1284206.58</v>
      </c>
      <c r="N433" s="160" t="s">
        <v>34</v>
      </c>
      <c r="O433" s="160" t="s">
        <v>34</v>
      </c>
      <c r="P433" s="160" t="s">
        <v>34</v>
      </c>
      <c r="Q433" s="165">
        <f t="shared" si="92"/>
        <v>1284206.58</v>
      </c>
      <c r="R433" s="173">
        <v>1882.1729151399679</v>
      </c>
      <c r="S433" s="154">
        <v>5221.4052538370725</v>
      </c>
      <c r="T433" s="164" t="s">
        <v>34</v>
      </c>
      <c r="U433" s="174" t="s">
        <v>34</v>
      </c>
      <c r="V433" s="164" t="s">
        <v>34</v>
      </c>
      <c r="W433" s="152">
        <v>573.4</v>
      </c>
      <c r="X433" s="154">
        <v>1284206.58</v>
      </c>
      <c r="Y433" s="164" t="s">
        <v>34</v>
      </c>
      <c r="Z433" s="164" t="s">
        <v>34</v>
      </c>
      <c r="AA433" s="164" t="s">
        <v>34</v>
      </c>
      <c r="AB433" s="164" t="s">
        <v>34</v>
      </c>
      <c r="AC433" s="164" t="s">
        <v>34</v>
      </c>
      <c r="AD433" s="164" t="s">
        <v>34</v>
      </c>
      <c r="AE433" s="164" t="s">
        <v>34</v>
      </c>
      <c r="AF433" s="164" t="s">
        <v>34</v>
      </c>
      <c r="AG433" s="164" t="s">
        <v>34</v>
      </c>
      <c r="AH433" s="164" t="s">
        <v>34</v>
      </c>
      <c r="AI433" s="170" t="s">
        <v>403</v>
      </c>
      <c r="AJ433" s="41"/>
      <c r="AK433" s="32" t="s">
        <v>404</v>
      </c>
      <c r="AL433" s="90">
        <v>1</v>
      </c>
      <c r="AM433" s="89"/>
      <c r="AN433" s="21"/>
      <c r="AO433" s="87"/>
      <c r="AP433" s="21"/>
      <c r="AQ433" s="21"/>
      <c r="AR433" s="21"/>
      <c r="AS433" s="46"/>
      <c r="AT433" s="46"/>
      <c r="AU433" s="29">
        <v>390</v>
      </c>
      <c r="AV433" s="29" t="s">
        <v>449</v>
      </c>
      <c r="AW433" s="29" t="str">
        <f t="shared" si="94"/>
        <v>390.</v>
      </c>
      <c r="AX433" s="104"/>
    </row>
    <row r="434" spans="1:50" ht="22.5" customHeight="1" x14ac:dyDescent="0.3">
      <c r="A434" s="159"/>
      <c r="B434" s="159"/>
      <c r="C434" s="158" t="s">
        <v>40</v>
      </c>
      <c r="D434" s="199"/>
      <c r="E434" s="159"/>
      <c r="F434" s="167"/>
      <c r="G434" s="168"/>
      <c r="H434" s="168"/>
      <c r="I434" s="160">
        <f>SUM(I435:I442)</f>
        <v>6388.2000000000007</v>
      </c>
      <c r="J434" s="160">
        <f>SUM(J435:J442)</f>
        <v>6072.0500000000011</v>
      </c>
      <c r="K434" s="160">
        <f>SUM(K435:K442)</f>
        <v>3980.8000000000006</v>
      </c>
      <c r="L434" s="161">
        <f>SUM(L435:L442)</f>
        <v>200</v>
      </c>
      <c r="M434" s="160">
        <f>SUM(M435:M442)</f>
        <v>5230686.7299999995</v>
      </c>
      <c r="N434" s="160"/>
      <c r="O434" s="160"/>
      <c r="P434" s="160"/>
      <c r="Q434" s="160">
        <f>SUM(Q435:Q442)</f>
        <v>5230686.7299999995</v>
      </c>
      <c r="R434" s="160"/>
      <c r="S434" s="160"/>
      <c r="T434" s="160">
        <f>SUM(T435:T442)</f>
        <v>413407.13000000006</v>
      </c>
      <c r="U434" s="161"/>
      <c r="V434" s="160"/>
      <c r="W434" s="160">
        <f>SUM(W435:W442)</f>
        <v>2458</v>
      </c>
      <c r="X434" s="160">
        <f>SUM(X435:X442)</f>
        <v>4794895.2699999996</v>
      </c>
      <c r="Y434" s="160"/>
      <c r="Z434" s="160"/>
      <c r="AA434" s="160"/>
      <c r="AB434" s="160"/>
      <c r="AC434" s="160"/>
      <c r="AD434" s="160"/>
      <c r="AE434" s="160"/>
      <c r="AF434" s="160"/>
      <c r="AG434" s="160">
        <f>SUM(AG435:AG442)</f>
        <v>22384.329999999998</v>
      </c>
      <c r="AH434" s="165"/>
      <c r="AI434" s="170"/>
      <c r="AJ434" s="1">
        <v>9</v>
      </c>
      <c r="AK434" s="32"/>
      <c r="AL434" s="90">
        <f>SUM(AL435:AL442)</f>
        <v>8</v>
      </c>
      <c r="AM434" s="89">
        <f>SUM(AM435:AM442)</f>
        <v>0</v>
      </c>
      <c r="AN434" s="21">
        <f>M434-T434-V434-X434-Z434-AB434-AD434-AG434-AH434</f>
        <v>7.6397554948925972E-11</v>
      </c>
      <c r="AO434" s="87"/>
      <c r="AP434" s="21"/>
      <c r="AQ434" s="21"/>
      <c r="AR434" s="21"/>
      <c r="AS434" s="46"/>
      <c r="AT434" s="46"/>
      <c r="AX434" s="104"/>
    </row>
    <row r="435" spans="1:50" ht="22.5" customHeight="1" x14ac:dyDescent="0.3">
      <c r="A435" s="159" t="str">
        <f t="shared" si="82"/>
        <v>391.</v>
      </c>
      <c r="B435" s="159">
        <v>1284</v>
      </c>
      <c r="C435" s="185" t="s">
        <v>866</v>
      </c>
      <c r="D435" s="167">
        <v>1969</v>
      </c>
      <c r="E435" s="167" t="s">
        <v>34</v>
      </c>
      <c r="F435" s="167" t="s">
        <v>37</v>
      </c>
      <c r="G435" s="188">
        <v>5</v>
      </c>
      <c r="H435" s="188">
        <v>3</v>
      </c>
      <c r="I435" s="165">
        <v>2100.8000000000002</v>
      </c>
      <c r="J435" s="165">
        <v>2085.3000000000002</v>
      </c>
      <c r="K435" s="165">
        <v>1374.7</v>
      </c>
      <c r="L435" s="169">
        <v>70</v>
      </c>
      <c r="M435" s="165">
        <f>X435</f>
        <v>771413.89</v>
      </c>
      <c r="N435" s="160" t="s">
        <v>34</v>
      </c>
      <c r="O435" s="160" t="s">
        <v>34</v>
      </c>
      <c r="P435" s="160" t="s">
        <v>34</v>
      </c>
      <c r="Q435" s="165">
        <f t="shared" ref="Q435:Q442" si="95">M435</f>
        <v>771413.89</v>
      </c>
      <c r="R435" s="173">
        <f t="shared" ref="R435:R442" si="96">M435/I435</f>
        <v>367.20006188118811</v>
      </c>
      <c r="S435" s="154">
        <v>7593.347341513293</v>
      </c>
      <c r="T435" s="164" t="s">
        <v>34</v>
      </c>
      <c r="U435" s="174" t="s">
        <v>34</v>
      </c>
      <c r="V435" s="164" t="s">
        <v>34</v>
      </c>
      <c r="W435" s="152">
        <v>562</v>
      </c>
      <c r="X435" s="165">
        <v>771413.89</v>
      </c>
      <c r="Y435" s="164" t="s">
        <v>34</v>
      </c>
      <c r="Z435" s="164" t="s">
        <v>34</v>
      </c>
      <c r="AA435" s="164" t="s">
        <v>34</v>
      </c>
      <c r="AB435" s="164" t="s">
        <v>34</v>
      </c>
      <c r="AC435" s="164" t="s">
        <v>34</v>
      </c>
      <c r="AD435" s="164" t="s">
        <v>34</v>
      </c>
      <c r="AE435" s="164" t="s">
        <v>34</v>
      </c>
      <c r="AF435" s="164" t="s">
        <v>34</v>
      </c>
      <c r="AG435" s="164" t="s">
        <v>34</v>
      </c>
      <c r="AH435" s="164" t="s">
        <v>34</v>
      </c>
      <c r="AI435" s="170" t="s">
        <v>38</v>
      </c>
      <c r="AJ435" s="41"/>
      <c r="AK435" s="32" t="s">
        <v>404</v>
      </c>
      <c r="AL435" s="90">
        <v>1</v>
      </c>
      <c r="AM435" s="89"/>
      <c r="AN435" s="21"/>
      <c r="AO435" s="87"/>
      <c r="AP435" s="21"/>
      <c r="AQ435" s="21"/>
      <c r="AR435" s="21"/>
      <c r="AS435" s="34"/>
      <c r="AT435" s="55">
        <v>43402</v>
      </c>
      <c r="AU435" s="29">
        <v>391</v>
      </c>
      <c r="AV435" s="29" t="s">
        <v>449</v>
      </c>
      <c r="AW435" s="29" t="str">
        <f>CONCATENATE(AU435,AV435)</f>
        <v>391.</v>
      </c>
      <c r="AX435" s="104"/>
    </row>
    <row r="436" spans="1:50" ht="22.5" customHeight="1" x14ac:dyDescent="0.3">
      <c r="A436" s="159" t="str">
        <f t="shared" si="82"/>
        <v>392.</v>
      </c>
      <c r="B436" s="159">
        <v>1299</v>
      </c>
      <c r="C436" s="185" t="s">
        <v>867</v>
      </c>
      <c r="D436" s="167">
        <v>1963</v>
      </c>
      <c r="E436" s="167" t="s">
        <v>34</v>
      </c>
      <c r="F436" s="167" t="s">
        <v>35</v>
      </c>
      <c r="G436" s="188">
        <v>2</v>
      </c>
      <c r="H436" s="188">
        <v>1</v>
      </c>
      <c r="I436" s="165">
        <v>335.2</v>
      </c>
      <c r="J436" s="165">
        <v>311.3</v>
      </c>
      <c r="K436" s="165">
        <v>209.2</v>
      </c>
      <c r="L436" s="169">
        <v>10</v>
      </c>
      <c r="M436" s="165">
        <f>X436</f>
        <v>653276.4</v>
      </c>
      <c r="N436" s="160" t="s">
        <v>34</v>
      </c>
      <c r="O436" s="160" t="s">
        <v>34</v>
      </c>
      <c r="P436" s="160" t="s">
        <v>34</v>
      </c>
      <c r="Q436" s="165">
        <f t="shared" si="95"/>
        <v>653276.4</v>
      </c>
      <c r="R436" s="173">
        <f t="shared" si="96"/>
        <v>1948.9152744630073</v>
      </c>
      <c r="S436" s="154">
        <v>7593.347341513293</v>
      </c>
      <c r="T436" s="164" t="s">
        <v>34</v>
      </c>
      <c r="U436" s="174" t="s">
        <v>34</v>
      </c>
      <c r="V436" s="164" t="s">
        <v>34</v>
      </c>
      <c r="W436" s="152">
        <v>296</v>
      </c>
      <c r="X436" s="165">
        <v>653276.4</v>
      </c>
      <c r="Y436" s="164" t="s">
        <v>34</v>
      </c>
      <c r="Z436" s="164" t="s">
        <v>34</v>
      </c>
      <c r="AA436" s="164" t="s">
        <v>34</v>
      </c>
      <c r="AB436" s="164" t="s">
        <v>34</v>
      </c>
      <c r="AC436" s="164" t="s">
        <v>34</v>
      </c>
      <c r="AD436" s="164" t="s">
        <v>34</v>
      </c>
      <c r="AE436" s="164" t="s">
        <v>34</v>
      </c>
      <c r="AF436" s="164" t="s">
        <v>34</v>
      </c>
      <c r="AG436" s="164" t="s">
        <v>34</v>
      </c>
      <c r="AH436" s="164" t="s">
        <v>34</v>
      </c>
      <c r="AI436" s="170" t="s">
        <v>38</v>
      </c>
      <c r="AJ436" s="41"/>
      <c r="AK436" s="32" t="s">
        <v>404</v>
      </c>
      <c r="AL436" s="90">
        <v>1</v>
      </c>
      <c r="AM436" s="89"/>
      <c r="AN436" s="21"/>
      <c r="AO436" s="87"/>
      <c r="AP436" s="21"/>
      <c r="AQ436" s="21"/>
      <c r="AR436" s="21"/>
      <c r="AS436" s="34"/>
      <c r="AT436" s="34"/>
      <c r="AU436" s="29">
        <v>392</v>
      </c>
      <c r="AV436" s="29" t="s">
        <v>449</v>
      </c>
      <c r="AW436" s="29" t="str">
        <f t="shared" ref="AW436:AW442" si="97">CONCATENATE(AU436,AV436)</f>
        <v>392.</v>
      </c>
      <c r="AX436" s="104"/>
    </row>
    <row r="437" spans="1:50" ht="22.5" customHeight="1" x14ac:dyDescent="0.3">
      <c r="A437" s="159" t="str">
        <f t="shared" si="82"/>
        <v>393.</v>
      </c>
      <c r="B437" s="159">
        <v>1303</v>
      </c>
      <c r="C437" s="171" t="s">
        <v>868</v>
      </c>
      <c r="D437" s="167">
        <v>1964</v>
      </c>
      <c r="E437" s="167" t="s">
        <v>34</v>
      </c>
      <c r="F437" s="167" t="s">
        <v>35</v>
      </c>
      <c r="G437" s="188">
        <v>3</v>
      </c>
      <c r="H437" s="188">
        <v>2</v>
      </c>
      <c r="I437" s="165">
        <v>968.3</v>
      </c>
      <c r="J437" s="165">
        <v>938.9</v>
      </c>
      <c r="K437" s="165">
        <v>647.4</v>
      </c>
      <c r="L437" s="169">
        <v>32</v>
      </c>
      <c r="M437" s="165">
        <f>X437</f>
        <v>1223836.93</v>
      </c>
      <c r="N437" s="160" t="s">
        <v>34</v>
      </c>
      <c r="O437" s="160" t="s">
        <v>34</v>
      </c>
      <c r="P437" s="160" t="s">
        <v>34</v>
      </c>
      <c r="Q437" s="165">
        <f t="shared" si="95"/>
        <v>1223836.93</v>
      </c>
      <c r="R437" s="173">
        <f t="shared" si="96"/>
        <v>1263.9026438087369</v>
      </c>
      <c r="S437" s="154">
        <v>7593.347341513293</v>
      </c>
      <c r="T437" s="164" t="s">
        <v>34</v>
      </c>
      <c r="U437" s="174" t="s">
        <v>34</v>
      </c>
      <c r="V437" s="164" t="s">
        <v>34</v>
      </c>
      <c r="W437" s="152">
        <v>556</v>
      </c>
      <c r="X437" s="165">
        <v>1223836.93</v>
      </c>
      <c r="Y437" s="164" t="s">
        <v>34</v>
      </c>
      <c r="Z437" s="164" t="s">
        <v>34</v>
      </c>
      <c r="AA437" s="164" t="s">
        <v>34</v>
      </c>
      <c r="AB437" s="164" t="s">
        <v>34</v>
      </c>
      <c r="AC437" s="164" t="s">
        <v>34</v>
      </c>
      <c r="AD437" s="164" t="s">
        <v>34</v>
      </c>
      <c r="AE437" s="164" t="s">
        <v>34</v>
      </c>
      <c r="AF437" s="164" t="s">
        <v>34</v>
      </c>
      <c r="AG437" s="164" t="s">
        <v>34</v>
      </c>
      <c r="AH437" s="164" t="s">
        <v>34</v>
      </c>
      <c r="AI437" s="170" t="s">
        <v>38</v>
      </c>
      <c r="AJ437" s="41"/>
      <c r="AK437" s="32" t="s">
        <v>404</v>
      </c>
      <c r="AL437" s="90">
        <v>1</v>
      </c>
      <c r="AM437" s="89"/>
      <c r="AN437" s="21"/>
      <c r="AO437" s="87"/>
      <c r="AP437" s="21"/>
      <c r="AQ437" s="21"/>
      <c r="AR437" s="21"/>
      <c r="AS437" s="34"/>
      <c r="AT437" s="55">
        <v>43446</v>
      </c>
      <c r="AU437" s="29">
        <v>393</v>
      </c>
      <c r="AV437" s="29" t="s">
        <v>449</v>
      </c>
      <c r="AW437" s="29" t="str">
        <f t="shared" si="97"/>
        <v>393.</v>
      </c>
      <c r="AX437" s="104"/>
    </row>
    <row r="438" spans="1:50" ht="22.5" customHeight="1" x14ac:dyDescent="0.3">
      <c r="A438" s="159" t="str">
        <f t="shared" si="82"/>
        <v>394.</v>
      </c>
      <c r="B438" s="159">
        <v>1304</v>
      </c>
      <c r="C438" s="171" t="s">
        <v>869</v>
      </c>
      <c r="D438" s="167">
        <v>1963</v>
      </c>
      <c r="E438" s="167" t="s">
        <v>34</v>
      </c>
      <c r="F438" s="167" t="s">
        <v>35</v>
      </c>
      <c r="G438" s="188">
        <v>3</v>
      </c>
      <c r="H438" s="188">
        <v>2</v>
      </c>
      <c r="I438" s="165">
        <v>1025.4000000000001</v>
      </c>
      <c r="J438" s="165">
        <v>951.6</v>
      </c>
      <c r="K438" s="165">
        <v>652.4</v>
      </c>
      <c r="L438" s="169">
        <v>29</v>
      </c>
      <c r="M438" s="165">
        <f>T438+AG438</f>
        <v>184259.87</v>
      </c>
      <c r="N438" s="160" t="s">
        <v>34</v>
      </c>
      <c r="O438" s="160" t="s">
        <v>34</v>
      </c>
      <c r="P438" s="160" t="s">
        <v>34</v>
      </c>
      <c r="Q438" s="165">
        <f t="shared" si="95"/>
        <v>184259.87</v>
      </c>
      <c r="R438" s="173">
        <f t="shared" si="96"/>
        <v>179.69560171640333</v>
      </c>
      <c r="S438" s="154">
        <v>7593.347341513293</v>
      </c>
      <c r="T438" s="152">
        <v>164748.98000000001</v>
      </c>
      <c r="U438" s="174" t="s">
        <v>34</v>
      </c>
      <c r="V438" s="164" t="s">
        <v>34</v>
      </c>
      <c r="W438" s="164" t="s">
        <v>34</v>
      </c>
      <c r="X438" s="164" t="s">
        <v>34</v>
      </c>
      <c r="Y438" s="164" t="s">
        <v>34</v>
      </c>
      <c r="Z438" s="164" t="s">
        <v>34</v>
      </c>
      <c r="AA438" s="164" t="s">
        <v>34</v>
      </c>
      <c r="AB438" s="164" t="s">
        <v>34</v>
      </c>
      <c r="AC438" s="164" t="s">
        <v>34</v>
      </c>
      <c r="AD438" s="164" t="s">
        <v>34</v>
      </c>
      <c r="AE438" s="164" t="s">
        <v>34</v>
      </c>
      <c r="AF438" s="164" t="s">
        <v>34</v>
      </c>
      <c r="AG438" s="152">
        <v>19510.89</v>
      </c>
      <c r="AH438" s="164" t="s">
        <v>34</v>
      </c>
      <c r="AI438" s="170" t="s">
        <v>38</v>
      </c>
      <c r="AJ438" s="41"/>
      <c r="AK438" s="32" t="s">
        <v>404</v>
      </c>
      <c r="AL438" s="90">
        <v>1</v>
      </c>
      <c r="AM438" s="89"/>
      <c r="AN438" s="21" t="s">
        <v>409</v>
      </c>
      <c r="AO438" s="21"/>
      <c r="AP438" s="21"/>
      <c r="AQ438" s="21"/>
      <c r="AR438" s="21"/>
      <c r="AS438" s="53"/>
      <c r="AT438" s="55">
        <v>43396</v>
      </c>
      <c r="AU438" s="29">
        <v>394</v>
      </c>
      <c r="AV438" s="29" t="s">
        <v>449</v>
      </c>
      <c r="AW438" s="29" t="str">
        <f t="shared" si="97"/>
        <v>394.</v>
      </c>
      <c r="AX438" s="104"/>
    </row>
    <row r="439" spans="1:50" ht="22.5" customHeight="1" x14ac:dyDescent="0.3">
      <c r="A439" s="159" t="str">
        <f t="shared" si="82"/>
        <v>395.</v>
      </c>
      <c r="B439" s="159">
        <v>1307</v>
      </c>
      <c r="C439" s="171" t="s">
        <v>870</v>
      </c>
      <c r="D439" s="167">
        <v>1963</v>
      </c>
      <c r="E439" s="167" t="s">
        <v>34</v>
      </c>
      <c r="F439" s="167" t="s">
        <v>35</v>
      </c>
      <c r="G439" s="188">
        <v>2</v>
      </c>
      <c r="H439" s="188">
        <v>2</v>
      </c>
      <c r="I439" s="165">
        <v>685.7</v>
      </c>
      <c r="J439" s="165">
        <v>637.5</v>
      </c>
      <c r="K439" s="165">
        <v>430.3</v>
      </c>
      <c r="L439" s="169">
        <v>17</v>
      </c>
      <c r="M439" s="165">
        <f>X439</f>
        <v>1144215.97</v>
      </c>
      <c r="N439" s="160" t="s">
        <v>34</v>
      </c>
      <c r="O439" s="160" t="s">
        <v>34</v>
      </c>
      <c r="P439" s="160" t="s">
        <v>34</v>
      </c>
      <c r="Q439" s="165">
        <f t="shared" si="95"/>
        <v>1144215.97</v>
      </c>
      <c r="R439" s="173">
        <f t="shared" si="96"/>
        <v>1668.683053813621</v>
      </c>
      <c r="S439" s="154">
        <v>7593.347341513293</v>
      </c>
      <c r="T439" s="164" t="s">
        <v>34</v>
      </c>
      <c r="U439" s="174" t="s">
        <v>34</v>
      </c>
      <c r="V439" s="164" t="s">
        <v>34</v>
      </c>
      <c r="W439" s="152">
        <v>594</v>
      </c>
      <c r="X439" s="165">
        <v>1144215.97</v>
      </c>
      <c r="Y439" s="164" t="s">
        <v>34</v>
      </c>
      <c r="Z439" s="164" t="s">
        <v>34</v>
      </c>
      <c r="AA439" s="164" t="s">
        <v>34</v>
      </c>
      <c r="AB439" s="164" t="s">
        <v>34</v>
      </c>
      <c r="AC439" s="164" t="s">
        <v>34</v>
      </c>
      <c r="AD439" s="164" t="s">
        <v>34</v>
      </c>
      <c r="AE439" s="164" t="s">
        <v>34</v>
      </c>
      <c r="AF439" s="164" t="s">
        <v>34</v>
      </c>
      <c r="AG439" s="164" t="s">
        <v>34</v>
      </c>
      <c r="AH439" s="164" t="s">
        <v>34</v>
      </c>
      <c r="AI439" s="170" t="s">
        <v>38</v>
      </c>
      <c r="AJ439" s="41"/>
      <c r="AK439" s="32" t="s">
        <v>404</v>
      </c>
      <c r="AL439" s="90">
        <v>1</v>
      </c>
      <c r="AM439" s="89"/>
      <c r="AN439" s="21"/>
      <c r="AO439" s="87"/>
      <c r="AP439" s="21"/>
      <c r="AQ439" s="21"/>
      <c r="AR439" s="21"/>
      <c r="AS439" s="53"/>
      <c r="AT439" s="55">
        <v>43371</v>
      </c>
      <c r="AU439" s="29">
        <v>395</v>
      </c>
      <c r="AV439" s="29" t="s">
        <v>449</v>
      </c>
      <c r="AW439" s="29" t="str">
        <f t="shared" si="97"/>
        <v>395.</v>
      </c>
      <c r="AX439" s="104"/>
    </row>
    <row r="440" spans="1:50" ht="22.5" customHeight="1" x14ac:dyDescent="0.3">
      <c r="A440" s="159" t="str">
        <f t="shared" si="82"/>
        <v>396.</v>
      </c>
      <c r="B440" s="159">
        <v>1311</v>
      </c>
      <c r="C440" s="185" t="s">
        <v>871</v>
      </c>
      <c r="D440" s="167">
        <v>1955</v>
      </c>
      <c r="E440" s="167" t="s">
        <v>34</v>
      </c>
      <c r="F440" s="167" t="s">
        <v>36</v>
      </c>
      <c r="G440" s="188">
        <v>2</v>
      </c>
      <c r="H440" s="188">
        <v>1</v>
      </c>
      <c r="I440" s="165">
        <v>610.1</v>
      </c>
      <c r="J440" s="165">
        <v>540.04999999999995</v>
      </c>
      <c r="K440" s="165">
        <v>235.3</v>
      </c>
      <c r="L440" s="169">
        <v>18</v>
      </c>
      <c r="M440" s="165">
        <f>X440</f>
        <v>1002152.08</v>
      </c>
      <c r="N440" s="160" t="s">
        <v>34</v>
      </c>
      <c r="O440" s="160" t="s">
        <v>34</v>
      </c>
      <c r="P440" s="160" t="s">
        <v>34</v>
      </c>
      <c r="Q440" s="165">
        <f t="shared" si="95"/>
        <v>1002152.08</v>
      </c>
      <c r="R440" s="173">
        <f t="shared" si="96"/>
        <v>1642.6029831175215</v>
      </c>
      <c r="S440" s="154">
        <v>7593.3473415132903</v>
      </c>
      <c r="T440" s="164" t="s">
        <v>34</v>
      </c>
      <c r="U440" s="174" t="s">
        <v>34</v>
      </c>
      <c r="V440" s="164" t="s">
        <v>34</v>
      </c>
      <c r="W440" s="152">
        <v>450</v>
      </c>
      <c r="X440" s="165">
        <v>1002152.08</v>
      </c>
      <c r="Y440" s="164" t="s">
        <v>34</v>
      </c>
      <c r="Z440" s="164" t="s">
        <v>34</v>
      </c>
      <c r="AA440" s="164" t="s">
        <v>34</v>
      </c>
      <c r="AB440" s="164" t="s">
        <v>34</v>
      </c>
      <c r="AC440" s="164" t="s">
        <v>34</v>
      </c>
      <c r="AD440" s="164" t="s">
        <v>34</v>
      </c>
      <c r="AE440" s="164" t="s">
        <v>34</v>
      </c>
      <c r="AF440" s="164" t="s">
        <v>34</v>
      </c>
      <c r="AG440" s="164" t="s">
        <v>34</v>
      </c>
      <c r="AH440" s="164" t="s">
        <v>34</v>
      </c>
      <c r="AI440" s="170" t="s">
        <v>38</v>
      </c>
      <c r="AJ440" s="41"/>
      <c r="AK440" s="32" t="s">
        <v>404</v>
      </c>
      <c r="AL440" s="90">
        <v>1</v>
      </c>
      <c r="AM440" s="89"/>
      <c r="AN440" s="21"/>
      <c r="AO440" s="87"/>
      <c r="AP440" s="21"/>
      <c r="AQ440" s="21"/>
      <c r="AR440" s="21"/>
      <c r="AS440" s="53"/>
      <c r="AT440" s="55">
        <v>43446</v>
      </c>
      <c r="AU440" s="29">
        <v>396</v>
      </c>
      <c r="AV440" s="29" t="s">
        <v>449</v>
      </c>
      <c r="AW440" s="29" t="str">
        <f t="shared" si="97"/>
        <v>396.</v>
      </c>
      <c r="AX440" s="104"/>
    </row>
    <row r="441" spans="1:50" ht="22.5" customHeight="1" x14ac:dyDescent="0.3">
      <c r="A441" s="159" t="str">
        <f t="shared" si="82"/>
        <v>397.</v>
      </c>
      <c r="B441" s="159">
        <v>1331</v>
      </c>
      <c r="C441" s="185" t="s">
        <v>872</v>
      </c>
      <c r="D441" s="167">
        <v>1961</v>
      </c>
      <c r="E441" s="167" t="s">
        <v>34</v>
      </c>
      <c r="F441" s="167" t="s">
        <v>35</v>
      </c>
      <c r="G441" s="188">
        <v>2</v>
      </c>
      <c r="H441" s="188">
        <v>2</v>
      </c>
      <c r="I441" s="165">
        <v>311.8</v>
      </c>
      <c r="J441" s="165">
        <v>269.60000000000002</v>
      </c>
      <c r="K441" s="165">
        <v>193.8</v>
      </c>
      <c r="L441" s="169">
        <v>9</v>
      </c>
      <c r="M441" s="165">
        <f>T441+AG441</f>
        <v>177906.13</v>
      </c>
      <c r="N441" s="160" t="s">
        <v>34</v>
      </c>
      <c r="O441" s="160" t="s">
        <v>34</v>
      </c>
      <c r="P441" s="160" t="s">
        <v>34</v>
      </c>
      <c r="Q441" s="165">
        <f t="shared" si="95"/>
        <v>177906.13</v>
      </c>
      <c r="R441" s="173">
        <f t="shared" si="96"/>
        <v>570.57771007055806</v>
      </c>
      <c r="S441" s="154">
        <v>7593.347341513293</v>
      </c>
      <c r="T441" s="152">
        <v>175032.69</v>
      </c>
      <c r="U441" s="174" t="s">
        <v>34</v>
      </c>
      <c r="V441" s="164" t="s">
        <v>34</v>
      </c>
      <c r="W441" s="164" t="s">
        <v>34</v>
      </c>
      <c r="X441" s="164" t="s">
        <v>34</v>
      </c>
      <c r="Y441" s="164" t="s">
        <v>34</v>
      </c>
      <c r="Z441" s="164" t="s">
        <v>34</v>
      </c>
      <c r="AA441" s="164" t="s">
        <v>34</v>
      </c>
      <c r="AB441" s="164" t="s">
        <v>34</v>
      </c>
      <c r="AC441" s="164" t="s">
        <v>34</v>
      </c>
      <c r="AD441" s="164" t="s">
        <v>34</v>
      </c>
      <c r="AE441" s="164" t="s">
        <v>34</v>
      </c>
      <c r="AF441" s="164" t="s">
        <v>34</v>
      </c>
      <c r="AG441" s="152">
        <v>2873.44</v>
      </c>
      <c r="AH441" s="164" t="s">
        <v>34</v>
      </c>
      <c r="AI441" s="170" t="s">
        <v>38</v>
      </c>
      <c r="AJ441" s="41"/>
      <c r="AK441" s="32" t="s">
        <v>404</v>
      </c>
      <c r="AL441" s="90">
        <v>1</v>
      </c>
      <c r="AM441" s="89"/>
      <c r="AN441" s="21" t="s">
        <v>502</v>
      </c>
      <c r="AO441" s="21"/>
      <c r="AP441" s="21"/>
      <c r="AQ441" s="21"/>
      <c r="AR441" s="21"/>
      <c r="AS441" s="53"/>
      <c r="AT441" s="55">
        <v>43381</v>
      </c>
      <c r="AU441" s="29">
        <v>397</v>
      </c>
      <c r="AV441" s="29" t="s">
        <v>449</v>
      </c>
      <c r="AW441" s="29" t="str">
        <f t="shared" si="97"/>
        <v>397.</v>
      </c>
      <c r="AX441" s="104"/>
    </row>
    <row r="442" spans="1:50" ht="22.5" customHeight="1" x14ac:dyDescent="0.3">
      <c r="A442" s="159" t="str">
        <f t="shared" ref="A442:A495" si="98">AW442</f>
        <v>398.</v>
      </c>
      <c r="B442" s="159">
        <v>1335</v>
      </c>
      <c r="C442" s="185" t="s">
        <v>873</v>
      </c>
      <c r="D442" s="167">
        <v>1966</v>
      </c>
      <c r="E442" s="167" t="s">
        <v>34</v>
      </c>
      <c r="F442" s="167" t="s">
        <v>35</v>
      </c>
      <c r="G442" s="188">
        <v>2</v>
      </c>
      <c r="H442" s="188">
        <v>2</v>
      </c>
      <c r="I442" s="165">
        <v>350.9</v>
      </c>
      <c r="J442" s="165">
        <v>337.8</v>
      </c>
      <c r="K442" s="165">
        <v>237.7</v>
      </c>
      <c r="L442" s="169">
        <v>15</v>
      </c>
      <c r="M442" s="165">
        <f>T442</f>
        <v>73625.460000000006</v>
      </c>
      <c r="N442" s="160" t="s">
        <v>34</v>
      </c>
      <c r="O442" s="160" t="s">
        <v>34</v>
      </c>
      <c r="P442" s="160" t="s">
        <v>34</v>
      </c>
      <c r="Q442" s="165">
        <f t="shared" si="95"/>
        <v>73625.460000000006</v>
      </c>
      <c r="R442" s="173">
        <f t="shared" si="96"/>
        <v>209.81892277001998</v>
      </c>
      <c r="S442" s="154">
        <v>7593.347341513293</v>
      </c>
      <c r="T442" s="152">
        <v>73625.460000000006</v>
      </c>
      <c r="U442" s="174" t="s">
        <v>34</v>
      </c>
      <c r="V442" s="164" t="s">
        <v>34</v>
      </c>
      <c r="W442" s="164" t="s">
        <v>34</v>
      </c>
      <c r="X442" s="164" t="s">
        <v>34</v>
      </c>
      <c r="Y442" s="164" t="s">
        <v>34</v>
      </c>
      <c r="Z442" s="164" t="s">
        <v>34</v>
      </c>
      <c r="AA442" s="164" t="s">
        <v>34</v>
      </c>
      <c r="AB442" s="164" t="s">
        <v>34</v>
      </c>
      <c r="AC442" s="164" t="s">
        <v>34</v>
      </c>
      <c r="AD442" s="164" t="s">
        <v>34</v>
      </c>
      <c r="AE442" s="164" t="s">
        <v>34</v>
      </c>
      <c r="AF442" s="164" t="s">
        <v>34</v>
      </c>
      <c r="AG442" s="164" t="s">
        <v>34</v>
      </c>
      <c r="AH442" s="164" t="s">
        <v>34</v>
      </c>
      <c r="AI442" s="170" t="s">
        <v>405</v>
      </c>
      <c r="AJ442" s="41"/>
      <c r="AK442" s="32" t="s">
        <v>404</v>
      </c>
      <c r="AL442" s="90">
        <v>1</v>
      </c>
      <c r="AM442" s="89"/>
      <c r="AN442" s="21" t="s">
        <v>409</v>
      </c>
      <c r="AO442" s="21"/>
      <c r="AP442" s="21"/>
      <c r="AQ442" s="21"/>
      <c r="AR442" s="21"/>
      <c r="AS442" s="53" t="s">
        <v>1858</v>
      </c>
      <c r="AT442" s="55">
        <v>43398</v>
      </c>
      <c r="AU442" s="29">
        <v>398</v>
      </c>
      <c r="AV442" s="29" t="s">
        <v>449</v>
      </c>
      <c r="AW442" s="29" t="str">
        <f t="shared" si="97"/>
        <v>398.</v>
      </c>
      <c r="AX442" s="104"/>
    </row>
    <row r="443" spans="1:50" ht="22.5" customHeight="1" x14ac:dyDescent="0.3">
      <c r="A443" s="159"/>
      <c r="B443" s="159"/>
      <c r="C443" s="158" t="s">
        <v>41</v>
      </c>
      <c r="D443" s="199"/>
      <c r="E443" s="159"/>
      <c r="F443" s="167"/>
      <c r="G443" s="168"/>
      <c r="H443" s="168"/>
      <c r="I443" s="160">
        <f>SUM(I444:I455)</f>
        <v>6476.4999999999991</v>
      </c>
      <c r="J443" s="160">
        <f>SUM(J444:J455)</f>
        <v>5868.9600000000009</v>
      </c>
      <c r="K443" s="160">
        <f>SUM(K444:K455)</f>
        <v>5017.67</v>
      </c>
      <c r="L443" s="161">
        <f>SUM(L444:L455)</f>
        <v>239</v>
      </c>
      <c r="M443" s="160">
        <f>SUM(M444:M455)</f>
        <v>9901987.3999999985</v>
      </c>
      <c r="N443" s="160"/>
      <c r="O443" s="160"/>
      <c r="P443" s="160"/>
      <c r="Q443" s="160">
        <f>SUM(Q444:Q455)</f>
        <v>9901987.3999999985</v>
      </c>
      <c r="R443" s="160"/>
      <c r="S443" s="160"/>
      <c r="T443" s="160">
        <f>SUM(T444:T455)</f>
        <v>1793962.6600000001</v>
      </c>
      <c r="U443" s="161"/>
      <c r="V443" s="160"/>
      <c r="W443" s="160">
        <f>SUM(W444:W455)</f>
        <v>2766</v>
      </c>
      <c r="X443" s="160">
        <f>SUM(X444:X455)</f>
        <v>7393928.2199999988</v>
      </c>
      <c r="Y443" s="160"/>
      <c r="Z443" s="160"/>
      <c r="AA443" s="160">
        <f>SUM(AA444:AA455)</f>
        <v>518</v>
      </c>
      <c r="AB443" s="160">
        <f>SUM(AB444:AB455)</f>
        <v>467627.74</v>
      </c>
      <c r="AC443" s="160"/>
      <c r="AD443" s="160"/>
      <c r="AE443" s="160"/>
      <c r="AF443" s="160"/>
      <c r="AG443" s="160">
        <f>SUM(AG444:AG455)</f>
        <v>246468.78</v>
      </c>
      <c r="AH443" s="165"/>
      <c r="AI443" s="170"/>
      <c r="AJ443" s="41"/>
      <c r="AK443" s="2"/>
      <c r="AL443" s="90">
        <f>SUM(AL444:AL455)</f>
        <v>12</v>
      </c>
      <c r="AM443" s="89">
        <f>SUM(AM444:AM455)</f>
        <v>0</v>
      </c>
      <c r="AN443" s="21">
        <f>M443-T443-V443-X443-Z443-AB443-AD443-AG443-AH443</f>
        <v>-4.3655745685100555E-10</v>
      </c>
      <c r="AO443" s="87"/>
      <c r="AP443" s="21"/>
      <c r="AQ443" s="21"/>
      <c r="AR443" s="21"/>
      <c r="AS443" s="54"/>
      <c r="AT443" s="54"/>
      <c r="AX443" s="104"/>
    </row>
    <row r="444" spans="1:50" ht="22.5" customHeight="1" x14ac:dyDescent="0.3">
      <c r="A444" s="159" t="str">
        <f t="shared" si="98"/>
        <v>399.</v>
      </c>
      <c r="B444" s="159">
        <v>5500</v>
      </c>
      <c r="C444" s="171" t="s">
        <v>874</v>
      </c>
      <c r="D444" s="167">
        <v>1968</v>
      </c>
      <c r="E444" s="167" t="s">
        <v>34</v>
      </c>
      <c r="F444" s="167" t="s">
        <v>36</v>
      </c>
      <c r="G444" s="188">
        <v>2</v>
      </c>
      <c r="H444" s="188">
        <v>1</v>
      </c>
      <c r="I444" s="165">
        <v>348</v>
      </c>
      <c r="J444" s="165">
        <v>322.2</v>
      </c>
      <c r="K444" s="165">
        <v>322.2</v>
      </c>
      <c r="L444" s="169">
        <v>10</v>
      </c>
      <c r="M444" s="165">
        <f>X444</f>
        <v>1042938.35</v>
      </c>
      <c r="N444" s="160" t="s">
        <v>34</v>
      </c>
      <c r="O444" s="160" t="s">
        <v>34</v>
      </c>
      <c r="P444" s="160" t="s">
        <v>34</v>
      </c>
      <c r="Q444" s="165">
        <f t="shared" ref="Q444:Q455" si="99">M444</f>
        <v>1042938.35</v>
      </c>
      <c r="R444" s="173">
        <f>M444/I444</f>
        <v>2996.9492816091952</v>
      </c>
      <c r="S444" s="154">
        <v>6757.0460339943347</v>
      </c>
      <c r="T444" s="152" t="s">
        <v>34</v>
      </c>
      <c r="U444" s="153" t="s">
        <v>34</v>
      </c>
      <c r="V444" s="152" t="s">
        <v>34</v>
      </c>
      <c r="W444" s="152">
        <v>443</v>
      </c>
      <c r="X444" s="152">
        <v>1042938.35</v>
      </c>
      <c r="Y444" s="152" t="s">
        <v>34</v>
      </c>
      <c r="Z444" s="152" t="s">
        <v>34</v>
      </c>
      <c r="AA444" s="152" t="s">
        <v>34</v>
      </c>
      <c r="AB444" s="152" t="s">
        <v>34</v>
      </c>
      <c r="AC444" s="152" t="s">
        <v>34</v>
      </c>
      <c r="AD444" s="152" t="s">
        <v>34</v>
      </c>
      <c r="AE444" s="152" t="s">
        <v>34</v>
      </c>
      <c r="AF444" s="152" t="s">
        <v>34</v>
      </c>
      <c r="AG444" s="152" t="s">
        <v>34</v>
      </c>
      <c r="AH444" s="152" t="s">
        <v>34</v>
      </c>
      <c r="AI444" s="170" t="s">
        <v>405</v>
      </c>
      <c r="AJ444" s="41" t="s">
        <v>405</v>
      </c>
      <c r="AK444" s="32" t="s">
        <v>404</v>
      </c>
      <c r="AL444" s="90">
        <v>1</v>
      </c>
      <c r="AM444" s="89"/>
      <c r="AN444" s="21"/>
      <c r="AO444" s="87"/>
      <c r="AP444" s="21"/>
      <c r="AQ444" s="21"/>
      <c r="AR444" s="21"/>
      <c r="AS444" s="59"/>
      <c r="AT444" s="59"/>
      <c r="AU444" s="29">
        <v>399</v>
      </c>
      <c r="AV444" s="29" t="s">
        <v>449</v>
      </c>
      <c r="AW444" s="29" t="str">
        <f>CONCATENATE(AU444,AV444)</f>
        <v>399.</v>
      </c>
      <c r="AX444" s="104"/>
    </row>
    <row r="445" spans="1:50" ht="22.5" customHeight="1" x14ac:dyDescent="0.3">
      <c r="A445" s="159" t="str">
        <f t="shared" si="98"/>
        <v>400.</v>
      </c>
      <c r="B445" s="159">
        <v>1268</v>
      </c>
      <c r="C445" s="171" t="s">
        <v>875</v>
      </c>
      <c r="D445" s="167">
        <v>1982</v>
      </c>
      <c r="E445" s="167" t="s">
        <v>34</v>
      </c>
      <c r="F445" s="167" t="s">
        <v>35</v>
      </c>
      <c r="G445" s="188">
        <v>2</v>
      </c>
      <c r="H445" s="188">
        <v>1</v>
      </c>
      <c r="I445" s="165">
        <v>588.9</v>
      </c>
      <c r="J445" s="165">
        <v>445.5</v>
      </c>
      <c r="K445" s="165">
        <v>445.5</v>
      </c>
      <c r="L445" s="169">
        <v>17</v>
      </c>
      <c r="M445" s="165">
        <f>T445+AG445</f>
        <v>994969.48</v>
      </c>
      <c r="N445" s="160" t="s">
        <v>34</v>
      </c>
      <c r="O445" s="160" t="s">
        <v>34</v>
      </c>
      <c r="P445" s="160" t="s">
        <v>34</v>
      </c>
      <c r="Q445" s="165">
        <f t="shared" si="99"/>
        <v>994969.48</v>
      </c>
      <c r="R445" s="173">
        <f>M445/I445</f>
        <v>1689.5389370011887</v>
      </c>
      <c r="S445" s="154">
        <v>6757.0460339943347</v>
      </c>
      <c r="T445" s="152">
        <v>775396.55</v>
      </c>
      <c r="U445" s="153" t="s">
        <v>34</v>
      </c>
      <c r="V445" s="152" t="s">
        <v>34</v>
      </c>
      <c r="W445" s="152" t="s">
        <v>34</v>
      </c>
      <c r="X445" s="152" t="s">
        <v>34</v>
      </c>
      <c r="Y445" s="152" t="s">
        <v>34</v>
      </c>
      <c r="Z445" s="152" t="s">
        <v>34</v>
      </c>
      <c r="AA445" s="152" t="s">
        <v>34</v>
      </c>
      <c r="AB445" s="152" t="s">
        <v>34</v>
      </c>
      <c r="AC445" s="152" t="s">
        <v>34</v>
      </c>
      <c r="AD445" s="152" t="s">
        <v>34</v>
      </c>
      <c r="AE445" s="152" t="s">
        <v>34</v>
      </c>
      <c r="AF445" s="152" t="s">
        <v>34</v>
      </c>
      <c r="AG445" s="152">
        <v>219572.93</v>
      </c>
      <c r="AH445" s="152" t="s">
        <v>34</v>
      </c>
      <c r="AI445" s="170" t="s">
        <v>405</v>
      </c>
      <c r="AJ445" s="41" t="s">
        <v>405</v>
      </c>
      <c r="AK445" s="32" t="s">
        <v>404</v>
      </c>
      <c r="AL445" s="90">
        <v>1</v>
      </c>
      <c r="AM445" s="89"/>
      <c r="AN445" s="21" t="s">
        <v>486</v>
      </c>
      <c r="AO445" s="21"/>
      <c r="AP445" s="21"/>
      <c r="AQ445" s="21"/>
      <c r="AR445" s="21"/>
      <c r="AS445" s="59"/>
      <c r="AT445" s="59"/>
      <c r="AU445" s="29">
        <v>400</v>
      </c>
      <c r="AV445" s="29" t="s">
        <v>449</v>
      </c>
      <c r="AW445" s="29" t="str">
        <f t="shared" ref="AW445:AW455" si="100">CONCATENATE(AU445,AV445)</f>
        <v>400.</v>
      </c>
      <c r="AX445" s="104"/>
    </row>
    <row r="446" spans="1:50" ht="22.5" customHeight="1" x14ac:dyDescent="0.3">
      <c r="A446" s="159" t="str">
        <f t="shared" si="98"/>
        <v>401.</v>
      </c>
      <c r="B446" s="159">
        <v>1277</v>
      </c>
      <c r="C446" s="171" t="s">
        <v>1723</v>
      </c>
      <c r="D446" s="167">
        <v>1969</v>
      </c>
      <c r="E446" s="167" t="s">
        <v>34</v>
      </c>
      <c r="F446" s="167" t="s">
        <v>35</v>
      </c>
      <c r="G446" s="188">
        <v>2</v>
      </c>
      <c r="H446" s="188">
        <v>2</v>
      </c>
      <c r="I446" s="165">
        <v>380.5</v>
      </c>
      <c r="J446" s="165">
        <v>360.1</v>
      </c>
      <c r="K446" s="165">
        <v>322.20999999999998</v>
      </c>
      <c r="L446" s="169">
        <v>23</v>
      </c>
      <c r="M446" s="165">
        <f>X446</f>
        <v>988722.83</v>
      </c>
      <c r="N446" s="160" t="s">
        <v>34</v>
      </c>
      <c r="O446" s="160" t="s">
        <v>34</v>
      </c>
      <c r="P446" s="160" t="s">
        <v>34</v>
      </c>
      <c r="Q446" s="165">
        <f t="shared" si="99"/>
        <v>988722.83</v>
      </c>
      <c r="R446" s="173">
        <f>M446/I446</f>
        <v>2598.4831274638632</v>
      </c>
      <c r="S446" s="154">
        <v>6757.0460339943347</v>
      </c>
      <c r="T446" s="164" t="s">
        <v>34</v>
      </c>
      <c r="U446" s="174" t="s">
        <v>34</v>
      </c>
      <c r="V446" s="164" t="s">
        <v>34</v>
      </c>
      <c r="W446" s="152">
        <v>397</v>
      </c>
      <c r="X446" s="152">
        <v>988722.83</v>
      </c>
      <c r="Y446" s="164" t="s">
        <v>34</v>
      </c>
      <c r="Z446" s="164" t="s">
        <v>34</v>
      </c>
      <c r="AA446" s="164" t="s">
        <v>34</v>
      </c>
      <c r="AB446" s="164" t="s">
        <v>34</v>
      </c>
      <c r="AC446" s="164" t="s">
        <v>34</v>
      </c>
      <c r="AD446" s="164" t="s">
        <v>34</v>
      </c>
      <c r="AE446" s="164" t="s">
        <v>34</v>
      </c>
      <c r="AF446" s="164" t="s">
        <v>34</v>
      </c>
      <c r="AG446" s="164" t="s">
        <v>34</v>
      </c>
      <c r="AH446" s="164" t="s">
        <v>34</v>
      </c>
      <c r="AI446" s="170" t="s">
        <v>405</v>
      </c>
      <c r="AJ446" s="41" t="s">
        <v>405</v>
      </c>
      <c r="AK446" s="32" t="s">
        <v>404</v>
      </c>
      <c r="AL446" s="90">
        <v>1</v>
      </c>
      <c r="AM446" s="89"/>
      <c r="AN446" s="21"/>
      <c r="AO446" s="87"/>
      <c r="AP446" s="21"/>
      <c r="AQ446" s="21"/>
      <c r="AR446" s="21"/>
      <c r="AS446" s="59"/>
      <c r="AT446" s="59"/>
      <c r="AU446" s="29">
        <v>401</v>
      </c>
      <c r="AV446" s="29" t="s">
        <v>449</v>
      </c>
      <c r="AW446" s="29" t="str">
        <f t="shared" si="100"/>
        <v>401.</v>
      </c>
      <c r="AX446" s="104"/>
    </row>
    <row r="447" spans="1:50" ht="22.5" customHeight="1" x14ac:dyDescent="0.3">
      <c r="A447" s="159" t="str">
        <f t="shared" si="98"/>
        <v>402.</v>
      </c>
      <c r="B447" s="159">
        <v>1283</v>
      </c>
      <c r="C447" s="185" t="s">
        <v>876</v>
      </c>
      <c r="D447" s="167">
        <v>1952</v>
      </c>
      <c r="E447" s="167" t="s">
        <v>34</v>
      </c>
      <c r="F447" s="167" t="s">
        <v>36</v>
      </c>
      <c r="G447" s="188">
        <v>1</v>
      </c>
      <c r="H447" s="188">
        <v>3</v>
      </c>
      <c r="I447" s="165">
        <v>213.4</v>
      </c>
      <c r="J447" s="165">
        <v>196.6</v>
      </c>
      <c r="K447" s="165">
        <v>143.1</v>
      </c>
      <c r="L447" s="169">
        <v>10</v>
      </c>
      <c r="M447" s="165">
        <f>X447</f>
        <v>1501359.68</v>
      </c>
      <c r="N447" s="160" t="s">
        <v>34</v>
      </c>
      <c r="O447" s="160" t="s">
        <v>34</v>
      </c>
      <c r="P447" s="160" t="s">
        <v>34</v>
      </c>
      <c r="Q447" s="165">
        <f t="shared" si="99"/>
        <v>1501359.68</v>
      </c>
      <c r="R447" s="173">
        <f>M447/I447</f>
        <v>7035.4249297094657</v>
      </c>
      <c r="S447" s="154">
        <v>6757.0460339943347</v>
      </c>
      <c r="T447" s="152" t="s">
        <v>34</v>
      </c>
      <c r="U447" s="153" t="s">
        <v>34</v>
      </c>
      <c r="V447" s="152" t="s">
        <v>34</v>
      </c>
      <c r="W447" s="152">
        <v>511</v>
      </c>
      <c r="X447" s="152">
        <v>1501359.68</v>
      </c>
      <c r="Y447" s="164" t="s">
        <v>34</v>
      </c>
      <c r="Z447" s="164" t="s">
        <v>34</v>
      </c>
      <c r="AA447" s="164" t="s">
        <v>34</v>
      </c>
      <c r="AB447" s="164" t="s">
        <v>34</v>
      </c>
      <c r="AC447" s="164" t="s">
        <v>34</v>
      </c>
      <c r="AD447" s="164" t="s">
        <v>34</v>
      </c>
      <c r="AE447" s="164" t="s">
        <v>34</v>
      </c>
      <c r="AF447" s="164" t="s">
        <v>34</v>
      </c>
      <c r="AG447" s="164" t="s">
        <v>34</v>
      </c>
      <c r="AH447" s="164" t="s">
        <v>34</v>
      </c>
      <c r="AI447" s="170" t="s">
        <v>405</v>
      </c>
      <c r="AJ447" s="41" t="s">
        <v>405</v>
      </c>
      <c r="AK447" s="32" t="s">
        <v>404</v>
      </c>
      <c r="AL447" s="90">
        <v>1</v>
      </c>
      <c r="AM447" s="89"/>
      <c r="AN447" s="21"/>
      <c r="AO447" s="87"/>
      <c r="AP447" s="21"/>
      <c r="AQ447" s="21"/>
      <c r="AR447" s="21"/>
      <c r="AS447" s="59"/>
      <c r="AT447" s="59"/>
      <c r="AU447" s="29">
        <v>402</v>
      </c>
      <c r="AV447" s="29" t="s">
        <v>449</v>
      </c>
      <c r="AW447" s="29" t="str">
        <f t="shared" si="100"/>
        <v>402.</v>
      </c>
      <c r="AX447" s="104"/>
    </row>
    <row r="448" spans="1:50" ht="22.5" customHeight="1" x14ac:dyDescent="0.3">
      <c r="A448" s="159" t="str">
        <f t="shared" si="98"/>
        <v>403.</v>
      </c>
      <c r="B448" s="159">
        <v>1306</v>
      </c>
      <c r="C448" s="171" t="s">
        <v>877</v>
      </c>
      <c r="D448" s="167">
        <v>1969</v>
      </c>
      <c r="E448" s="167" t="s">
        <v>34</v>
      </c>
      <c r="F448" s="167" t="s">
        <v>35</v>
      </c>
      <c r="G448" s="188">
        <v>4</v>
      </c>
      <c r="H448" s="188">
        <v>3</v>
      </c>
      <c r="I448" s="165">
        <v>2155.6</v>
      </c>
      <c r="J448" s="165">
        <v>1995.56</v>
      </c>
      <c r="K448" s="165">
        <v>1665.56</v>
      </c>
      <c r="L448" s="169">
        <v>75</v>
      </c>
      <c r="M448" s="165">
        <f>X448</f>
        <v>2591828.42</v>
      </c>
      <c r="N448" s="160" t="s">
        <v>34</v>
      </c>
      <c r="O448" s="160" t="s">
        <v>34</v>
      </c>
      <c r="P448" s="160" t="s">
        <v>34</v>
      </c>
      <c r="Q448" s="165">
        <f t="shared" si="99"/>
        <v>2591828.42</v>
      </c>
      <c r="R448" s="173">
        <f t="shared" ref="R448:R454" si="101">M448/I448</f>
        <v>1202.3698367043978</v>
      </c>
      <c r="S448" s="154">
        <v>6757.0460339943347</v>
      </c>
      <c r="T448" s="152" t="s">
        <v>34</v>
      </c>
      <c r="U448" s="153" t="s">
        <v>34</v>
      </c>
      <c r="V448" s="152" t="s">
        <v>34</v>
      </c>
      <c r="W448" s="152">
        <v>899</v>
      </c>
      <c r="X448" s="152">
        <v>2591828.42</v>
      </c>
      <c r="Y448" s="164" t="s">
        <v>34</v>
      </c>
      <c r="Z448" s="164" t="s">
        <v>34</v>
      </c>
      <c r="AA448" s="164" t="s">
        <v>34</v>
      </c>
      <c r="AB448" s="164" t="s">
        <v>34</v>
      </c>
      <c r="AC448" s="164" t="s">
        <v>34</v>
      </c>
      <c r="AD448" s="164" t="s">
        <v>34</v>
      </c>
      <c r="AE448" s="164" t="s">
        <v>34</v>
      </c>
      <c r="AF448" s="164" t="s">
        <v>34</v>
      </c>
      <c r="AG448" s="164" t="s">
        <v>34</v>
      </c>
      <c r="AH448" s="164" t="s">
        <v>34</v>
      </c>
      <c r="AI448" s="170" t="s">
        <v>405</v>
      </c>
      <c r="AJ448" s="41" t="s">
        <v>405</v>
      </c>
      <c r="AK448" s="32" t="s">
        <v>404</v>
      </c>
      <c r="AL448" s="90">
        <v>1</v>
      </c>
      <c r="AM448" s="89"/>
      <c r="AN448" s="21"/>
      <c r="AO448" s="87"/>
      <c r="AP448" s="21"/>
      <c r="AQ448" s="21"/>
      <c r="AR448" s="21"/>
      <c r="AS448" s="59"/>
      <c r="AT448" s="59"/>
      <c r="AU448" s="29">
        <v>403</v>
      </c>
      <c r="AV448" s="29" t="s">
        <v>449</v>
      </c>
      <c r="AW448" s="29" t="str">
        <f t="shared" si="100"/>
        <v>403.</v>
      </c>
      <c r="AX448" s="104"/>
    </row>
    <row r="449" spans="1:50" ht="22.5" customHeight="1" x14ac:dyDescent="0.3">
      <c r="A449" s="159" t="str">
        <f t="shared" si="98"/>
        <v>404.</v>
      </c>
      <c r="B449" s="159">
        <v>1315</v>
      </c>
      <c r="C449" s="171" t="s">
        <v>784</v>
      </c>
      <c r="D449" s="167">
        <v>1872</v>
      </c>
      <c r="E449" s="167">
        <v>1985</v>
      </c>
      <c r="F449" s="167" t="s">
        <v>48</v>
      </c>
      <c r="G449" s="188">
        <v>2</v>
      </c>
      <c r="H449" s="188">
        <v>3</v>
      </c>
      <c r="I449" s="165">
        <v>462.8</v>
      </c>
      <c r="J449" s="165">
        <v>385.2</v>
      </c>
      <c r="K449" s="165">
        <v>184.5</v>
      </c>
      <c r="L449" s="169">
        <v>16</v>
      </c>
      <c r="M449" s="165">
        <f>T449</f>
        <v>204646.78</v>
      </c>
      <c r="N449" s="160" t="s">
        <v>34</v>
      </c>
      <c r="O449" s="160" t="s">
        <v>34</v>
      </c>
      <c r="P449" s="160" t="s">
        <v>34</v>
      </c>
      <c r="Q449" s="165">
        <f t="shared" si="99"/>
        <v>204646.78</v>
      </c>
      <c r="R449" s="173">
        <f t="shared" si="101"/>
        <v>442.19269662921346</v>
      </c>
      <c r="S449" s="154">
        <v>6757.0460339943347</v>
      </c>
      <c r="T449" s="152">
        <v>204646.78</v>
      </c>
      <c r="U449" s="153" t="s">
        <v>34</v>
      </c>
      <c r="V449" s="152" t="s">
        <v>34</v>
      </c>
      <c r="W449" s="152" t="s">
        <v>34</v>
      </c>
      <c r="X449" s="152" t="s">
        <v>34</v>
      </c>
      <c r="Y449" s="152" t="s">
        <v>34</v>
      </c>
      <c r="Z449" s="152" t="s">
        <v>34</v>
      </c>
      <c r="AA449" s="152" t="s">
        <v>34</v>
      </c>
      <c r="AB449" s="152" t="s">
        <v>34</v>
      </c>
      <c r="AC449" s="152" t="s">
        <v>34</v>
      </c>
      <c r="AD449" s="152" t="s">
        <v>34</v>
      </c>
      <c r="AE449" s="152" t="s">
        <v>34</v>
      </c>
      <c r="AF449" s="152" t="s">
        <v>34</v>
      </c>
      <c r="AG449" s="152" t="s">
        <v>34</v>
      </c>
      <c r="AH449" s="152" t="s">
        <v>34</v>
      </c>
      <c r="AI449" s="170" t="s">
        <v>405</v>
      </c>
      <c r="AJ449" s="41" t="s">
        <v>405</v>
      </c>
      <c r="AK449" s="32" t="s">
        <v>404</v>
      </c>
      <c r="AL449" s="90">
        <v>1</v>
      </c>
      <c r="AM449" s="89"/>
      <c r="AN449" s="21" t="s">
        <v>502</v>
      </c>
      <c r="AO449" s="21"/>
      <c r="AP449" s="21"/>
      <c r="AQ449" s="21"/>
      <c r="AR449" s="21"/>
      <c r="AS449" s="59" t="s">
        <v>1911</v>
      </c>
      <c r="AT449" s="59"/>
      <c r="AU449" s="29">
        <v>404</v>
      </c>
      <c r="AV449" s="29" t="s">
        <v>449</v>
      </c>
      <c r="AW449" s="29" t="str">
        <f t="shared" si="100"/>
        <v>404.</v>
      </c>
      <c r="AX449" s="104"/>
    </row>
    <row r="450" spans="1:50" ht="22.5" customHeight="1" x14ac:dyDescent="0.3">
      <c r="A450" s="159" t="str">
        <f t="shared" si="98"/>
        <v>405.</v>
      </c>
      <c r="B450" s="159">
        <v>1316</v>
      </c>
      <c r="C450" s="171" t="s">
        <v>785</v>
      </c>
      <c r="D450" s="167">
        <v>1895</v>
      </c>
      <c r="E450" s="167">
        <v>1979</v>
      </c>
      <c r="F450" s="167" t="s">
        <v>36</v>
      </c>
      <c r="G450" s="188">
        <v>2</v>
      </c>
      <c r="H450" s="188">
        <v>1</v>
      </c>
      <c r="I450" s="165">
        <v>268.5</v>
      </c>
      <c r="J450" s="165">
        <v>262.5</v>
      </c>
      <c r="K450" s="165">
        <v>262.5</v>
      </c>
      <c r="L450" s="169">
        <v>15</v>
      </c>
      <c r="M450" s="165">
        <f>AB450</f>
        <v>467627.74</v>
      </c>
      <c r="N450" s="160" t="s">
        <v>34</v>
      </c>
      <c r="O450" s="160" t="s">
        <v>34</v>
      </c>
      <c r="P450" s="160" t="s">
        <v>34</v>
      </c>
      <c r="Q450" s="165">
        <f t="shared" si="99"/>
        <v>467627.74</v>
      </c>
      <c r="R450" s="173">
        <f t="shared" si="101"/>
        <v>1741.6303165735567</v>
      </c>
      <c r="S450" s="154">
        <v>6757.0460339943347</v>
      </c>
      <c r="T450" s="152" t="s">
        <v>34</v>
      </c>
      <c r="U450" s="153" t="s">
        <v>34</v>
      </c>
      <c r="V450" s="152" t="s">
        <v>34</v>
      </c>
      <c r="W450" s="152" t="s">
        <v>34</v>
      </c>
      <c r="X450" s="152" t="s">
        <v>34</v>
      </c>
      <c r="Y450" s="152" t="s">
        <v>34</v>
      </c>
      <c r="Z450" s="152" t="s">
        <v>34</v>
      </c>
      <c r="AA450" s="152">
        <v>518</v>
      </c>
      <c r="AB450" s="152">
        <v>467627.74</v>
      </c>
      <c r="AC450" s="152" t="s">
        <v>34</v>
      </c>
      <c r="AD450" s="152" t="s">
        <v>34</v>
      </c>
      <c r="AE450" s="152" t="s">
        <v>34</v>
      </c>
      <c r="AF450" s="152" t="s">
        <v>34</v>
      </c>
      <c r="AG450" s="152" t="s">
        <v>34</v>
      </c>
      <c r="AH450" s="152" t="s">
        <v>34</v>
      </c>
      <c r="AI450" s="170" t="s">
        <v>405</v>
      </c>
      <c r="AJ450" s="41" t="s">
        <v>405</v>
      </c>
      <c r="AK450" s="32" t="s">
        <v>404</v>
      </c>
      <c r="AL450" s="90">
        <v>1</v>
      </c>
      <c r="AM450" s="89"/>
      <c r="AN450" s="21"/>
      <c r="AO450" s="87"/>
      <c r="AP450" s="21"/>
      <c r="AQ450" s="21"/>
      <c r="AR450" s="21"/>
      <c r="AS450" s="59"/>
      <c r="AT450" s="59"/>
      <c r="AU450" s="29">
        <v>405</v>
      </c>
      <c r="AV450" s="29" t="s">
        <v>449</v>
      </c>
      <c r="AW450" s="29" t="str">
        <f t="shared" si="100"/>
        <v>405.</v>
      </c>
      <c r="AX450" s="104"/>
    </row>
    <row r="451" spans="1:50" ht="22.5" customHeight="1" x14ac:dyDescent="0.3">
      <c r="A451" s="159" t="str">
        <f t="shared" si="98"/>
        <v>406.</v>
      </c>
      <c r="B451" s="159">
        <v>1318</v>
      </c>
      <c r="C451" s="171" t="s">
        <v>786</v>
      </c>
      <c r="D451" s="167">
        <v>1895</v>
      </c>
      <c r="E451" s="167">
        <v>1968</v>
      </c>
      <c r="F451" s="167" t="s">
        <v>36</v>
      </c>
      <c r="G451" s="188">
        <v>2</v>
      </c>
      <c r="H451" s="188">
        <v>2</v>
      </c>
      <c r="I451" s="165">
        <v>220.4</v>
      </c>
      <c r="J451" s="165">
        <v>194.6</v>
      </c>
      <c r="K451" s="165">
        <v>101.5</v>
      </c>
      <c r="L451" s="169">
        <v>10</v>
      </c>
      <c r="M451" s="165">
        <f>T451</f>
        <v>230668.49</v>
      </c>
      <c r="N451" s="160" t="s">
        <v>34</v>
      </c>
      <c r="O451" s="160" t="s">
        <v>34</v>
      </c>
      <c r="P451" s="160" t="s">
        <v>34</v>
      </c>
      <c r="Q451" s="165">
        <f t="shared" si="99"/>
        <v>230668.49</v>
      </c>
      <c r="R451" s="173">
        <f t="shared" si="101"/>
        <v>1046.5902450090744</v>
      </c>
      <c r="S451" s="154">
        <v>6757.0460339943347</v>
      </c>
      <c r="T451" s="152">
        <v>230668.49</v>
      </c>
      <c r="U451" s="153" t="s">
        <v>34</v>
      </c>
      <c r="V451" s="152" t="s">
        <v>34</v>
      </c>
      <c r="W451" s="152" t="s">
        <v>34</v>
      </c>
      <c r="X451" s="152" t="s">
        <v>34</v>
      </c>
      <c r="Y451" s="152" t="s">
        <v>34</v>
      </c>
      <c r="Z451" s="152" t="s">
        <v>34</v>
      </c>
      <c r="AA451" s="152" t="s">
        <v>34</v>
      </c>
      <c r="AB451" s="152" t="s">
        <v>34</v>
      </c>
      <c r="AC451" s="152" t="s">
        <v>34</v>
      </c>
      <c r="AD451" s="152" t="s">
        <v>34</v>
      </c>
      <c r="AE451" s="152" t="s">
        <v>34</v>
      </c>
      <c r="AF451" s="152" t="s">
        <v>34</v>
      </c>
      <c r="AG451" s="152" t="s">
        <v>34</v>
      </c>
      <c r="AH451" s="152" t="s">
        <v>34</v>
      </c>
      <c r="AI451" s="170" t="s">
        <v>405</v>
      </c>
      <c r="AJ451" s="41" t="s">
        <v>405</v>
      </c>
      <c r="AK451" s="32" t="s">
        <v>404</v>
      </c>
      <c r="AL451" s="90">
        <v>1</v>
      </c>
      <c r="AM451" s="89"/>
      <c r="AN451" s="21" t="s">
        <v>502</v>
      </c>
      <c r="AO451" s="21"/>
      <c r="AP451" s="21"/>
      <c r="AQ451" s="21"/>
      <c r="AR451" s="21"/>
      <c r="AS451" s="59" t="s">
        <v>1896</v>
      </c>
      <c r="AT451" s="59"/>
      <c r="AU451" s="29">
        <v>406</v>
      </c>
      <c r="AV451" s="29" t="s">
        <v>449</v>
      </c>
      <c r="AW451" s="29" t="str">
        <f t="shared" si="100"/>
        <v>406.</v>
      </c>
      <c r="AX451" s="104"/>
    </row>
    <row r="452" spans="1:50" ht="22.5" customHeight="1" x14ac:dyDescent="0.3">
      <c r="A452" s="159" t="str">
        <f t="shared" si="98"/>
        <v>407.</v>
      </c>
      <c r="B452" s="159">
        <v>1323</v>
      </c>
      <c r="C452" s="171" t="s">
        <v>787</v>
      </c>
      <c r="D452" s="167">
        <v>1988</v>
      </c>
      <c r="E452" s="167">
        <v>1997</v>
      </c>
      <c r="F452" s="167" t="s">
        <v>36</v>
      </c>
      <c r="G452" s="188">
        <v>1</v>
      </c>
      <c r="H452" s="188">
        <v>1</v>
      </c>
      <c r="I452" s="165">
        <v>141.30000000000001</v>
      </c>
      <c r="J452" s="165">
        <v>89.5</v>
      </c>
      <c r="K452" s="165">
        <v>89.5</v>
      </c>
      <c r="L452" s="169">
        <v>12</v>
      </c>
      <c r="M452" s="165">
        <f>T452</f>
        <v>197727.86</v>
      </c>
      <c r="N452" s="160" t="s">
        <v>34</v>
      </c>
      <c r="O452" s="160" t="s">
        <v>34</v>
      </c>
      <c r="P452" s="160" t="s">
        <v>34</v>
      </c>
      <c r="Q452" s="165">
        <f t="shared" si="99"/>
        <v>197727.86</v>
      </c>
      <c r="R452" s="173">
        <f t="shared" si="101"/>
        <v>1399.3479122434535</v>
      </c>
      <c r="S452" s="154">
        <v>6757.0460339943347</v>
      </c>
      <c r="T452" s="152">
        <v>197727.86</v>
      </c>
      <c r="U452" s="153" t="s">
        <v>34</v>
      </c>
      <c r="V452" s="152" t="s">
        <v>34</v>
      </c>
      <c r="W452" s="152" t="s">
        <v>34</v>
      </c>
      <c r="X452" s="152" t="s">
        <v>34</v>
      </c>
      <c r="Y452" s="152" t="s">
        <v>34</v>
      </c>
      <c r="Z452" s="152" t="s">
        <v>34</v>
      </c>
      <c r="AA452" s="152" t="s">
        <v>34</v>
      </c>
      <c r="AB452" s="152" t="s">
        <v>34</v>
      </c>
      <c r="AC452" s="152" t="s">
        <v>34</v>
      </c>
      <c r="AD452" s="152" t="s">
        <v>34</v>
      </c>
      <c r="AE452" s="152" t="s">
        <v>34</v>
      </c>
      <c r="AF452" s="152" t="s">
        <v>34</v>
      </c>
      <c r="AG452" s="152" t="s">
        <v>34</v>
      </c>
      <c r="AH452" s="152" t="s">
        <v>34</v>
      </c>
      <c r="AI452" s="170" t="s">
        <v>405</v>
      </c>
      <c r="AJ452" s="41" t="s">
        <v>405</v>
      </c>
      <c r="AK452" s="32" t="s">
        <v>404</v>
      </c>
      <c r="AL452" s="90">
        <v>1</v>
      </c>
      <c r="AM452" s="89"/>
      <c r="AN452" s="21" t="s">
        <v>486</v>
      </c>
      <c r="AO452" s="21"/>
      <c r="AP452" s="21"/>
      <c r="AQ452" s="21"/>
      <c r="AR452" s="21"/>
      <c r="AS452" s="59" t="s">
        <v>1910</v>
      </c>
      <c r="AT452" s="59"/>
      <c r="AU452" s="29">
        <v>407</v>
      </c>
      <c r="AV452" s="29" t="s">
        <v>449</v>
      </c>
      <c r="AW452" s="29" t="str">
        <f t="shared" si="100"/>
        <v>407.</v>
      </c>
      <c r="AX452" s="104"/>
    </row>
    <row r="453" spans="1:50" ht="22.5" customHeight="1" x14ac:dyDescent="0.3">
      <c r="A453" s="159" t="str">
        <f t="shared" si="98"/>
        <v>408.</v>
      </c>
      <c r="B453" s="159">
        <v>1326</v>
      </c>
      <c r="C453" s="171" t="s">
        <v>788</v>
      </c>
      <c r="D453" s="167">
        <v>1961</v>
      </c>
      <c r="E453" s="167" t="s">
        <v>34</v>
      </c>
      <c r="F453" s="167" t="s">
        <v>35</v>
      </c>
      <c r="G453" s="188">
        <v>2</v>
      </c>
      <c r="H453" s="188">
        <v>2</v>
      </c>
      <c r="I453" s="165">
        <v>678.3</v>
      </c>
      <c r="J453" s="165">
        <v>630.1</v>
      </c>
      <c r="K453" s="165">
        <v>630.1</v>
      </c>
      <c r="L453" s="169">
        <v>15</v>
      </c>
      <c r="M453" s="165">
        <f t="shared" ref="M453" si="102">T453+AG453</f>
        <v>243997.29</v>
      </c>
      <c r="N453" s="160" t="s">
        <v>34</v>
      </c>
      <c r="O453" s="160" t="s">
        <v>34</v>
      </c>
      <c r="P453" s="160" t="s">
        <v>34</v>
      </c>
      <c r="Q453" s="165">
        <f t="shared" si="99"/>
        <v>243997.29</v>
      </c>
      <c r="R453" s="173">
        <f t="shared" si="101"/>
        <v>359.71884122069883</v>
      </c>
      <c r="S453" s="154">
        <v>6757.0460339943347</v>
      </c>
      <c r="T453" s="152">
        <v>217101.44</v>
      </c>
      <c r="U453" s="153" t="s">
        <v>34</v>
      </c>
      <c r="V453" s="152" t="s">
        <v>34</v>
      </c>
      <c r="W453" s="152" t="s">
        <v>34</v>
      </c>
      <c r="X453" s="152" t="s">
        <v>34</v>
      </c>
      <c r="Y453" s="152" t="s">
        <v>34</v>
      </c>
      <c r="Z453" s="152" t="s">
        <v>34</v>
      </c>
      <c r="AA453" s="152" t="s">
        <v>34</v>
      </c>
      <c r="AB453" s="152" t="s">
        <v>34</v>
      </c>
      <c r="AC453" s="152" t="s">
        <v>34</v>
      </c>
      <c r="AD453" s="152" t="s">
        <v>34</v>
      </c>
      <c r="AE453" s="152" t="s">
        <v>34</v>
      </c>
      <c r="AF453" s="152" t="s">
        <v>34</v>
      </c>
      <c r="AG453" s="152">
        <v>26895.85</v>
      </c>
      <c r="AH453" s="152" t="s">
        <v>34</v>
      </c>
      <c r="AI453" s="170" t="s">
        <v>405</v>
      </c>
      <c r="AJ453" s="41" t="s">
        <v>405</v>
      </c>
      <c r="AK453" s="32" t="s">
        <v>404</v>
      </c>
      <c r="AL453" s="90">
        <v>1</v>
      </c>
      <c r="AM453" s="89"/>
      <c r="AN453" s="21" t="s">
        <v>409</v>
      </c>
      <c r="AO453" s="21"/>
      <c r="AP453" s="21"/>
      <c r="AQ453" s="21"/>
      <c r="AR453" s="21"/>
      <c r="AS453" s="59"/>
      <c r="AT453" s="59"/>
      <c r="AU453" s="29">
        <v>408</v>
      </c>
      <c r="AV453" s="29" t="s">
        <v>449</v>
      </c>
      <c r="AW453" s="29" t="str">
        <f t="shared" si="100"/>
        <v>408.</v>
      </c>
      <c r="AX453" s="104"/>
    </row>
    <row r="454" spans="1:50" ht="22.5" customHeight="1" x14ac:dyDescent="0.3">
      <c r="A454" s="159" t="str">
        <f t="shared" si="98"/>
        <v>409.</v>
      </c>
      <c r="B454" s="159">
        <v>1338</v>
      </c>
      <c r="C454" s="185" t="s">
        <v>789</v>
      </c>
      <c r="D454" s="167">
        <v>1968</v>
      </c>
      <c r="E454" s="167" t="s">
        <v>34</v>
      </c>
      <c r="F454" s="167" t="s">
        <v>35</v>
      </c>
      <c r="G454" s="188">
        <v>2</v>
      </c>
      <c r="H454" s="188">
        <v>2</v>
      </c>
      <c r="I454" s="165">
        <v>538.4</v>
      </c>
      <c r="J454" s="165">
        <v>524.1</v>
      </c>
      <c r="K454" s="165">
        <v>440.2</v>
      </c>
      <c r="L454" s="169">
        <v>23</v>
      </c>
      <c r="M454" s="165">
        <f>X454</f>
        <v>1269078.94</v>
      </c>
      <c r="N454" s="160" t="s">
        <v>34</v>
      </c>
      <c r="O454" s="160" t="s">
        <v>34</v>
      </c>
      <c r="P454" s="160" t="s">
        <v>34</v>
      </c>
      <c r="Q454" s="165">
        <f t="shared" si="99"/>
        <v>1269078.94</v>
      </c>
      <c r="R454" s="173">
        <f t="shared" si="101"/>
        <v>2357.1302748885587</v>
      </c>
      <c r="S454" s="154">
        <v>6757.0460339943347</v>
      </c>
      <c r="T454" s="152" t="s">
        <v>34</v>
      </c>
      <c r="U454" s="153" t="s">
        <v>34</v>
      </c>
      <c r="V454" s="152" t="s">
        <v>34</v>
      </c>
      <c r="W454" s="152">
        <v>516</v>
      </c>
      <c r="X454" s="152">
        <v>1269078.94</v>
      </c>
      <c r="Y454" s="152" t="s">
        <v>34</v>
      </c>
      <c r="Z454" s="152" t="s">
        <v>34</v>
      </c>
      <c r="AA454" s="152" t="s">
        <v>34</v>
      </c>
      <c r="AB454" s="152" t="s">
        <v>34</v>
      </c>
      <c r="AC454" s="152" t="s">
        <v>34</v>
      </c>
      <c r="AD454" s="152" t="s">
        <v>34</v>
      </c>
      <c r="AE454" s="152" t="s">
        <v>34</v>
      </c>
      <c r="AF454" s="152" t="s">
        <v>34</v>
      </c>
      <c r="AG454" s="152" t="s">
        <v>34</v>
      </c>
      <c r="AH454" s="152" t="s">
        <v>34</v>
      </c>
      <c r="AI454" s="170" t="s">
        <v>405</v>
      </c>
      <c r="AJ454" s="41" t="s">
        <v>405</v>
      </c>
      <c r="AK454" s="32" t="s">
        <v>404</v>
      </c>
      <c r="AL454" s="90">
        <v>1</v>
      </c>
      <c r="AM454" s="89"/>
      <c r="AN454" s="21"/>
      <c r="AO454" s="87"/>
      <c r="AP454" s="21"/>
      <c r="AQ454" s="21"/>
      <c r="AR454" s="21"/>
      <c r="AS454" s="59"/>
      <c r="AT454" s="59"/>
      <c r="AU454" s="29">
        <v>409</v>
      </c>
      <c r="AV454" s="29" t="s">
        <v>449</v>
      </c>
      <c r="AW454" s="29" t="str">
        <f t="shared" si="100"/>
        <v>409.</v>
      </c>
      <c r="AX454" s="104"/>
    </row>
    <row r="455" spans="1:50" ht="21.75" customHeight="1" x14ac:dyDescent="0.3">
      <c r="A455" s="159" t="str">
        <f t="shared" si="98"/>
        <v>410.</v>
      </c>
      <c r="B455" s="159">
        <v>1355</v>
      </c>
      <c r="C455" s="166" t="s">
        <v>878</v>
      </c>
      <c r="D455" s="167">
        <v>1954</v>
      </c>
      <c r="E455" s="167" t="s">
        <v>34</v>
      </c>
      <c r="F455" s="167" t="s">
        <v>35</v>
      </c>
      <c r="G455" s="188">
        <v>2</v>
      </c>
      <c r="H455" s="188">
        <v>1</v>
      </c>
      <c r="I455" s="165">
        <v>480.4</v>
      </c>
      <c r="J455" s="165">
        <v>463</v>
      </c>
      <c r="K455" s="165">
        <v>410.8</v>
      </c>
      <c r="L455" s="169">
        <v>13</v>
      </c>
      <c r="M455" s="165">
        <f>T455</f>
        <v>168421.54</v>
      </c>
      <c r="N455" s="160" t="s">
        <v>34</v>
      </c>
      <c r="O455" s="160" t="s">
        <v>34</v>
      </c>
      <c r="P455" s="160" t="s">
        <v>34</v>
      </c>
      <c r="Q455" s="165">
        <f t="shared" si="99"/>
        <v>168421.54</v>
      </c>
      <c r="R455" s="173">
        <f>M455/I455</f>
        <v>350.58605328892594</v>
      </c>
      <c r="S455" s="154">
        <v>6757.0460339943347</v>
      </c>
      <c r="T455" s="152">
        <v>168421.54</v>
      </c>
      <c r="U455" s="153" t="s">
        <v>34</v>
      </c>
      <c r="V455" s="152" t="s">
        <v>34</v>
      </c>
      <c r="W455" s="152" t="s">
        <v>34</v>
      </c>
      <c r="X455" s="152" t="s">
        <v>34</v>
      </c>
      <c r="Y455" s="152" t="s">
        <v>34</v>
      </c>
      <c r="Z455" s="152" t="s">
        <v>34</v>
      </c>
      <c r="AA455" s="152" t="s">
        <v>34</v>
      </c>
      <c r="AB455" s="152" t="s">
        <v>34</v>
      </c>
      <c r="AC455" s="152" t="s">
        <v>34</v>
      </c>
      <c r="AD455" s="152" t="s">
        <v>34</v>
      </c>
      <c r="AE455" s="152" t="s">
        <v>34</v>
      </c>
      <c r="AF455" s="152" t="s">
        <v>34</v>
      </c>
      <c r="AG455" s="152" t="s">
        <v>34</v>
      </c>
      <c r="AH455" s="152" t="s">
        <v>34</v>
      </c>
      <c r="AI455" s="170" t="s">
        <v>405</v>
      </c>
      <c r="AJ455" s="41" t="s">
        <v>405</v>
      </c>
      <c r="AK455" s="32" t="s">
        <v>404</v>
      </c>
      <c r="AL455" s="90">
        <v>1</v>
      </c>
      <c r="AM455" s="89"/>
      <c r="AN455" s="21" t="s">
        <v>502</v>
      </c>
      <c r="AO455" s="21"/>
      <c r="AP455" s="21"/>
      <c r="AQ455" s="21"/>
      <c r="AR455" s="21"/>
      <c r="AS455" s="59" t="s">
        <v>1896</v>
      </c>
      <c r="AT455" s="59"/>
      <c r="AU455" s="29">
        <v>410</v>
      </c>
      <c r="AV455" s="29" t="s">
        <v>449</v>
      </c>
      <c r="AW455" s="29" t="str">
        <f t="shared" si="100"/>
        <v>410.</v>
      </c>
      <c r="AX455" s="104"/>
    </row>
    <row r="456" spans="1:50" ht="22.5" customHeight="1" x14ac:dyDescent="0.3">
      <c r="A456" s="159"/>
      <c r="B456" s="159"/>
      <c r="C456" s="158" t="s">
        <v>181</v>
      </c>
      <c r="D456" s="172"/>
      <c r="E456" s="172"/>
      <c r="F456" s="172"/>
      <c r="G456" s="182"/>
      <c r="H456" s="182"/>
      <c r="I456" s="160">
        <f>I457+I462+I475</f>
        <v>19408.2</v>
      </c>
      <c r="J456" s="160">
        <f>J457+J462+J475</f>
        <v>17464.8</v>
      </c>
      <c r="K456" s="160">
        <f>K457+K462+K475</f>
        <v>17194.099999999999</v>
      </c>
      <c r="L456" s="161">
        <f>L457+L462+L475</f>
        <v>626</v>
      </c>
      <c r="M456" s="160">
        <f>M457+M462+M475</f>
        <v>7643432.8399999999</v>
      </c>
      <c r="N456" s="160"/>
      <c r="O456" s="160"/>
      <c r="P456" s="160"/>
      <c r="Q456" s="160">
        <f>Q457+Q462+Q475</f>
        <v>7643432.8399999999</v>
      </c>
      <c r="R456" s="160"/>
      <c r="S456" s="160"/>
      <c r="T456" s="160">
        <f>T457+T462+T475</f>
        <v>2896522.8600000003</v>
      </c>
      <c r="U456" s="161"/>
      <c r="V456" s="160"/>
      <c r="W456" s="160">
        <f>W457+W462+W475</f>
        <v>1820</v>
      </c>
      <c r="X456" s="160">
        <f>X457+X462+X475</f>
        <v>4401711.4399999995</v>
      </c>
      <c r="Y456" s="160"/>
      <c r="Z456" s="160"/>
      <c r="AA456" s="160"/>
      <c r="AB456" s="160"/>
      <c r="AC456" s="160"/>
      <c r="AD456" s="160"/>
      <c r="AE456" s="160"/>
      <c r="AF456" s="160"/>
      <c r="AG456" s="160">
        <f>AG457+AG462+AG475</f>
        <v>345198.54000000004</v>
      </c>
      <c r="AH456" s="160"/>
      <c r="AI456" s="200"/>
      <c r="AJ456" s="43"/>
      <c r="AK456" s="32"/>
      <c r="AL456" s="115">
        <f>AL457+AL462+AL475</f>
        <v>21</v>
      </c>
      <c r="AM456" s="106">
        <f>AM457+AM462+AM475</f>
        <v>0</v>
      </c>
      <c r="AN456" s="21">
        <f>M456-T456-V456-X456-Z456-AB456-AD456-AG456-AH456</f>
        <v>0</v>
      </c>
      <c r="AO456" s="87"/>
      <c r="AP456" s="21"/>
      <c r="AQ456" s="21"/>
      <c r="AR456" s="21"/>
      <c r="AS456" s="95">
        <f>AL456+AM456</f>
        <v>21</v>
      </c>
      <c r="AT456" s="60"/>
      <c r="AX456" s="104"/>
    </row>
    <row r="457" spans="1:50" ht="22.5" customHeight="1" x14ac:dyDescent="0.3">
      <c r="A457" s="159"/>
      <c r="B457" s="159"/>
      <c r="C457" s="158" t="s">
        <v>39</v>
      </c>
      <c r="D457" s="172"/>
      <c r="E457" s="172"/>
      <c r="F457" s="172"/>
      <c r="G457" s="182"/>
      <c r="H457" s="182"/>
      <c r="I457" s="163">
        <f>SUM(I458:I461)</f>
        <v>2614.6999999999998</v>
      </c>
      <c r="J457" s="163">
        <f>SUM(J458:J461)</f>
        <v>2368.2999999999997</v>
      </c>
      <c r="K457" s="163">
        <f>SUM(K458:K461)</f>
        <v>2368.2999999999997</v>
      </c>
      <c r="L457" s="161">
        <f>SUM(L458:L461)</f>
        <v>84</v>
      </c>
      <c r="M457" s="160">
        <f>SUM(M458:M461)</f>
        <v>2545439.9</v>
      </c>
      <c r="N457" s="160"/>
      <c r="O457" s="160"/>
      <c r="P457" s="160"/>
      <c r="Q457" s="160">
        <f>SUM(Q458:Q461)</f>
        <v>2545439.9</v>
      </c>
      <c r="R457" s="160"/>
      <c r="S457" s="160"/>
      <c r="T457" s="160">
        <f>SUM(T458:T461)</f>
        <v>109323.04</v>
      </c>
      <c r="U457" s="161"/>
      <c r="V457" s="160"/>
      <c r="W457" s="160">
        <f>SUM(W458:W461)</f>
        <v>1038</v>
      </c>
      <c r="X457" s="160">
        <f>SUM(X458:X461)</f>
        <v>2387296.08</v>
      </c>
      <c r="Y457" s="160"/>
      <c r="Z457" s="160"/>
      <c r="AA457" s="160"/>
      <c r="AB457" s="160"/>
      <c r="AC457" s="160"/>
      <c r="AD457" s="160"/>
      <c r="AE457" s="160"/>
      <c r="AF457" s="160"/>
      <c r="AG457" s="160">
        <f>SUM(AG458:AG461)</f>
        <v>48820.78</v>
      </c>
      <c r="AH457" s="165"/>
      <c r="AI457" s="200"/>
      <c r="AJ457" s="32">
        <v>5</v>
      </c>
      <c r="AL457" s="90">
        <f>SUM(AL458:AL461)</f>
        <v>4</v>
      </c>
      <c r="AM457" s="94">
        <f>SUM(AM458:AM461)</f>
        <v>0</v>
      </c>
      <c r="AN457" s="21">
        <f>M457-T457-V457-X457-Z457-AB457-AD457-AG457-AH457</f>
        <v>-2.0372681319713593E-10</v>
      </c>
      <c r="AO457" s="87"/>
      <c r="AP457" s="21"/>
      <c r="AQ457" s="21"/>
      <c r="AR457" s="21"/>
      <c r="AS457" s="53"/>
      <c r="AT457" s="53"/>
      <c r="AX457" s="104"/>
    </row>
    <row r="458" spans="1:50" ht="22.5" customHeight="1" x14ac:dyDescent="0.3">
      <c r="A458" s="159" t="str">
        <f t="shared" si="98"/>
        <v>411.</v>
      </c>
      <c r="B458" s="159">
        <v>1387</v>
      </c>
      <c r="C458" s="166" t="s">
        <v>182</v>
      </c>
      <c r="D458" s="201">
        <v>1966</v>
      </c>
      <c r="E458" s="181" t="s">
        <v>34</v>
      </c>
      <c r="F458" s="201" t="s">
        <v>36</v>
      </c>
      <c r="G458" s="202">
        <v>2</v>
      </c>
      <c r="H458" s="202">
        <v>1</v>
      </c>
      <c r="I458" s="165">
        <v>274</v>
      </c>
      <c r="J458" s="165">
        <v>199</v>
      </c>
      <c r="K458" s="165">
        <v>199</v>
      </c>
      <c r="L458" s="169">
        <v>7</v>
      </c>
      <c r="M458" s="165">
        <f>X458</f>
        <v>558973.06000000006</v>
      </c>
      <c r="N458" s="184" t="s">
        <v>34</v>
      </c>
      <c r="O458" s="184" t="s">
        <v>34</v>
      </c>
      <c r="P458" s="184" t="s">
        <v>34</v>
      </c>
      <c r="Q458" s="180">
        <f>M458</f>
        <v>558973.06000000006</v>
      </c>
      <c r="R458" s="173">
        <v>2061.2877372262774</v>
      </c>
      <c r="S458" s="154">
        <v>5221.4052538370725</v>
      </c>
      <c r="T458" s="165" t="s">
        <v>34</v>
      </c>
      <c r="U458" s="169" t="s">
        <v>34</v>
      </c>
      <c r="V458" s="165" t="s">
        <v>34</v>
      </c>
      <c r="W458" s="165">
        <v>227</v>
      </c>
      <c r="X458" s="165">
        <v>558973.06000000006</v>
      </c>
      <c r="Y458" s="165" t="s">
        <v>34</v>
      </c>
      <c r="Z458" s="165" t="s">
        <v>34</v>
      </c>
      <c r="AA458" s="165" t="s">
        <v>34</v>
      </c>
      <c r="AB458" s="165" t="s">
        <v>34</v>
      </c>
      <c r="AC458" s="165" t="s">
        <v>34</v>
      </c>
      <c r="AD458" s="165" t="s">
        <v>34</v>
      </c>
      <c r="AE458" s="165" t="s">
        <v>34</v>
      </c>
      <c r="AF458" s="165" t="s">
        <v>34</v>
      </c>
      <c r="AG458" s="165" t="s">
        <v>34</v>
      </c>
      <c r="AH458" s="165" t="s">
        <v>34</v>
      </c>
      <c r="AI458" s="170" t="s">
        <v>403</v>
      </c>
      <c r="AJ458" s="41"/>
      <c r="AK458" s="32" t="s">
        <v>404</v>
      </c>
      <c r="AL458" s="90">
        <v>1</v>
      </c>
      <c r="AM458" s="89"/>
      <c r="AN458" s="21"/>
      <c r="AO458" s="87"/>
      <c r="AP458" s="21"/>
      <c r="AQ458" s="21"/>
      <c r="AR458" s="21"/>
      <c r="AS458" s="54"/>
      <c r="AT458" s="54"/>
      <c r="AU458" s="29">
        <v>411</v>
      </c>
      <c r="AV458" s="29" t="s">
        <v>449</v>
      </c>
      <c r="AW458" s="29" t="str">
        <f>CONCATENATE(AU458,AV458)</f>
        <v>411.</v>
      </c>
      <c r="AX458" s="104"/>
    </row>
    <row r="459" spans="1:50" ht="22.5" customHeight="1" x14ac:dyDescent="0.3">
      <c r="A459" s="159" t="str">
        <f t="shared" si="98"/>
        <v>412.</v>
      </c>
      <c r="B459" s="159">
        <v>1467</v>
      </c>
      <c r="C459" s="166" t="s">
        <v>432</v>
      </c>
      <c r="D459" s="201">
        <v>1955</v>
      </c>
      <c r="E459" s="181" t="s">
        <v>34</v>
      </c>
      <c r="F459" s="201" t="s">
        <v>35</v>
      </c>
      <c r="G459" s="202">
        <v>2</v>
      </c>
      <c r="H459" s="202">
        <v>2</v>
      </c>
      <c r="I459" s="165">
        <v>933.8</v>
      </c>
      <c r="J459" s="165">
        <v>857.7</v>
      </c>
      <c r="K459" s="165">
        <v>857.7</v>
      </c>
      <c r="L459" s="169">
        <v>19</v>
      </c>
      <c r="M459" s="165">
        <f>X459</f>
        <v>1828323.02</v>
      </c>
      <c r="N459" s="184" t="s">
        <v>34</v>
      </c>
      <c r="O459" s="184" t="s">
        <v>34</v>
      </c>
      <c r="P459" s="184" t="s">
        <v>34</v>
      </c>
      <c r="Q459" s="180">
        <f>M459</f>
        <v>1828323.02</v>
      </c>
      <c r="R459" s="173">
        <v>2117.3613193403298</v>
      </c>
      <c r="S459" s="154">
        <v>5221.4052538370725</v>
      </c>
      <c r="T459" s="165" t="s">
        <v>34</v>
      </c>
      <c r="U459" s="169" t="s">
        <v>34</v>
      </c>
      <c r="V459" s="165" t="s">
        <v>34</v>
      </c>
      <c r="W459" s="165">
        <v>811</v>
      </c>
      <c r="X459" s="165">
        <v>1828323.02</v>
      </c>
      <c r="Y459" s="165" t="s">
        <v>34</v>
      </c>
      <c r="Z459" s="165" t="s">
        <v>34</v>
      </c>
      <c r="AA459" s="165" t="s">
        <v>34</v>
      </c>
      <c r="AB459" s="165" t="s">
        <v>34</v>
      </c>
      <c r="AC459" s="165" t="s">
        <v>34</v>
      </c>
      <c r="AD459" s="165" t="s">
        <v>34</v>
      </c>
      <c r="AE459" s="165" t="s">
        <v>34</v>
      </c>
      <c r="AF459" s="165" t="s">
        <v>34</v>
      </c>
      <c r="AG459" s="165" t="s">
        <v>34</v>
      </c>
      <c r="AH459" s="165" t="s">
        <v>34</v>
      </c>
      <c r="AI459" s="170" t="s">
        <v>403</v>
      </c>
      <c r="AJ459" s="41"/>
      <c r="AK459" s="32" t="s">
        <v>404</v>
      </c>
      <c r="AL459" s="90">
        <v>1</v>
      </c>
      <c r="AM459" s="89"/>
      <c r="AN459" s="21"/>
      <c r="AO459" s="87"/>
      <c r="AP459" s="21"/>
      <c r="AQ459" s="21"/>
      <c r="AR459" s="21"/>
      <c r="AS459" s="54"/>
      <c r="AT459" s="54"/>
      <c r="AU459" s="29">
        <v>412</v>
      </c>
      <c r="AV459" s="29" t="s">
        <v>449</v>
      </c>
      <c r="AW459" s="29" t="str">
        <f t="shared" ref="AW459:AW461" si="103">CONCATENATE(AU459,AV459)</f>
        <v>412.</v>
      </c>
      <c r="AX459" s="104"/>
    </row>
    <row r="460" spans="1:50" ht="22.5" customHeight="1" x14ac:dyDescent="0.3">
      <c r="A460" s="159" t="str">
        <f t="shared" si="98"/>
        <v>413.</v>
      </c>
      <c r="B460" s="159">
        <v>1488</v>
      </c>
      <c r="C460" s="166" t="s">
        <v>433</v>
      </c>
      <c r="D460" s="201">
        <v>1982</v>
      </c>
      <c r="E460" s="181" t="s">
        <v>34</v>
      </c>
      <c r="F460" s="201" t="s">
        <v>35</v>
      </c>
      <c r="G460" s="202">
        <v>2</v>
      </c>
      <c r="H460" s="202">
        <v>3</v>
      </c>
      <c r="I460" s="165">
        <v>1005.7</v>
      </c>
      <c r="J460" s="165">
        <v>950.4</v>
      </c>
      <c r="K460" s="165">
        <v>950.4</v>
      </c>
      <c r="L460" s="169">
        <v>33</v>
      </c>
      <c r="M460" s="165">
        <f>AG460</f>
        <v>24108.38</v>
      </c>
      <c r="N460" s="184" t="s">
        <v>34</v>
      </c>
      <c r="O460" s="184" t="s">
        <v>34</v>
      </c>
      <c r="P460" s="184" t="s">
        <v>34</v>
      </c>
      <c r="Q460" s="180">
        <f>M460</f>
        <v>24108.38</v>
      </c>
      <c r="R460" s="173">
        <v>242.05165556328924</v>
      </c>
      <c r="S460" s="154">
        <v>5221.4052538370725</v>
      </c>
      <c r="T460" s="165" t="s">
        <v>34</v>
      </c>
      <c r="U460" s="169" t="s">
        <v>34</v>
      </c>
      <c r="V460" s="165" t="s">
        <v>34</v>
      </c>
      <c r="W460" s="165" t="s">
        <v>34</v>
      </c>
      <c r="X460" s="165" t="s">
        <v>34</v>
      </c>
      <c r="Y460" s="165" t="s">
        <v>34</v>
      </c>
      <c r="Z460" s="165" t="s">
        <v>34</v>
      </c>
      <c r="AA460" s="165" t="s">
        <v>34</v>
      </c>
      <c r="AB460" s="165" t="s">
        <v>34</v>
      </c>
      <c r="AC460" s="165" t="s">
        <v>34</v>
      </c>
      <c r="AD460" s="165" t="s">
        <v>34</v>
      </c>
      <c r="AE460" s="165" t="s">
        <v>34</v>
      </c>
      <c r="AF460" s="165" t="s">
        <v>34</v>
      </c>
      <c r="AG460" s="165">
        <v>24108.38</v>
      </c>
      <c r="AH460" s="165" t="s">
        <v>34</v>
      </c>
      <c r="AI460" s="170" t="s">
        <v>403</v>
      </c>
      <c r="AJ460" s="41"/>
      <c r="AK460" s="32" t="s">
        <v>404</v>
      </c>
      <c r="AL460" s="90">
        <v>1</v>
      </c>
      <c r="AM460" s="89"/>
      <c r="AN460" s="21" t="s">
        <v>414</v>
      </c>
      <c r="AO460" s="21"/>
      <c r="AP460" s="21"/>
      <c r="AQ460" s="21"/>
      <c r="AR460" s="21"/>
      <c r="AS460" s="21"/>
      <c r="AT460" s="54"/>
      <c r="AU460" s="29">
        <v>413</v>
      </c>
      <c r="AV460" s="29" t="s">
        <v>449</v>
      </c>
      <c r="AW460" s="29" t="str">
        <f t="shared" si="103"/>
        <v>413.</v>
      </c>
      <c r="AX460" s="104"/>
    </row>
    <row r="461" spans="1:50" ht="22.5" customHeight="1" x14ac:dyDescent="0.3">
      <c r="A461" s="159" t="str">
        <f t="shared" si="98"/>
        <v>414.</v>
      </c>
      <c r="B461" s="159">
        <v>1499</v>
      </c>
      <c r="C461" s="166" t="s">
        <v>434</v>
      </c>
      <c r="D461" s="201">
        <v>1966</v>
      </c>
      <c r="E461" s="181" t="s">
        <v>34</v>
      </c>
      <c r="F461" s="201" t="s">
        <v>35</v>
      </c>
      <c r="G461" s="202">
        <v>2</v>
      </c>
      <c r="H461" s="202">
        <v>2</v>
      </c>
      <c r="I461" s="165">
        <v>401.2</v>
      </c>
      <c r="J461" s="165">
        <v>361.2</v>
      </c>
      <c r="K461" s="165">
        <v>361.2</v>
      </c>
      <c r="L461" s="169">
        <v>25</v>
      </c>
      <c r="M461" s="165">
        <f>T461+AG461</f>
        <v>134035.44</v>
      </c>
      <c r="N461" s="184" t="s">
        <v>34</v>
      </c>
      <c r="O461" s="184" t="s">
        <v>34</v>
      </c>
      <c r="P461" s="184" t="s">
        <v>34</v>
      </c>
      <c r="Q461" s="180">
        <f>M461</f>
        <v>134035.44</v>
      </c>
      <c r="R461" s="173">
        <v>365.60727816550354</v>
      </c>
      <c r="S461" s="154">
        <v>5221.4052538370725</v>
      </c>
      <c r="T461" s="165">
        <v>109323.04</v>
      </c>
      <c r="U461" s="169" t="s">
        <v>34</v>
      </c>
      <c r="V461" s="165" t="s">
        <v>34</v>
      </c>
      <c r="W461" s="165" t="s">
        <v>34</v>
      </c>
      <c r="X461" s="165" t="s">
        <v>34</v>
      </c>
      <c r="Y461" s="165" t="s">
        <v>34</v>
      </c>
      <c r="Z461" s="165" t="s">
        <v>34</v>
      </c>
      <c r="AA461" s="165" t="s">
        <v>34</v>
      </c>
      <c r="AB461" s="165" t="s">
        <v>34</v>
      </c>
      <c r="AC461" s="165" t="s">
        <v>34</v>
      </c>
      <c r="AD461" s="165" t="s">
        <v>34</v>
      </c>
      <c r="AE461" s="165" t="s">
        <v>34</v>
      </c>
      <c r="AF461" s="165" t="s">
        <v>34</v>
      </c>
      <c r="AG461" s="165">
        <v>24712.400000000001</v>
      </c>
      <c r="AH461" s="165" t="s">
        <v>34</v>
      </c>
      <c r="AI461" s="170" t="s">
        <v>403</v>
      </c>
      <c r="AJ461" s="41"/>
      <c r="AK461" s="32" t="s">
        <v>404</v>
      </c>
      <c r="AL461" s="90">
        <v>1</v>
      </c>
      <c r="AM461" s="89"/>
      <c r="AN461" s="21" t="s">
        <v>409</v>
      </c>
      <c r="AO461" s="21"/>
      <c r="AP461" s="21"/>
      <c r="AQ461" s="21"/>
      <c r="AR461" s="21"/>
      <c r="AS461" s="54"/>
      <c r="AT461" s="54"/>
      <c r="AU461" s="29">
        <v>414</v>
      </c>
      <c r="AV461" s="29" t="s">
        <v>449</v>
      </c>
      <c r="AW461" s="29" t="str">
        <f t="shared" si="103"/>
        <v>414.</v>
      </c>
      <c r="AX461" s="104"/>
    </row>
    <row r="462" spans="1:50" ht="22.5" customHeight="1" x14ac:dyDescent="0.3">
      <c r="A462" s="159"/>
      <c r="B462" s="159"/>
      <c r="C462" s="158" t="s">
        <v>40</v>
      </c>
      <c r="D462" s="172"/>
      <c r="E462" s="172"/>
      <c r="F462" s="172"/>
      <c r="G462" s="182"/>
      <c r="H462" s="182"/>
      <c r="I462" s="160">
        <f>SUM(I463:I474)</f>
        <v>11824</v>
      </c>
      <c r="J462" s="160">
        <f>SUM(J463:J474)</f>
        <v>10643.6</v>
      </c>
      <c r="K462" s="160">
        <f>SUM(K463:K474)</f>
        <v>10372.899999999998</v>
      </c>
      <c r="L462" s="161">
        <f>SUM(L463:L474)</f>
        <v>380</v>
      </c>
      <c r="M462" s="160">
        <f>SUM(M463:M474)</f>
        <v>2873527.7899999996</v>
      </c>
      <c r="N462" s="160"/>
      <c r="O462" s="160"/>
      <c r="P462" s="160"/>
      <c r="Q462" s="160">
        <f>SUM(Q463:Q474)</f>
        <v>2873527.7899999996</v>
      </c>
      <c r="R462" s="160"/>
      <c r="S462" s="160"/>
      <c r="T462" s="160">
        <f>SUM(T463:T474)</f>
        <v>1573118.1</v>
      </c>
      <c r="U462" s="161"/>
      <c r="V462" s="160"/>
      <c r="W462" s="160">
        <f>SUM(W463:W474)</f>
        <v>490</v>
      </c>
      <c r="X462" s="160">
        <f>SUM(X463:X474)</f>
        <v>1104507.3999999999</v>
      </c>
      <c r="Y462" s="160"/>
      <c r="Z462" s="160"/>
      <c r="AA462" s="160"/>
      <c r="AB462" s="160"/>
      <c r="AC462" s="160"/>
      <c r="AD462" s="160"/>
      <c r="AE462" s="160"/>
      <c r="AF462" s="160"/>
      <c r="AG462" s="160">
        <f>SUM(AG463:AG474)</f>
        <v>195902.29</v>
      </c>
      <c r="AH462" s="160"/>
      <c r="AI462" s="200"/>
      <c r="AJ462" s="1">
        <v>15</v>
      </c>
      <c r="AK462" s="32"/>
      <c r="AL462" s="90">
        <f>SUM(AL463:AL474)</f>
        <v>12</v>
      </c>
      <c r="AM462" s="89">
        <f>SUM(AM463:AM474)</f>
        <v>0</v>
      </c>
      <c r="AN462" s="21">
        <f>M462-T462-V462-X462-Z462-AB462-AD462-AG462-AH462</f>
        <v>-4.3655745685100555E-10</v>
      </c>
      <c r="AO462" s="87"/>
      <c r="AP462" s="21"/>
      <c r="AQ462" s="21"/>
      <c r="AR462" s="21"/>
      <c r="AS462" s="53"/>
      <c r="AT462" s="53"/>
      <c r="AX462" s="104"/>
    </row>
    <row r="463" spans="1:50" ht="22.5" customHeight="1" x14ac:dyDescent="0.3">
      <c r="A463" s="159" t="str">
        <f t="shared" si="98"/>
        <v>415.</v>
      </c>
      <c r="B463" s="159">
        <v>1384</v>
      </c>
      <c r="C463" s="166" t="s">
        <v>790</v>
      </c>
      <c r="D463" s="159">
        <v>1970</v>
      </c>
      <c r="E463" s="167" t="s">
        <v>34</v>
      </c>
      <c r="F463" s="159" t="s">
        <v>35</v>
      </c>
      <c r="G463" s="159">
        <v>2</v>
      </c>
      <c r="H463" s="159">
        <v>2</v>
      </c>
      <c r="I463" s="165">
        <v>550.6</v>
      </c>
      <c r="J463" s="165">
        <v>506.4</v>
      </c>
      <c r="K463" s="165">
        <v>506.4</v>
      </c>
      <c r="L463" s="169">
        <v>15</v>
      </c>
      <c r="M463" s="165">
        <f>X463</f>
        <v>1104507.3999999999</v>
      </c>
      <c r="N463" s="165" t="s">
        <v>34</v>
      </c>
      <c r="O463" s="165" t="s">
        <v>34</v>
      </c>
      <c r="P463" s="165" t="s">
        <v>34</v>
      </c>
      <c r="Q463" s="165">
        <f>M463</f>
        <v>1104507.3999999999</v>
      </c>
      <c r="R463" s="154">
        <f>M463/I463</f>
        <v>2006.0069015619322</v>
      </c>
      <c r="S463" s="154">
        <v>7593.347341513293</v>
      </c>
      <c r="T463" s="165" t="s">
        <v>34</v>
      </c>
      <c r="U463" s="169" t="s">
        <v>34</v>
      </c>
      <c r="V463" s="165" t="s">
        <v>34</v>
      </c>
      <c r="W463" s="165">
        <v>490</v>
      </c>
      <c r="X463" s="165">
        <v>1104507.3999999999</v>
      </c>
      <c r="Y463" s="165" t="s">
        <v>34</v>
      </c>
      <c r="Z463" s="165" t="s">
        <v>34</v>
      </c>
      <c r="AA463" s="165" t="s">
        <v>34</v>
      </c>
      <c r="AB463" s="165" t="s">
        <v>34</v>
      </c>
      <c r="AC463" s="165" t="s">
        <v>34</v>
      </c>
      <c r="AD463" s="165" t="s">
        <v>34</v>
      </c>
      <c r="AE463" s="165" t="s">
        <v>34</v>
      </c>
      <c r="AF463" s="165" t="s">
        <v>34</v>
      </c>
      <c r="AG463" s="165" t="s">
        <v>34</v>
      </c>
      <c r="AH463" s="165" t="s">
        <v>34</v>
      </c>
      <c r="AI463" s="170" t="s">
        <v>38</v>
      </c>
      <c r="AJ463" s="41"/>
      <c r="AK463" s="32" t="s">
        <v>404</v>
      </c>
      <c r="AL463" s="90">
        <v>1</v>
      </c>
      <c r="AM463" s="89"/>
      <c r="AN463" s="21"/>
      <c r="AO463" s="87"/>
      <c r="AP463" s="21"/>
      <c r="AQ463" s="21"/>
      <c r="AR463" s="21"/>
      <c r="AS463" s="34"/>
      <c r="AT463" s="34"/>
      <c r="AU463" s="29">
        <v>415</v>
      </c>
      <c r="AV463" s="29" t="s">
        <v>449</v>
      </c>
      <c r="AW463" s="29" t="str">
        <f t="shared" ref="AW463" si="104">CONCATENATE(AU463,AV463)</f>
        <v>415.</v>
      </c>
      <c r="AX463" s="104"/>
    </row>
    <row r="464" spans="1:50" ht="22.5" customHeight="1" x14ac:dyDescent="0.3">
      <c r="A464" s="159" t="str">
        <f t="shared" si="98"/>
        <v>416.</v>
      </c>
      <c r="B464" s="159">
        <v>1390</v>
      </c>
      <c r="C464" s="166" t="s">
        <v>1149</v>
      </c>
      <c r="D464" s="159">
        <v>1978</v>
      </c>
      <c r="E464" s="167" t="s">
        <v>34</v>
      </c>
      <c r="F464" s="159" t="s">
        <v>35</v>
      </c>
      <c r="G464" s="159">
        <v>3</v>
      </c>
      <c r="H464" s="159">
        <v>3</v>
      </c>
      <c r="I464" s="165">
        <v>1308.7</v>
      </c>
      <c r="J464" s="165">
        <v>1178.5999999999999</v>
      </c>
      <c r="K464" s="165">
        <v>1178.5999999999999</v>
      </c>
      <c r="L464" s="169">
        <v>58</v>
      </c>
      <c r="M464" s="165">
        <f>T464+AG464</f>
        <v>107553.01000000001</v>
      </c>
      <c r="N464" s="165" t="s">
        <v>34</v>
      </c>
      <c r="O464" s="165" t="s">
        <v>34</v>
      </c>
      <c r="P464" s="165" t="s">
        <v>34</v>
      </c>
      <c r="Q464" s="165">
        <f t="shared" ref="Q464:Q474" si="105">M464</f>
        <v>107553.01000000001</v>
      </c>
      <c r="R464" s="154">
        <f t="shared" ref="R464:R470" si="106">M464/I464</f>
        <v>82.183090089401702</v>
      </c>
      <c r="S464" s="154">
        <v>7593.347341513293</v>
      </c>
      <c r="T464" s="165">
        <v>87512.36</v>
      </c>
      <c r="U464" s="169" t="s">
        <v>34</v>
      </c>
      <c r="V464" s="165" t="s">
        <v>34</v>
      </c>
      <c r="W464" s="165" t="s">
        <v>34</v>
      </c>
      <c r="X464" s="165" t="s">
        <v>34</v>
      </c>
      <c r="Y464" s="165" t="s">
        <v>34</v>
      </c>
      <c r="Z464" s="165" t="s">
        <v>34</v>
      </c>
      <c r="AA464" s="165" t="s">
        <v>34</v>
      </c>
      <c r="AB464" s="165" t="s">
        <v>34</v>
      </c>
      <c r="AC464" s="165" t="s">
        <v>34</v>
      </c>
      <c r="AD464" s="165" t="s">
        <v>34</v>
      </c>
      <c r="AE464" s="165" t="s">
        <v>34</v>
      </c>
      <c r="AF464" s="165" t="s">
        <v>34</v>
      </c>
      <c r="AG464" s="165">
        <v>20040.650000000001</v>
      </c>
      <c r="AH464" s="165" t="s">
        <v>34</v>
      </c>
      <c r="AI464" s="170" t="s">
        <v>38</v>
      </c>
      <c r="AJ464" s="41"/>
      <c r="AK464" s="32" t="s">
        <v>404</v>
      </c>
      <c r="AL464" s="90">
        <v>1</v>
      </c>
      <c r="AM464" s="89"/>
      <c r="AN464" s="21" t="s">
        <v>409</v>
      </c>
      <c r="AO464" s="21"/>
      <c r="AP464" s="21"/>
      <c r="AQ464" s="21"/>
      <c r="AR464" s="21"/>
      <c r="AS464" s="34" t="s">
        <v>532</v>
      </c>
      <c r="AT464" s="34"/>
      <c r="AU464" s="29">
        <v>416</v>
      </c>
      <c r="AV464" s="29" t="s">
        <v>449</v>
      </c>
      <c r="AW464" s="29" t="str">
        <f t="shared" ref="AW464:AW474" si="107">CONCATENATE(AU464,AV464)</f>
        <v>416.</v>
      </c>
      <c r="AX464" s="104"/>
    </row>
    <row r="465" spans="1:50" ht="22.5" customHeight="1" x14ac:dyDescent="0.3">
      <c r="A465" s="159" t="str">
        <f t="shared" si="98"/>
        <v>417.</v>
      </c>
      <c r="B465" s="159">
        <v>1391</v>
      </c>
      <c r="C465" s="166" t="s">
        <v>1150</v>
      </c>
      <c r="D465" s="159">
        <v>1979</v>
      </c>
      <c r="E465" s="167" t="s">
        <v>34</v>
      </c>
      <c r="F465" s="159" t="s">
        <v>35</v>
      </c>
      <c r="G465" s="159">
        <v>3</v>
      </c>
      <c r="H465" s="159">
        <v>3</v>
      </c>
      <c r="I465" s="165">
        <v>1295.9000000000001</v>
      </c>
      <c r="J465" s="165">
        <v>1170.4000000000001</v>
      </c>
      <c r="K465" s="165">
        <v>1131.5999999999999</v>
      </c>
      <c r="L465" s="169">
        <v>40</v>
      </c>
      <c r="M465" s="165">
        <f t="shared" ref="M465:M474" si="108">T465+AG465</f>
        <v>147464.36000000002</v>
      </c>
      <c r="N465" s="165" t="s">
        <v>34</v>
      </c>
      <c r="O465" s="165" t="s">
        <v>34</v>
      </c>
      <c r="P465" s="165" t="s">
        <v>34</v>
      </c>
      <c r="Q465" s="165">
        <f t="shared" si="105"/>
        <v>147464.36000000002</v>
      </c>
      <c r="R465" s="154">
        <f t="shared" si="106"/>
        <v>113.79300871980863</v>
      </c>
      <c r="S465" s="154">
        <v>7593.347341513293</v>
      </c>
      <c r="T465" s="165">
        <v>127557.05</v>
      </c>
      <c r="U465" s="169" t="s">
        <v>34</v>
      </c>
      <c r="V465" s="165" t="s">
        <v>34</v>
      </c>
      <c r="W465" s="165" t="s">
        <v>34</v>
      </c>
      <c r="X465" s="165" t="s">
        <v>34</v>
      </c>
      <c r="Y465" s="165" t="s">
        <v>34</v>
      </c>
      <c r="Z465" s="165" t="s">
        <v>34</v>
      </c>
      <c r="AA465" s="165" t="s">
        <v>34</v>
      </c>
      <c r="AB465" s="165" t="s">
        <v>34</v>
      </c>
      <c r="AC465" s="165" t="s">
        <v>34</v>
      </c>
      <c r="AD465" s="165" t="s">
        <v>34</v>
      </c>
      <c r="AE465" s="165" t="s">
        <v>34</v>
      </c>
      <c r="AF465" s="165" t="s">
        <v>34</v>
      </c>
      <c r="AG465" s="165">
        <v>19907.310000000001</v>
      </c>
      <c r="AH465" s="165" t="s">
        <v>34</v>
      </c>
      <c r="AI465" s="170" t="s">
        <v>38</v>
      </c>
      <c r="AJ465" s="41"/>
      <c r="AK465" s="32" t="s">
        <v>404</v>
      </c>
      <c r="AL465" s="90">
        <v>1</v>
      </c>
      <c r="AM465" s="89"/>
      <c r="AN465" s="21" t="s">
        <v>409</v>
      </c>
      <c r="AO465" s="21"/>
      <c r="AP465" s="21"/>
      <c r="AQ465" s="21"/>
      <c r="AR465" s="21"/>
      <c r="AS465" s="34" t="s">
        <v>532</v>
      </c>
      <c r="AT465" s="34"/>
      <c r="AU465" s="29">
        <v>417</v>
      </c>
      <c r="AV465" s="29" t="s">
        <v>449</v>
      </c>
      <c r="AW465" s="29" t="str">
        <f t="shared" si="107"/>
        <v>417.</v>
      </c>
      <c r="AX465" s="104"/>
    </row>
    <row r="466" spans="1:50" ht="22.5" customHeight="1" x14ac:dyDescent="0.3">
      <c r="A466" s="159" t="str">
        <f t="shared" si="98"/>
        <v>418.</v>
      </c>
      <c r="B466" s="159">
        <v>1373</v>
      </c>
      <c r="C466" s="166" t="s">
        <v>1724</v>
      </c>
      <c r="D466" s="159">
        <v>1980</v>
      </c>
      <c r="E466" s="167" t="s">
        <v>34</v>
      </c>
      <c r="F466" s="159" t="s">
        <v>35</v>
      </c>
      <c r="G466" s="159">
        <v>2</v>
      </c>
      <c r="H466" s="159">
        <v>2</v>
      </c>
      <c r="I466" s="165">
        <v>579.9</v>
      </c>
      <c r="J466" s="165">
        <v>525.1</v>
      </c>
      <c r="K466" s="165">
        <v>489.1</v>
      </c>
      <c r="L466" s="169">
        <v>24</v>
      </c>
      <c r="M466" s="165">
        <f t="shared" si="108"/>
        <v>140896.63</v>
      </c>
      <c r="N466" s="165" t="s">
        <v>34</v>
      </c>
      <c r="O466" s="165" t="s">
        <v>34</v>
      </c>
      <c r="P466" s="165" t="s">
        <v>34</v>
      </c>
      <c r="Q466" s="165">
        <f t="shared" si="105"/>
        <v>140896.63</v>
      </c>
      <c r="R466" s="154">
        <f t="shared" si="106"/>
        <v>242.96711501983103</v>
      </c>
      <c r="S466" s="154">
        <v>7593.347341513293</v>
      </c>
      <c r="T466" s="165">
        <v>124489.46</v>
      </c>
      <c r="U466" s="169" t="s">
        <v>34</v>
      </c>
      <c r="V466" s="165" t="s">
        <v>34</v>
      </c>
      <c r="W466" s="165" t="s">
        <v>34</v>
      </c>
      <c r="X466" s="165" t="s">
        <v>34</v>
      </c>
      <c r="Y466" s="165" t="s">
        <v>34</v>
      </c>
      <c r="Z466" s="165" t="s">
        <v>34</v>
      </c>
      <c r="AA466" s="165" t="s">
        <v>34</v>
      </c>
      <c r="AB466" s="165" t="s">
        <v>34</v>
      </c>
      <c r="AC466" s="165" t="s">
        <v>34</v>
      </c>
      <c r="AD466" s="165" t="s">
        <v>34</v>
      </c>
      <c r="AE466" s="165" t="s">
        <v>34</v>
      </c>
      <c r="AF466" s="165" t="s">
        <v>34</v>
      </c>
      <c r="AG466" s="165">
        <v>16407.169999999998</v>
      </c>
      <c r="AH466" s="165" t="s">
        <v>34</v>
      </c>
      <c r="AI466" s="170" t="s">
        <v>38</v>
      </c>
      <c r="AJ466" s="41"/>
      <c r="AK466" s="32" t="s">
        <v>404</v>
      </c>
      <c r="AL466" s="90">
        <v>1</v>
      </c>
      <c r="AM466" s="89"/>
      <c r="AN466" s="21" t="s">
        <v>409</v>
      </c>
      <c r="AO466" s="21"/>
      <c r="AP466" s="21"/>
      <c r="AQ466" s="21"/>
      <c r="AR466" s="21"/>
      <c r="AS466" s="34" t="s">
        <v>532</v>
      </c>
      <c r="AT466" s="34"/>
      <c r="AU466" s="29">
        <v>418</v>
      </c>
      <c r="AV466" s="29" t="s">
        <v>449</v>
      </c>
      <c r="AW466" s="29" t="str">
        <f t="shared" si="107"/>
        <v>418.</v>
      </c>
      <c r="AX466" s="104"/>
    </row>
    <row r="467" spans="1:50" ht="22.5" customHeight="1" x14ac:dyDescent="0.3">
      <c r="A467" s="159" t="str">
        <f t="shared" si="98"/>
        <v>419.</v>
      </c>
      <c r="B467" s="159">
        <v>1431</v>
      </c>
      <c r="C467" s="166" t="s">
        <v>791</v>
      </c>
      <c r="D467" s="159">
        <v>1989</v>
      </c>
      <c r="E467" s="167" t="s">
        <v>34</v>
      </c>
      <c r="F467" s="159" t="s">
        <v>35</v>
      </c>
      <c r="G467" s="159">
        <v>3</v>
      </c>
      <c r="H467" s="159">
        <v>2</v>
      </c>
      <c r="I467" s="165">
        <v>1337</v>
      </c>
      <c r="J467" s="165">
        <v>1262.5999999999999</v>
      </c>
      <c r="K467" s="165">
        <v>1262.5999999999999</v>
      </c>
      <c r="L467" s="169">
        <v>48</v>
      </c>
      <c r="M467" s="165">
        <f t="shared" si="108"/>
        <v>300589.17</v>
      </c>
      <c r="N467" s="165" t="s">
        <v>34</v>
      </c>
      <c r="O467" s="165" t="s">
        <v>34</v>
      </c>
      <c r="P467" s="165" t="s">
        <v>34</v>
      </c>
      <c r="Q467" s="165">
        <f t="shared" si="105"/>
        <v>300589.17</v>
      </c>
      <c r="R467" s="154">
        <f t="shared" si="106"/>
        <v>224.82361256544502</v>
      </c>
      <c r="S467" s="154">
        <v>7593.347341513293</v>
      </c>
      <c r="T467" s="154">
        <v>280701.8</v>
      </c>
      <c r="U467" s="169" t="s">
        <v>34</v>
      </c>
      <c r="V467" s="165" t="s">
        <v>34</v>
      </c>
      <c r="W467" s="165" t="s">
        <v>34</v>
      </c>
      <c r="X467" s="165" t="s">
        <v>34</v>
      </c>
      <c r="Y467" s="165" t="s">
        <v>34</v>
      </c>
      <c r="Z467" s="165" t="s">
        <v>34</v>
      </c>
      <c r="AA467" s="165" t="s">
        <v>34</v>
      </c>
      <c r="AB467" s="165" t="s">
        <v>34</v>
      </c>
      <c r="AC467" s="165" t="s">
        <v>34</v>
      </c>
      <c r="AD467" s="165" t="s">
        <v>34</v>
      </c>
      <c r="AE467" s="165" t="s">
        <v>34</v>
      </c>
      <c r="AF467" s="165" t="s">
        <v>34</v>
      </c>
      <c r="AG467" s="165">
        <v>19887.37</v>
      </c>
      <c r="AH467" s="165" t="s">
        <v>34</v>
      </c>
      <c r="AI467" s="170" t="s">
        <v>38</v>
      </c>
      <c r="AJ467" s="41"/>
      <c r="AK467" s="32" t="s">
        <v>404</v>
      </c>
      <c r="AL467" s="90">
        <v>1</v>
      </c>
      <c r="AM467" s="89"/>
      <c r="AN467" s="21" t="s">
        <v>409</v>
      </c>
      <c r="AO467" s="21"/>
      <c r="AP467" s="21"/>
      <c r="AQ467" s="21"/>
      <c r="AR467" s="21"/>
      <c r="AS467" s="34"/>
      <c r="AT467" s="34"/>
      <c r="AU467" s="29">
        <v>419</v>
      </c>
      <c r="AV467" s="29" t="s">
        <v>449</v>
      </c>
      <c r="AW467" s="29" t="str">
        <f t="shared" si="107"/>
        <v>419.</v>
      </c>
      <c r="AX467" s="104"/>
    </row>
    <row r="468" spans="1:50" ht="22.5" customHeight="1" x14ac:dyDescent="0.3">
      <c r="A468" s="159" t="str">
        <f t="shared" si="98"/>
        <v>420.</v>
      </c>
      <c r="B468" s="159">
        <v>1410</v>
      </c>
      <c r="C468" s="166" t="s">
        <v>792</v>
      </c>
      <c r="D468" s="159">
        <v>1982</v>
      </c>
      <c r="E468" s="167" t="s">
        <v>34</v>
      </c>
      <c r="F468" s="159" t="s">
        <v>35</v>
      </c>
      <c r="G468" s="159">
        <v>2</v>
      </c>
      <c r="H468" s="159">
        <v>2</v>
      </c>
      <c r="I468" s="165">
        <v>782.2</v>
      </c>
      <c r="J468" s="165">
        <v>722.3</v>
      </c>
      <c r="K468" s="165">
        <v>722.3</v>
      </c>
      <c r="L468" s="169">
        <v>23</v>
      </c>
      <c r="M468" s="165">
        <f t="shared" si="108"/>
        <v>188999.90000000002</v>
      </c>
      <c r="N468" s="165" t="s">
        <v>34</v>
      </c>
      <c r="O468" s="165" t="s">
        <v>34</v>
      </c>
      <c r="P468" s="165" t="s">
        <v>34</v>
      </c>
      <c r="Q468" s="165">
        <f t="shared" si="105"/>
        <v>188999.90000000002</v>
      </c>
      <c r="R468" s="154">
        <f t="shared" si="106"/>
        <v>241.62605471746357</v>
      </c>
      <c r="S468" s="154">
        <v>7593.347341513293</v>
      </c>
      <c r="T468" s="165">
        <v>170330.01</v>
      </c>
      <c r="U468" s="169" t="s">
        <v>34</v>
      </c>
      <c r="V468" s="165" t="s">
        <v>34</v>
      </c>
      <c r="W468" s="165" t="s">
        <v>34</v>
      </c>
      <c r="X468" s="165" t="s">
        <v>34</v>
      </c>
      <c r="Y468" s="165" t="s">
        <v>34</v>
      </c>
      <c r="Z468" s="165" t="s">
        <v>34</v>
      </c>
      <c r="AA468" s="165" t="s">
        <v>34</v>
      </c>
      <c r="AB468" s="165" t="s">
        <v>34</v>
      </c>
      <c r="AC468" s="165" t="s">
        <v>34</v>
      </c>
      <c r="AD468" s="165" t="s">
        <v>34</v>
      </c>
      <c r="AE468" s="165" t="s">
        <v>34</v>
      </c>
      <c r="AF468" s="165" t="s">
        <v>34</v>
      </c>
      <c r="AG468" s="165">
        <v>18669.89</v>
      </c>
      <c r="AH468" s="165" t="s">
        <v>34</v>
      </c>
      <c r="AI468" s="170" t="s">
        <v>38</v>
      </c>
      <c r="AJ468" s="41"/>
      <c r="AK468" s="32" t="s">
        <v>404</v>
      </c>
      <c r="AL468" s="90">
        <v>1</v>
      </c>
      <c r="AM468" s="89"/>
      <c r="AN468" s="21" t="s">
        <v>409</v>
      </c>
      <c r="AO468" s="21"/>
      <c r="AP468" s="21"/>
      <c r="AQ468" s="21"/>
      <c r="AR468" s="21"/>
      <c r="AS468" s="34"/>
      <c r="AT468" s="34"/>
      <c r="AU468" s="29">
        <v>420</v>
      </c>
      <c r="AV468" s="29" t="s">
        <v>449</v>
      </c>
      <c r="AW468" s="29" t="str">
        <f t="shared" si="107"/>
        <v>420.</v>
      </c>
      <c r="AX468" s="104"/>
    </row>
    <row r="469" spans="1:50" ht="22.5" customHeight="1" x14ac:dyDescent="0.3">
      <c r="A469" s="159" t="str">
        <f t="shared" si="98"/>
        <v>421.</v>
      </c>
      <c r="B469" s="159">
        <v>1434</v>
      </c>
      <c r="C469" s="166" t="s">
        <v>793</v>
      </c>
      <c r="D469" s="159">
        <v>1986</v>
      </c>
      <c r="E469" s="167" t="s">
        <v>34</v>
      </c>
      <c r="F469" s="159" t="s">
        <v>37</v>
      </c>
      <c r="G469" s="159">
        <v>2</v>
      </c>
      <c r="H469" s="159">
        <v>2</v>
      </c>
      <c r="I469" s="165">
        <v>664.4</v>
      </c>
      <c r="J469" s="165">
        <v>598.5</v>
      </c>
      <c r="K469" s="165">
        <v>534.4</v>
      </c>
      <c r="L469" s="169">
        <v>24</v>
      </c>
      <c r="M469" s="165">
        <f t="shared" si="108"/>
        <v>181126.69</v>
      </c>
      <c r="N469" s="165" t="s">
        <v>34</v>
      </c>
      <c r="O469" s="165" t="s">
        <v>34</v>
      </c>
      <c r="P469" s="165" t="s">
        <v>34</v>
      </c>
      <c r="Q469" s="165">
        <f t="shared" si="105"/>
        <v>181126.69</v>
      </c>
      <c r="R469" s="154">
        <f t="shared" si="106"/>
        <v>272.61693257074052</v>
      </c>
      <c r="S469" s="154">
        <v>7593.347341513293</v>
      </c>
      <c r="T469" s="154">
        <v>162456.79999999999</v>
      </c>
      <c r="U469" s="169" t="s">
        <v>34</v>
      </c>
      <c r="V469" s="165" t="s">
        <v>34</v>
      </c>
      <c r="W469" s="165" t="s">
        <v>34</v>
      </c>
      <c r="X469" s="165" t="s">
        <v>34</v>
      </c>
      <c r="Y469" s="165" t="s">
        <v>34</v>
      </c>
      <c r="Z469" s="165" t="s">
        <v>34</v>
      </c>
      <c r="AA469" s="165" t="s">
        <v>34</v>
      </c>
      <c r="AB469" s="165" t="s">
        <v>34</v>
      </c>
      <c r="AC469" s="165" t="s">
        <v>34</v>
      </c>
      <c r="AD469" s="165" t="s">
        <v>34</v>
      </c>
      <c r="AE469" s="165" t="s">
        <v>34</v>
      </c>
      <c r="AF469" s="165" t="s">
        <v>34</v>
      </c>
      <c r="AG469" s="165">
        <v>18669.89</v>
      </c>
      <c r="AH469" s="165" t="s">
        <v>34</v>
      </c>
      <c r="AI469" s="170" t="s">
        <v>38</v>
      </c>
      <c r="AJ469" s="41"/>
      <c r="AK469" s="32" t="s">
        <v>404</v>
      </c>
      <c r="AL469" s="90">
        <v>1</v>
      </c>
      <c r="AM469" s="89"/>
      <c r="AN469" s="21" t="s">
        <v>409</v>
      </c>
      <c r="AO469" s="21"/>
      <c r="AP469" s="21"/>
      <c r="AQ469" s="21"/>
      <c r="AR469" s="21"/>
      <c r="AS469" s="34" t="s">
        <v>532</v>
      </c>
      <c r="AT469" s="34"/>
      <c r="AU469" s="29">
        <v>421</v>
      </c>
      <c r="AV469" s="29" t="s">
        <v>449</v>
      </c>
      <c r="AW469" s="29" t="str">
        <f t="shared" si="107"/>
        <v>421.</v>
      </c>
      <c r="AX469" s="104"/>
    </row>
    <row r="470" spans="1:50" ht="22.5" customHeight="1" x14ac:dyDescent="0.3">
      <c r="A470" s="159" t="str">
        <f t="shared" si="98"/>
        <v>422.</v>
      </c>
      <c r="B470" s="159">
        <v>1467</v>
      </c>
      <c r="C470" s="166" t="s">
        <v>432</v>
      </c>
      <c r="D470" s="159">
        <v>1955</v>
      </c>
      <c r="E470" s="167" t="s">
        <v>34</v>
      </c>
      <c r="F470" s="159" t="s">
        <v>35</v>
      </c>
      <c r="G470" s="159">
        <v>2</v>
      </c>
      <c r="H470" s="159">
        <v>2</v>
      </c>
      <c r="I470" s="165">
        <v>933.8</v>
      </c>
      <c r="J470" s="165">
        <v>857.7</v>
      </c>
      <c r="K470" s="165">
        <v>857.7</v>
      </c>
      <c r="L470" s="169">
        <v>19</v>
      </c>
      <c r="M470" s="165">
        <f t="shared" si="108"/>
        <v>160575.34</v>
      </c>
      <c r="N470" s="165" t="s">
        <v>34</v>
      </c>
      <c r="O470" s="165" t="s">
        <v>34</v>
      </c>
      <c r="P470" s="165" t="s">
        <v>34</v>
      </c>
      <c r="Q470" s="165">
        <f t="shared" si="105"/>
        <v>160575.34</v>
      </c>
      <c r="R470" s="154">
        <f t="shared" si="106"/>
        <v>171.95902762904262</v>
      </c>
      <c r="S470" s="154">
        <v>7593.347341513293</v>
      </c>
      <c r="T470" s="154">
        <v>144184.62</v>
      </c>
      <c r="U470" s="169" t="s">
        <v>34</v>
      </c>
      <c r="V470" s="165" t="s">
        <v>34</v>
      </c>
      <c r="W470" s="165" t="s">
        <v>34</v>
      </c>
      <c r="X470" s="165" t="s">
        <v>34</v>
      </c>
      <c r="Y470" s="165" t="s">
        <v>34</v>
      </c>
      <c r="Z470" s="165" t="s">
        <v>34</v>
      </c>
      <c r="AA470" s="165" t="s">
        <v>34</v>
      </c>
      <c r="AB470" s="165" t="s">
        <v>34</v>
      </c>
      <c r="AC470" s="165" t="s">
        <v>34</v>
      </c>
      <c r="AD470" s="165" t="s">
        <v>34</v>
      </c>
      <c r="AE470" s="165" t="s">
        <v>34</v>
      </c>
      <c r="AF470" s="165" t="s">
        <v>34</v>
      </c>
      <c r="AG470" s="165">
        <v>16390.72</v>
      </c>
      <c r="AH470" s="165" t="s">
        <v>34</v>
      </c>
      <c r="AI470" s="170" t="s">
        <v>38</v>
      </c>
      <c r="AJ470" s="41"/>
      <c r="AK470" s="32" t="s">
        <v>404</v>
      </c>
      <c r="AL470" s="90">
        <v>1</v>
      </c>
      <c r="AM470" s="89"/>
      <c r="AN470" s="21" t="s">
        <v>409</v>
      </c>
      <c r="AO470" s="21"/>
      <c r="AP470" s="21"/>
      <c r="AQ470" s="21"/>
      <c r="AR470" s="21"/>
      <c r="AS470" s="34" t="s">
        <v>532</v>
      </c>
      <c r="AT470" s="34"/>
      <c r="AU470" s="29">
        <v>422</v>
      </c>
      <c r="AV470" s="29" t="s">
        <v>449</v>
      </c>
      <c r="AW470" s="29" t="str">
        <f t="shared" si="107"/>
        <v>422.</v>
      </c>
      <c r="AX470" s="104"/>
    </row>
    <row r="471" spans="1:50" ht="22.5" customHeight="1" x14ac:dyDescent="0.3">
      <c r="A471" s="159" t="str">
        <f t="shared" si="98"/>
        <v>423.</v>
      </c>
      <c r="B471" s="159">
        <v>1471</v>
      </c>
      <c r="C471" s="166" t="s">
        <v>1825</v>
      </c>
      <c r="D471" s="159">
        <v>1973</v>
      </c>
      <c r="E471" s="167" t="s">
        <v>34</v>
      </c>
      <c r="F471" s="159" t="s">
        <v>35</v>
      </c>
      <c r="G471" s="159">
        <v>2</v>
      </c>
      <c r="H471" s="159">
        <v>3</v>
      </c>
      <c r="I471" s="165">
        <v>924.9</v>
      </c>
      <c r="J471" s="165">
        <v>869.6</v>
      </c>
      <c r="K471" s="165">
        <v>869.6</v>
      </c>
      <c r="L471" s="169">
        <v>23</v>
      </c>
      <c r="M471" s="165">
        <f>AG471</f>
        <v>12192.06</v>
      </c>
      <c r="N471" s="165" t="s">
        <v>34</v>
      </c>
      <c r="O471" s="165" t="s">
        <v>34</v>
      </c>
      <c r="P471" s="165" t="s">
        <v>34</v>
      </c>
      <c r="Q471" s="165">
        <f t="shared" si="105"/>
        <v>12192.06</v>
      </c>
      <c r="R471" s="154"/>
      <c r="S471" s="154"/>
      <c r="T471" s="154" t="s">
        <v>34</v>
      </c>
      <c r="U471" s="169" t="s">
        <v>34</v>
      </c>
      <c r="V471" s="165" t="s">
        <v>34</v>
      </c>
      <c r="W471" s="165" t="s">
        <v>34</v>
      </c>
      <c r="X471" s="165" t="s">
        <v>34</v>
      </c>
      <c r="Y471" s="165" t="s">
        <v>34</v>
      </c>
      <c r="Z471" s="165" t="s">
        <v>34</v>
      </c>
      <c r="AA471" s="165" t="s">
        <v>34</v>
      </c>
      <c r="AB471" s="165" t="s">
        <v>34</v>
      </c>
      <c r="AC471" s="165" t="s">
        <v>34</v>
      </c>
      <c r="AD471" s="165" t="s">
        <v>34</v>
      </c>
      <c r="AE471" s="165" t="s">
        <v>34</v>
      </c>
      <c r="AF471" s="165" t="s">
        <v>34</v>
      </c>
      <c r="AG471" s="165">
        <v>12192.06</v>
      </c>
      <c r="AH471" s="165" t="s">
        <v>34</v>
      </c>
      <c r="AI471" s="170" t="s">
        <v>38</v>
      </c>
      <c r="AJ471" s="41"/>
      <c r="AK471" s="32" t="s">
        <v>404</v>
      </c>
      <c r="AL471" s="90">
        <v>1</v>
      </c>
      <c r="AM471" s="89"/>
      <c r="AN471" s="21" t="s">
        <v>414</v>
      </c>
      <c r="AO471" s="21"/>
      <c r="AP471" s="21"/>
      <c r="AQ471" s="21"/>
      <c r="AR471" s="21"/>
      <c r="AS471" s="34" t="s">
        <v>1604</v>
      </c>
      <c r="AT471" s="34"/>
      <c r="AU471" s="29">
        <v>423</v>
      </c>
      <c r="AV471" s="29" t="s">
        <v>449</v>
      </c>
      <c r="AW471" s="29" t="str">
        <f t="shared" si="107"/>
        <v>423.</v>
      </c>
      <c r="AX471" s="104"/>
    </row>
    <row r="472" spans="1:50" ht="22.5" customHeight="1" x14ac:dyDescent="0.3">
      <c r="A472" s="159" t="str">
        <f t="shared" si="98"/>
        <v>424.</v>
      </c>
      <c r="B472" s="159">
        <v>1472</v>
      </c>
      <c r="C472" s="166" t="s">
        <v>1725</v>
      </c>
      <c r="D472" s="159">
        <v>1987</v>
      </c>
      <c r="E472" s="167" t="s">
        <v>34</v>
      </c>
      <c r="F472" s="159" t="s">
        <v>35</v>
      </c>
      <c r="G472" s="159">
        <v>3</v>
      </c>
      <c r="H472" s="159">
        <v>3</v>
      </c>
      <c r="I472" s="165">
        <v>1490.1</v>
      </c>
      <c r="J472" s="165">
        <v>1293.4000000000001</v>
      </c>
      <c r="K472" s="165">
        <v>1293.4000000000001</v>
      </c>
      <c r="L472" s="169">
        <v>41</v>
      </c>
      <c r="M472" s="165">
        <f t="shared" si="108"/>
        <v>258759.05000000002</v>
      </c>
      <c r="N472" s="165" t="s">
        <v>34</v>
      </c>
      <c r="O472" s="165" t="s">
        <v>34</v>
      </c>
      <c r="P472" s="165" t="s">
        <v>34</v>
      </c>
      <c r="Q472" s="165">
        <f t="shared" si="105"/>
        <v>258759.05000000002</v>
      </c>
      <c r="R472" s="154">
        <f>M472/I472</f>
        <v>173.65213744044027</v>
      </c>
      <c r="S472" s="154">
        <v>7593.347341513293</v>
      </c>
      <c r="T472" s="154">
        <v>237817.51</v>
      </c>
      <c r="U472" s="169" t="s">
        <v>34</v>
      </c>
      <c r="V472" s="165" t="s">
        <v>34</v>
      </c>
      <c r="W472" s="165" t="s">
        <v>34</v>
      </c>
      <c r="X472" s="165" t="s">
        <v>34</v>
      </c>
      <c r="Y472" s="165" t="s">
        <v>34</v>
      </c>
      <c r="Z472" s="165" t="s">
        <v>34</v>
      </c>
      <c r="AA472" s="165" t="s">
        <v>34</v>
      </c>
      <c r="AB472" s="165" t="s">
        <v>34</v>
      </c>
      <c r="AC472" s="165" t="s">
        <v>34</v>
      </c>
      <c r="AD472" s="165" t="s">
        <v>34</v>
      </c>
      <c r="AE472" s="165" t="s">
        <v>34</v>
      </c>
      <c r="AF472" s="165" t="s">
        <v>34</v>
      </c>
      <c r="AG472" s="165">
        <v>20941.54</v>
      </c>
      <c r="AH472" s="165" t="s">
        <v>34</v>
      </c>
      <c r="AI472" s="170" t="s">
        <v>38</v>
      </c>
      <c r="AJ472" s="41"/>
      <c r="AK472" s="32" t="s">
        <v>404</v>
      </c>
      <c r="AL472" s="90">
        <v>1</v>
      </c>
      <c r="AM472" s="89"/>
      <c r="AN472" s="21" t="s">
        <v>409</v>
      </c>
      <c r="AO472" s="21"/>
      <c r="AP472" s="21"/>
      <c r="AQ472" s="21"/>
      <c r="AR472" s="21"/>
      <c r="AS472" s="34"/>
      <c r="AT472" s="55">
        <v>43402</v>
      </c>
      <c r="AU472" s="29">
        <v>424</v>
      </c>
      <c r="AV472" s="29" t="s">
        <v>449</v>
      </c>
      <c r="AW472" s="29" t="str">
        <f t="shared" si="107"/>
        <v>424.</v>
      </c>
      <c r="AX472" s="104"/>
    </row>
    <row r="473" spans="1:50" ht="22.5" customHeight="1" x14ac:dyDescent="0.3">
      <c r="A473" s="159" t="str">
        <f t="shared" si="98"/>
        <v>425.</v>
      </c>
      <c r="B473" s="159">
        <v>1477</v>
      </c>
      <c r="C473" s="166" t="s">
        <v>1726</v>
      </c>
      <c r="D473" s="159">
        <v>1982</v>
      </c>
      <c r="E473" s="167" t="s">
        <v>34</v>
      </c>
      <c r="F473" s="159" t="s">
        <v>35</v>
      </c>
      <c r="G473" s="159">
        <v>3</v>
      </c>
      <c r="H473" s="159">
        <v>3</v>
      </c>
      <c r="I473" s="165">
        <v>1550.5</v>
      </c>
      <c r="J473" s="165">
        <v>1290.9000000000001</v>
      </c>
      <c r="K473" s="165">
        <v>1203.3</v>
      </c>
      <c r="L473" s="169">
        <v>53</v>
      </c>
      <c r="M473" s="165">
        <f t="shared" si="108"/>
        <v>221064.54</v>
      </c>
      <c r="N473" s="165" t="s">
        <v>34</v>
      </c>
      <c r="O473" s="165" t="s">
        <v>34</v>
      </c>
      <c r="P473" s="165" t="s">
        <v>34</v>
      </c>
      <c r="Q473" s="165">
        <f t="shared" si="105"/>
        <v>221064.54</v>
      </c>
      <c r="R473" s="154">
        <f>M473/I473</f>
        <v>142.57629151886488</v>
      </c>
      <c r="S473" s="154">
        <v>7593.347341513293</v>
      </c>
      <c r="T473" s="154">
        <v>200123</v>
      </c>
      <c r="U473" s="169" t="s">
        <v>34</v>
      </c>
      <c r="V473" s="165" t="s">
        <v>34</v>
      </c>
      <c r="W473" s="165" t="s">
        <v>34</v>
      </c>
      <c r="X473" s="165" t="s">
        <v>34</v>
      </c>
      <c r="Y473" s="165" t="s">
        <v>34</v>
      </c>
      <c r="Z473" s="165" t="s">
        <v>34</v>
      </c>
      <c r="AA473" s="165" t="s">
        <v>34</v>
      </c>
      <c r="AB473" s="165" t="s">
        <v>34</v>
      </c>
      <c r="AC473" s="165" t="s">
        <v>34</v>
      </c>
      <c r="AD473" s="165" t="s">
        <v>34</v>
      </c>
      <c r="AE473" s="165" t="s">
        <v>34</v>
      </c>
      <c r="AF473" s="165" t="s">
        <v>34</v>
      </c>
      <c r="AG473" s="165">
        <v>20941.54</v>
      </c>
      <c r="AH473" s="165" t="s">
        <v>34</v>
      </c>
      <c r="AI473" s="170" t="s">
        <v>38</v>
      </c>
      <c r="AJ473" s="41"/>
      <c r="AK473" s="32" t="s">
        <v>404</v>
      </c>
      <c r="AL473" s="90">
        <v>1</v>
      </c>
      <c r="AM473" s="89"/>
      <c r="AN473" s="21" t="s">
        <v>409</v>
      </c>
      <c r="AO473" s="21"/>
      <c r="AP473" s="21"/>
      <c r="AQ473" s="21"/>
      <c r="AR473" s="21"/>
      <c r="AS473" s="34"/>
      <c r="AT473" s="55">
        <v>43402</v>
      </c>
      <c r="AU473" s="29">
        <v>425</v>
      </c>
      <c r="AV473" s="29" t="s">
        <v>449</v>
      </c>
      <c r="AW473" s="29" t="str">
        <f t="shared" si="107"/>
        <v>425.</v>
      </c>
      <c r="AX473" s="104"/>
    </row>
    <row r="474" spans="1:50" ht="22.5" customHeight="1" x14ac:dyDescent="0.3">
      <c r="A474" s="159" t="str">
        <f t="shared" si="98"/>
        <v>426.</v>
      </c>
      <c r="B474" s="159">
        <v>1479</v>
      </c>
      <c r="C474" s="166" t="s">
        <v>1727</v>
      </c>
      <c r="D474" s="159">
        <v>1990</v>
      </c>
      <c r="E474" s="167" t="s">
        <v>34</v>
      </c>
      <c r="F474" s="159" t="s">
        <v>35</v>
      </c>
      <c r="G474" s="159">
        <v>2</v>
      </c>
      <c r="H474" s="159">
        <v>1</v>
      </c>
      <c r="I474" s="165">
        <v>406</v>
      </c>
      <c r="J474" s="165">
        <v>368.1</v>
      </c>
      <c r="K474" s="165">
        <v>323.89999999999998</v>
      </c>
      <c r="L474" s="169">
        <v>12</v>
      </c>
      <c r="M474" s="165">
        <f t="shared" si="108"/>
        <v>49799.64</v>
      </c>
      <c r="N474" s="165" t="s">
        <v>34</v>
      </c>
      <c r="O474" s="165" t="s">
        <v>34</v>
      </c>
      <c r="P474" s="165" t="s">
        <v>34</v>
      </c>
      <c r="Q474" s="165">
        <f t="shared" si="105"/>
        <v>49799.64</v>
      </c>
      <c r="R474" s="154">
        <f>M474/I474</f>
        <v>122.6592118226601</v>
      </c>
      <c r="S474" s="154">
        <v>7593.347341513293</v>
      </c>
      <c r="T474" s="154">
        <v>37945.49</v>
      </c>
      <c r="U474" s="169" t="s">
        <v>34</v>
      </c>
      <c r="V474" s="165" t="s">
        <v>34</v>
      </c>
      <c r="W474" s="165" t="s">
        <v>34</v>
      </c>
      <c r="X474" s="165" t="s">
        <v>34</v>
      </c>
      <c r="Y474" s="165" t="s">
        <v>34</v>
      </c>
      <c r="Z474" s="165" t="s">
        <v>34</v>
      </c>
      <c r="AA474" s="165" t="s">
        <v>34</v>
      </c>
      <c r="AB474" s="165" t="s">
        <v>34</v>
      </c>
      <c r="AC474" s="165" t="s">
        <v>34</v>
      </c>
      <c r="AD474" s="165" t="s">
        <v>34</v>
      </c>
      <c r="AE474" s="165" t="s">
        <v>34</v>
      </c>
      <c r="AF474" s="165" t="s">
        <v>34</v>
      </c>
      <c r="AG474" s="165">
        <v>11854.15</v>
      </c>
      <c r="AH474" s="165" t="s">
        <v>34</v>
      </c>
      <c r="AI474" s="170" t="s">
        <v>38</v>
      </c>
      <c r="AJ474" s="41"/>
      <c r="AK474" s="32" t="s">
        <v>404</v>
      </c>
      <c r="AL474" s="90">
        <v>1</v>
      </c>
      <c r="AM474" s="89"/>
      <c r="AN474" s="21" t="s">
        <v>409</v>
      </c>
      <c r="AO474" s="21"/>
      <c r="AP474" s="21"/>
      <c r="AQ474" s="21"/>
      <c r="AR474" s="21"/>
      <c r="AS474" s="34"/>
      <c r="AT474" s="55">
        <v>43402</v>
      </c>
      <c r="AU474" s="29">
        <v>426</v>
      </c>
      <c r="AV474" s="29" t="s">
        <v>449</v>
      </c>
      <c r="AW474" s="29" t="str">
        <f t="shared" si="107"/>
        <v>426.</v>
      </c>
      <c r="AX474" s="104"/>
    </row>
    <row r="475" spans="1:50" ht="22.5" customHeight="1" x14ac:dyDescent="0.3">
      <c r="A475" s="159"/>
      <c r="B475" s="159"/>
      <c r="C475" s="158" t="s">
        <v>41</v>
      </c>
      <c r="D475" s="172"/>
      <c r="E475" s="172"/>
      <c r="F475" s="172"/>
      <c r="G475" s="182"/>
      <c r="H475" s="182"/>
      <c r="I475" s="160">
        <f>SUM(I476:I480)</f>
        <v>4969.5</v>
      </c>
      <c r="J475" s="160">
        <f>SUM(J476:J480)</f>
        <v>4452.8999999999996</v>
      </c>
      <c r="K475" s="160">
        <f>SUM(K476:K480)</f>
        <v>4452.8999999999996</v>
      </c>
      <c r="L475" s="161">
        <f>SUM(L476:L480)</f>
        <v>162</v>
      </c>
      <c r="M475" s="160">
        <f>SUM(M476:M480)</f>
        <v>2224465.15</v>
      </c>
      <c r="N475" s="160"/>
      <c r="O475" s="160"/>
      <c r="P475" s="160"/>
      <c r="Q475" s="160">
        <f>SUM(Q476:Q480)</f>
        <v>2224465.15</v>
      </c>
      <c r="R475" s="160"/>
      <c r="S475" s="160"/>
      <c r="T475" s="160">
        <f>SUM(T476:T480)</f>
        <v>1214081.72</v>
      </c>
      <c r="U475" s="161"/>
      <c r="V475" s="160"/>
      <c r="W475" s="160">
        <f>SUM(W476:W480)</f>
        <v>292</v>
      </c>
      <c r="X475" s="160">
        <f>SUM(X476:X480)</f>
        <v>909907.96</v>
      </c>
      <c r="Y475" s="160"/>
      <c r="Z475" s="160"/>
      <c r="AA475" s="160"/>
      <c r="AB475" s="160"/>
      <c r="AC475" s="160"/>
      <c r="AD475" s="160"/>
      <c r="AE475" s="160"/>
      <c r="AF475" s="160"/>
      <c r="AG475" s="160">
        <f t="shared" ref="AG475" si="109">SUM(AG476:AG480)</f>
        <v>100475.47</v>
      </c>
      <c r="AH475" s="160"/>
      <c r="AI475" s="200"/>
      <c r="AJ475" s="43"/>
      <c r="AK475" s="3"/>
      <c r="AL475" s="90">
        <f>SUM(AL476:AL480)</f>
        <v>5</v>
      </c>
      <c r="AM475" s="89">
        <f>SUM(AM476:AM480)</f>
        <v>0</v>
      </c>
      <c r="AN475" s="3">
        <f>M475-T475-V475-X475-Z475-AB475-AD475-AG475-AH475</f>
        <v>-2.9103830456733704E-11</v>
      </c>
      <c r="AO475" s="87"/>
      <c r="AP475" s="3"/>
      <c r="AQ475" s="3"/>
      <c r="AR475" s="3"/>
      <c r="AS475" s="54"/>
      <c r="AT475" s="54"/>
      <c r="AX475" s="104"/>
    </row>
    <row r="476" spans="1:50" ht="22.5" customHeight="1" x14ac:dyDescent="0.3">
      <c r="A476" s="159" t="str">
        <f t="shared" si="98"/>
        <v>427.</v>
      </c>
      <c r="B476" s="159">
        <v>1430</v>
      </c>
      <c r="C476" s="166" t="s">
        <v>1151</v>
      </c>
      <c r="D476" s="201">
        <v>1984</v>
      </c>
      <c r="E476" s="167" t="s">
        <v>34</v>
      </c>
      <c r="F476" s="201" t="s">
        <v>35</v>
      </c>
      <c r="G476" s="201">
        <v>3</v>
      </c>
      <c r="H476" s="201">
        <v>3</v>
      </c>
      <c r="I476" s="165">
        <v>1504.1</v>
      </c>
      <c r="J476" s="165">
        <v>1255.4000000000001</v>
      </c>
      <c r="K476" s="165">
        <v>1255.4000000000001</v>
      </c>
      <c r="L476" s="169">
        <v>28</v>
      </c>
      <c r="M476" s="165">
        <f>T476+AG476</f>
        <v>326220.91000000003</v>
      </c>
      <c r="N476" s="165" t="s">
        <v>34</v>
      </c>
      <c r="O476" s="165" t="s">
        <v>34</v>
      </c>
      <c r="P476" s="165" t="s">
        <v>34</v>
      </c>
      <c r="Q476" s="165">
        <f t="shared" ref="Q476:Q480" si="110">M476</f>
        <v>326220.91000000003</v>
      </c>
      <c r="R476" s="203">
        <v>101.11029851738581</v>
      </c>
      <c r="S476" s="203">
        <v>6757.0460339943347</v>
      </c>
      <c r="T476" s="165">
        <v>297036.38</v>
      </c>
      <c r="U476" s="169" t="s">
        <v>34</v>
      </c>
      <c r="V476" s="165" t="s">
        <v>34</v>
      </c>
      <c r="W476" s="165" t="s">
        <v>34</v>
      </c>
      <c r="X476" s="165" t="s">
        <v>34</v>
      </c>
      <c r="Y476" s="165" t="s">
        <v>34</v>
      </c>
      <c r="Z476" s="165" t="s">
        <v>34</v>
      </c>
      <c r="AA476" s="165" t="s">
        <v>34</v>
      </c>
      <c r="AB476" s="165" t="s">
        <v>34</v>
      </c>
      <c r="AC476" s="165" t="s">
        <v>34</v>
      </c>
      <c r="AD476" s="165" t="s">
        <v>34</v>
      </c>
      <c r="AE476" s="165" t="s">
        <v>34</v>
      </c>
      <c r="AF476" s="165" t="s">
        <v>34</v>
      </c>
      <c r="AG476" s="152">
        <v>29184.53</v>
      </c>
      <c r="AH476" s="165" t="s">
        <v>34</v>
      </c>
      <c r="AI476" s="204" t="s">
        <v>405</v>
      </c>
      <c r="AJ476" s="75" t="s">
        <v>405</v>
      </c>
      <c r="AK476" s="32" t="s">
        <v>404</v>
      </c>
      <c r="AL476" s="90">
        <v>1</v>
      </c>
      <c r="AM476" s="89"/>
      <c r="AN476" s="21" t="s">
        <v>409</v>
      </c>
      <c r="AO476" s="21"/>
      <c r="AP476" s="21"/>
      <c r="AQ476" s="21"/>
      <c r="AR476" s="21"/>
      <c r="AS476" s="54"/>
      <c r="AT476" s="54"/>
      <c r="AU476" s="29">
        <v>427</v>
      </c>
      <c r="AV476" s="29" t="s">
        <v>449</v>
      </c>
      <c r="AW476" s="29" t="str">
        <f t="shared" ref="AW476" si="111">CONCATENATE(AU476,AV476)</f>
        <v>427.</v>
      </c>
      <c r="AX476" s="104"/>
    </row>
    <row r="477" spans="1:50" ht="22.5" customHeight="1" x14ac:dyDescent="0.3">
      <c r="A477" s="159" t="str">
        <f t="shared" si="98"/>
        <v>428.</v>
      </c>
      <c r="B477" s="159">
        <v>1409</v>
      </c>
      <c r="C477" s="166" t="s">
        <v>183</v>
      </c>
      <c r="D477" s="201">
        <v>1980</v>
      </c>
      <c r="E477" s="167" t="s">
        <v>34</v>
      </c>
      <c r="F477" s="201" t="s">
        <v>35</v>
      </c>
      <c r="G477" s="201">
        <v>2</v>
      </c>
      <c r="H477" s="201">
        <v>2</v>
      </c>
      <c r="I477" s="165">
        <v>775.4</v>
      </c>
      <c r="J477" s="165">
        <v>717.2</v>
      </c>
      <c r="K477" s="165">
        <v>717.2</v>
      </c>
      <c r="L477" s="169">
        <v>24</v>
      </c>
      <c r="M477" s="165">
        <f t="shared" ref="M477:M479" si="112">T477+AG477</f>
        <v>228004.07</v>
      </c>
      <c r="N477" s="165" t="s">
        <v>34</v>
      </c>
      <c r="O477" s="165" t="s">
        <v>34</v>
      </c>
      <c r="P477" s="165" t="s">
        <v>34</v>
      </c>
      <c r="Q477" s="165">
        <f t="shared" si="110"/>
        <v>228004.07</v>
      </c>
      <c r="R477" s="203">
        <v>152.72117616713953</v>
      </c>
      <c r="S477" s="203">
        <v>6757.0460339943347</v>
      </c>
      <c r="T477" s="165">
        <v>192339.89</v>
      </c>
      <c r="U477" s="169" t="s">
        <v>34</v>
      </c>
      <c r="V477" s="165" t="s">
        <v>34</v>
      </c>
      <c r="W477" s="165" t="s">
        <v>34</v>
      </c>
      <c r="X477" s="165" t="s">
        <v>34</v>
      </c>
      <c r="Y477" s="165" t="s">
        <v>34</v>
      </c>
      <c r="Z477" s="165" t="s">
        <v>34</v>
      </c>
      <c r="AA477" s="165" t="s">
        <v>34</v>
      </c>
      <c r="AB477" s="165" t="s">
        <v>34</v>
      </c>
      <c r="AC477" s="165" t="s">
        <v>34</v>
      </c>
      <c r="AD477" s="165" t="s">
        <v>34</v>
      </c>
      <c r="AE477" s="165" t="s">
        <v>34</v>
      </c>
      <c r="AF477" s="165" t="s">
        <v>34</v>
      </c>
      <c r="AG477" s="152">
        <v>35664.18</v>
      </c>
      <c r="AH477" s="165" t="s">
        <v>34</v>
      </c>
      <c r="AI477" s="204" t="s">
        <v>405</v>
      </c>
      <c r="AJ477" s="75" t="s">
        <v>405</v>
      </c>
      <c r="AK477" s="1" t="s">
        <v>404</v>
      </c>
      <c r="AL477" s="90">
        <v>1</v>
      </c>
      <c r="AM477" s="91"/>
      <c r="AN477" s="21" t="s">
        <v>409</v>
      </c>
      <c r="AO477" s="21"/>
      <c r="AP477" s="21"/>
      <c r="AQ477" s="21"/>
      <c r="AR477" s="21"/>
      <c r="AS477" s="54"/>
      <c r="AT477" s="54"/>
      <c r="AU477" s="29">
        <v>428</v>
      </c>
      <c r="AV477" s="29" t="s">
        <v>449</v>
      </c>
      <c r="AW477" s="29" t="str">
        <f t="shared" ref="AW477:AW480" si="113">CONCATENATE(AU477,AV477)</f>
        <v>428.</v>
      </c>
      <c r="AX477" s="104"/>
    </row>
    <row r="478" spans="1:50" ht="22.5" customHeight="1" x14ac:dyDescent="0.3">
      <c r="A478" s="159" t="str">
        <f t="shared" si="98"/>
        <v>429.</v>
      </c>
      <c r="B478" s="159">
        <v>1435</v>
      </c>
      <c r="C478" s="166" t="s">
        <v>184</v>
      </c>
      <c r="D478" s="201">
        <v>1994</v>
      </c>
      <c r="E478" s="167" t="s">
        <v>34</v>
      </c>
      <c r="F478" s="201" t="s">
        <v>35</v>
      </c>
      <c r="G478" s="201">
        <v>3</v>
      </c>
      <c r="H478" s="201">
        <v>2</v>
      </c>
      <c r="I478" s="165">
        <v>1387.3</v>
      </c>
      <c r="J478" s="165">
        <v>1289.3</v>
      </c>
      <c r="K478" s="165">
        <v>1289.3</v>
      </c>
      <c r="L478" s="169">
        <v>54</v>
      </c>
      <c r="M478" s="165">
        <f>T478</f>
        <v>466376.29</v>
      </c>
      <c r="N478" s="165" t="s">
        <v>34</v>
      </c>
      <c r="O478" s="165" t="s">
        <v>34</v>
      </c>
      <c r="P478" s="165" t="s">
        <v>34</v>
      </c>
      <c r="Q478" s="165">
        <f t="shared" si="110"/>
        <v>466376.29</v>
      </c>
      <c r="R478" s="203">
        <v>145.86174583723781</v>
      </c>
      <c r="S478" s="203">
        <v>6757.0460339943347</v>
      </c>
      <c r="T478" s="165">
        <v>466376.29</v>
      </c>
      <c r="U478" s="169" t="s">
        <v>34</v>
      </c>
      <c r="V478" s="165" t="s">
        <v>34</v>
      </c>
      <c r="W478" s="165" t="s">
        <v>34</v>
      </c>
      <c r="X478" s="165" t="s">
        <v>34</v>
      </c>
      <c r="Y478" s="165" t="s">
        <v>34</v>
      </c>
      <c r="Z478" s="165" t="s">
        <v>34</v>
      </c>
      <c r="AA478" s="165" t="s">
        <v>34</v>
      </c>
      <c r="AB478" s="165" t="s">
        <v>34</v>
      </c>
      <c r="AC478" s="165" t="s">
        <v>34</v>
      </c>
      <c r="AD478" s="165" t="s">
        <v>34</v>
      </c>
      <c r="AE478" s="165" t="s">
        <v>34</v>
      </c>
      <c r="AF478" s="165" t="s">
        <v>34</v>
      </c>
      <c r="AG478" s="165" t="s">
        <v>34</v>
      </c>
      <c r="AH478" s="165" t="s">
        <v>34</v>
      </c>
      <c r="AI478" s="204" t="s">
        <v>405</v>
      </c>
      <c r="AJ478" s="75" t="s">
        <v>405</v>
      </c>
      <c r="AK478" s="32" t="s">
        <v>404</v>
      </c>
      <c r="AL478" s="90">
        <v>1</v>
      </c>
      <c r="AM478" s="89"/>
      <c r="AN478" s="21" t="s">
        <v>501</v>
      </c>
      <c r="AO478" s="21"/>
      <c r="AP478" s="21"/>
      <c r="AQ478" s="21"/>
      <c r="AR478" s="21"/>
      <c r="AS478" s="54"/>
      <c r="AT478" s="54"/>
      <c r="AU478" s="29">
        <v>429</v>
      </c>
      <c r="AV478" s="29" t="s">
        <v>449</v>
      </c>
      <c r="AW478" s="29" t="str">
        <f t="shared" si="113"/>
        <v>429.</v>
      </c>
      <c r="AX478" s="104"/>
    </row>
    <row r="479" spans="1:50" ht="22.5" customHeight="1" x14ac:dyDescent="0.3">
      <c r="A479" s="159" t="str">
        <f t="shared" si="98"/>
        <v>430.</v>
      </c>
      <c r="B479" s="159">
        <v>1411</v>
      </c>
      <c r="C479" s="166" t="s">
        <v>185</v>
      </c>
      <c r="D479" s="201">
        <v>1992</v>
      </c>
      <c r="E479" s="167" t="s">
        <v>34</v>
      </c>
      <c r="F479" s="201" t="s">
        <v>35</v>
      </c>
      <c r="G479" s="201">
        <v>2</v>
      </c>
      <c r="H479" s="201">
        <v>2</v>
      </c>
      <c r="I479" s="165">
        <v>927.5</v>
      </c>
      <c r="J479" s="165">
        <v>856.5</v>
      </c>
      <c r="K479" s="165">
        <v>856.5</v>
      </c>
      <c r="L479" s="169">
        <v>38</v>
      </c>
      <c r="M479" s="165">
        <f t="shared" si="112"/>
        <v>293955.92</v>
      </c>
      <c r="N479" s="165" t="s">
        <v>34</v>
      </c>
      <c r="O479" s="165" t="s">
        <v>34</v>
      </c>
      <c r="P479" s="165" t="s">
        <v>34</v>
      </c>
      <c r="Q479" s="165">
        <f t="shared" si="110"/>
        <v>293955.92</v>
      </c>
      <c r="R479" s="203">
        <v>135.09973045822102</v>
      </c>
      <c r="S479" s="203">
        <v>6757.0460339943347</v>
      </c>
      <c r="T479" s="165">
        <v>258329.16</v>
      </c>
      <c r="U479" s="169" t="s">
        <v>34</v>
      </c>
      <c r="V479" s="165" t="s">
        <v>34</v>
      </c>
      <c r="W479" s="165" t="s">
        <v>34</v>
      </c>
      <c r="X479" s="165" t="s">
        <v>34</v>
      </c>
      <c r="Y479" s="165" t="s">
        <v>34</v>
      </c>
      <c r="Z479" s="165" t="s">
        <v>34</v>
      </c>
      <c r="AA479" s="165" t="s">
        <v>34</v>
      </c>
      <c r="AB479" s="165" t="s">
        <v>34</v>
      </c>
      <c r="AC479" s="165" t="s">
        <v>34</v>
      </c>
      <c r="AD479" s="165" t="s">
        <v>34</v>
      </c>
      <c r="AE479" s="165" t="s">
        <v>34</v>
      </c>
      <c r="AF479" s="165" t="s">
        <v>34</v>
      </c>
      <c r="AG479" s="152">
        <v>35626.76</v>
      </c>
      <c r="AH479" s="165" t="s">
        <v>34</v>
      </c>
      <c r="AI479" s="204" t="s">
        <v>405</v>
      </c>
      <c r="AJ479" s="75" t="s">
        <v>405</v>
      </c>
      <c r="AK479" s="32" t="s">
        <v>404</v>
      </c>
      <c r="AL479" s="90">
        <v>1</v>
      </c>
      <c r="AM479" s="89"/>
      <c r="AN479" s="21" t="s">
        <v>409</v>
      </c>
      <c r="AO479" s="21"/>
      <c r="AP479" s="21"/>
      <c r="AQ479" s="21"/>
      <c r="AR479" s="21"/>
      <c r="AS479" s="54"/>
      <c r="AT479" s="54"/>
      <c r="AU479" s="29">
        <v>430</v>
      </c>
      <c r="AV479" s="29" t="s">
        <v>449</v>
      </c>
      <c r="AW479" s="29" t="str">
        <f t="shared" si="113"/>
        <v>430.</v>
      </c>
      <c r="AX479" s="104"/>
    </row>
    <row r="480" spans="1:50" ht="22.5" customHeight="1" x14ac:dyDescent="0.3">
      <c r="A480" s="159" t="str">
        <f t="shared" si="98"/>
        <v>431.</v>
      </c>
      <c r="B480" s="159">
        <v>1412</v>
      </c>
      <c r="C480" s="166" t="s">
        <v>186</v>
      </c>
      <c r="D480" s="201">
        <v>1964</v>
      </c>
      <c r="E480" s="167" t="s">
        <v>34</v>
      </c>
      <c r="F480" s="201" t="s">
        <v>35</v>
      </c>
      <c r="G480" s="201">
        <v>2</v>
      </c>
      <c r="H480" s="201">
        <v>1</v>
      </c>
      <c r="I480" s="165">
        <v>375.2</v>
      </c>
      <c r="J480" s="165">
        <v>334.5</v>
      </c>
      <c r="K480" s="165">
        <v>334.5</v>
      </c>
      <c r="L480" s="169">
        <v>18</v>
      </c>
      <c r="M480" s="165">
        <f>X480</f>
        <v>909907.96</v>
      </c>
      <c r="N480" s="165" t="s">
        <v>34</v>
      </c>
      <c r="O480" s="165" t="s">
        <v>34</v>
      </c>
      <c r="P480" s="165" t="s">
        <v>34</v>
      </c>
      <c r="Q480" s="165">
        <f t="shared" si="110"/>
        <v>909907.96</v>
      </c>
      <c r="R480" s="203">
        <v>1958.5074626865671</v>
      </c>
      <c r="S480" s="203">
        <v>6757.0460339943347</v>
      </c>
      <c r="T480" s="165" t="s">
        <v>34</v>
      </c>
      <c r="U480" s="169" t="s">
        <v>34</v>
      </c>
      <c r="V480" s="165" t="s">
        <v>34</v>
      </c>
      <c r="W480" s="165">
        <v>292</v>
      </c>
      <c r="X480" s="165">
        <v>909907.96</v>
      </c>
      <c r="Y480" s="165" t="s">
        <v>34</v>
      </c>
      <c r="Z480" s="165" t="s">
        <v>34</v>
      </c>
      <c r="AA480" s="165" t="s">
        <v>34</v>
      </c>
      <c r="AB480" s="165" t="s">
        <v>34</v>
      </c>
      <c r="AC480" s="165" t="s">
        <v>34</v>
      </c>
      <c r="AD480" s="165" t="s">
        <v>34</v>
      </c>
      <c r="AE480" s="165" t="s">
        <v>34</v>
      </c>
      <c r="AF480" s="165" t="s">
        <v>34</v>
      </c>
      <c r="AG480" s="165" t="s">
        <v>34</v>
      </c>
      <c r="AH480" s="165" t="s">
        <v>34</v>
      </c>
      <c r="AI480" s="204" t="s">
        <v>405</v>
      </c>
      <c r="AJ480" s="75" t="s">
        <v>405</v>
      </c>
      <c r="AK480" s="32" t="s">
        <v>404</v>
      </c>
      <c r="AL480" s="90">
        <v>1</v>
      </c>
      <c r="AM480" s="89"/>
      <c r="AN480" s="21"/>
      <c r="AO480" s="87"/>
      <c r="AP480" s="21"/>
      <c r="AQ480" s="21"/>
      <c r="AR480" s="21"/>
      <c r="AS480" s="54"/>
      <c r="AT480" s="54"/>
      <c r="AU480" s="29">
        <v>431</v>
      </c>
      <c r="AV480" s="29" t="s">
        <v>449</v>
      </c>
      <c r="AW480" s="29" t="str">
        <f t="shared" si="113"/>
        <v>431.</v>
      </c>
      <c r="AX480" s="104"/>
    </row>
    <row r="481" spans="1:50" ht="22.5" customHeight="1" x14ac:dyDescent="0.3">
      <c r="A481" s="159"/>
      <c r="B481" s="159"/>
      <c r="C481" s="158" t="s">
        <v>187</v>
      </c>
      <c r="D481" s="172"/>
      <c r="E481" s="167"/>
      <c r="F481" s="167"/>
      <c r="G481" s="188"/>
      <c r="H481" s="188"/>
      <c r="I481" s="160">
        <f>I482+I492+I504</f>
        <v>38766.930000000008</v>
      </c>
      <c r="J481" s="160">
        <f>J482+J492+J504</f>
        <v>35287.640000000007</v>
      </c>
      <c r="K481" s="160">
        <f>K482+K492+K504</f>
        <v>32572.48</v>
      </c>
      <c r="L481" s="161">
        <f>L482+L492+L504</f>
        <v>1443</v>
      </c>
      <c r="M481" s="160">
        <f>M482+M492+M504</f>
        <v>26613374.41</v>
      </c>
      <c r="N481" s="160"/>
      <c r="O481" s="160"/>
      <c r="P481" s="160"/>
      <c r="Q481" s="160">
        <f>Q482+Q492+Q504</f>
        <v>26613374.41</v>
      </c>
      <c r="R481" s="160"/>
      <c r="S481" s="160"/>
      <c r="T481" s="160">
        <f>T482+T492+T504</f>
        <v>4578419.1000000006</v>
      </c>
      <c r="U481" s="161"/>
      <c r="V481" s="160"/>
      <c r="W481" s="160">
        <f>W482+W492+W504</f>
        <v>8445.7000000000007</v>
      </c>
      <c r="X481" s="160">
        <f>X482+X492+X504</f>
        <v>20090882.960000001</v>
      </c>
      <c r="Y481" s="160">
        <f>Y482+Y492+Y504</f>
        <v>1050</v>
      </c>
      <c r="Z481" s="160">
        <f>Z482+Z492+Z504</f>
        <v>944998.85</v>
      </c>
      <c r="AA481" s="160"/>
      <c r="AB481" s="160"/>
      <c r="AC481" s="160">
        <f>AC482+AC492+AC504</f>
        <v>351.5</v>
      </c>
      <c r="AD481" s="160">
        <f>AD482+AD492+AD504</f>
        <v>484816.66</v>
      </c>
      <c r="AE481" s="160"/>
      <c r="AF481" s="160"/>
      <c r="AG481" s="160">
        <f>AG482+AG492+AG504</f>
        <v>514256.83999999997</v>
      </c>
      <c r="AH481" s="165"/>
      <c r="AI481" s="170"/>
      <c r="AJ481" s="41"/>
      <c r="AK481" s="32"/>
      <c r="AL481" s="115">
        <f>AL482+AL492+AL504</f>
        <v>31</v>
      </c>
      <c r="AM481" s="106">
        <f>AM482+AM492+AM504</f>
        <v>2</v>
      </c>
      <c r="AN481" s="21">
        <f>M481-T481-V481-X481-Z481-AB481-AD481-AG481-AH481</f>
        <v>-2.1536834537982941E-9</v>
      </c>
      <c r="AO481" s="87"/>
      <c r="AP481" s="21"/>
      <c r="AQ481" s="21"/>
      <c r="AR481" s="21"/>
      <c r="AS481" s="95">
        <f>AL481+AM481</f>
        <v>33</v>
      </c>
      <c r="AT481" s="46"/>
      <c r="AX481" s="104"/>
    </row>
    <row r="482" spans="1:50" ht="22.5" customHeight="1" x14ac:dyDescent="0.3">
      <c r="A482" s="159"/>
      <c r="B482" s="159"/>
      <c r="C482" s="158" t="s">
        <v>39</v>
      </c>
      <c r="D482" s="172"/>
      <c r="E482" s="167"/>
      <c r="F482" s="167"/>
      <c r="G482" s="188"/>
      <c r="H482" s="188"/>
      <c r="I482" s="160">
        <f>SUM(I483:I491)</f>
        <v>8886</v>
      </c>
      <c r="J482" s="160">
        <f>SUM(J483:J491)</f>
        <v>8053.9000000000005</v>
      </c>
      <c r="K482" s="160">
        <f>SUM(K483:K491)</f>
        <v>7574.7999999999993</v>
      </c>
      <c r="L482" s="161">
        <f>SUM(L483:L491)</f>
        <v>331</v>
      </c>
      <c r="M482" s="160">
        <f>SUM(M483:M491)</f>
        <v>11858400.48</v>
      </c>
      <c r="N482" s="160"/>
      <c r="O482" s="160"/>
      <c r="P482" s="160"/>
      <c r="Q482" s="160">
        <f>SUM(Q483:Q491)</f>
        <v>11858400.48</v>
      </c>
      <c r="R482" s="160"/>
      <c r="S482" s="160"/>
      <c r="T482" s="160"/>
      <c r="U482" s="161"/>
      <c r="V482" s="160"/>
      <c r="W482" s="160">
        <f>SUM(W483:W491)</f>
        <v>5306.3</v>
      </c>
      <c r="X482" s="160">
        <f>SUM(X483:X491)</f>
        <v>11858400.48</v>
      </c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5"/>
      <c r="AI482" s="170"/>
      <c r="AJ482" s="32">
        <v>9</v>
      </c>
      <c r="AL482" s="90">
        <f>SUM(AL483:AL491)</f>
        <v>9</v>
      </c>
      <c r="AM482" s="94">
        <f>SUM(AM483:AM491)</f>
        <v>0</v>
      </c>
      <c r="AN482" s="21">
        <f>M482-T482-V482-X482-Z482-AB482-AD482-AG482-AH482</f>
        <v>0</v>
      </c>
      <c r="AO482" s="87"/>
      <c r="AP482" s="21"/>
      <c r="AQ482" s="21"/>
      <c r="AR482" s="21"/>
      <c r="AS482" s="46"/>
      <c r="AT482" s="46"/>
      <c r="AX482" s="104"/>
    </row>
    <row r="483" spans="1:50" ht="22.5" customHeight="1" x14ac:dyDescent="0.3">
      <c r="A483" s="159" t="str">
        <f t="shared" si="98"/>
        <v>432.</v>
      </c>
      <c r="B483" s="159">
        <v>1520</v>
      </c>
      <c r="C483" s="187" t="s">
        <v>188</v>
      </c>
      <c r="D483" s="172">
        <v>1971</v>
      </c>
      <c r="E483" s="172" t="s">
        <v>34</v>
      </c>
      <c r="F483" s="172" t="s">
        <v>35</v>
      </c>
      <c r="G483" s="182">
        <v>2</v>
      </c>
      <c r="H483" s="182">
        <v>2</v>
      </c>
      <c r="I483" s="152">
        <v>768.8</v>
      </c>
      <c r="J483" s="152">
        <v>716.7</v>
      </c>
      <c r="K483" s="152">
        <v>716.7</v>
      </c>
      <c r="L483" s="205">
        <v>32</v>
      </c>
      <c r="M483" s="190">
        <v>1470889</v>
      </c>
      <c r="N483" s="190" t="s">
        <v>34</v>
      </c>
      <c r="O483" s="190" t="s">
        <v>34</v>
      </c>
      <c r="P483" s="190" t="s">
        <v>34</v>
      </c>
      <c r="Q483" s="190">
        <f t="shared" ref="Q483:Q491" si="114">M483</f>
        <v>1470889</v>
      </c>
      <c r="R483" s="190">
        <f t="shared" ref="R483:R491" si="115">Q483/I483</f>
        <v>1913.227107180021</v>
      </c>
      <c r="S483" s="190">
        <v>5221.4052538370725</v>
      </c>
      <c r="T483" s="152" t="s">
        <v>34</v>
      </c>
      <c r="U483" s="153" t="s">
        <v>34</v>
      </c>
      <c r="V483" s="152" t="s">
        <v>34</v>
      </c>
      <c r="W483" s="154">
        <v>629</v>
      </c>
      <c r="X483" s="154">
        <v>1470889</v>
      </c>
      <c r="Y483" s="152" t="s">
        <v>34</v>
      </c>
      <c r="Z483" s="152" t="s">
        <v>34</v>
      </c>
      <c r="AA483" s="152" t="s">
        <v>34</v>
      </c>
      <c r="AB483" s="152" t="s">
        <v>34</v>
      </c>
      <c r="AC483" s="152" t="s">
        <v>34</v>
      </c>
      <c r="AD483" s="152" t="s">
        <v>34</v>
      </c>
      <c r="AE483" s="152" t="s">
        <v>34</v>
      </c>
      <c r="AF483" s="152" t="s">
        <v>34</v>
      </c>
      <c r="AG483" s="152" t="s">
        <v>34</v>
      </c>
      <c r="AH483" s="152" t="s">
        <v>34</v>
      </c>
      <c r="AI483" s="170" t="s">
        <v>403</v>
      </c>
      <c r="AJ483" s="41"/>
      <c r="AK483" s="32" t="s">
        <v>404</v>
      </c>
      <c r="AL483" s="90">
        <v>1</v>
      </c>
      <c r="AM483" s="89"/>
      <c r="AN483" s="21"/>
      <c r="AO483" s="87"/>
      <c r="AP483" s="21"/>
      <c r="AQ483" s="21"/>
      <c r="AR483" s="21"/>
      <c r="AS483" s="54"/>
      <c r="AT483" s="54"/>
      <c r="AU483" s="29">
        <v>432</v>
      </c>
      <c r="AV483" s="29" t="s">
        <v>449</v>
      </c>
      <c r="AW483" s="29" t="str">
        <f>CONCATENATE(AU483,AV483)</f>
        <v>432.</v>
      </c>
      <c r="AX483" s="104"/>
    </row>
    <row r="484" spans="1:50" ht="22.5" customHeight="1" x14ac:dyDescent="0.3">
      <c r="A484" s="159" t="str">
        <f t="shared" si="98"/>
        <v>433.</v>
      </c>
      <c r="B484" s="159">
        <v>1522</v>
      </c>
      <c r="C484" s="187" t="s">
        <v>189</v>
      </c>
      <c r="D484" s="172">
        <v>1966</v>
      </c>
      <c r="E484" s="172" t="s">
        <v>34</v>
      </c>
      <c r="F484" s="172" t="s">
        <v>35</v>
      </c>
      <c r="G484" s="182">
        <v>2</v>
      </c>
      <c r="H484" s="182">
        <v>2</v>
      </c>
      <c r="I484" s="152">
        <v>559.6</v>
      </c>
      <c r="J484" s="152">
        <v>510.4</v>
      </c>
      <c r="K484" s="152">
        <v>378.4</v>
      </c>
      <c r="L484" s="205">
        <v>25</v>
      </c>
      <c r="M484" s="190">
        <v>606399</v>
      </c>
      <c r="N484" s="190" t="s">
        <v>34</v>
      </c>
      <c r="O484" s="190" t="s">
        <v>34</v>
      </c>
      <c r="P484" s="190" t="s">
        <v>34</v>
      </c>
      <c r="Q484" s="190">
        <f t="shared" si="114"/>
        <v>606399</v>
      </c>
      <c r="R484" s="190">
        <f t="shared" si="115"/>
        <v>1083.6293781272336</v>
      </c>
      <c r="S484" s="190">
        <v>5221.4052538370725</v>
      </c>
      <c r="T484" s="152" t="s">
        <v>34</v>
      </c>
      <c r="U484" s="153" t="s">
        <v>34</v>
      </c>
      <c r="V484" s="152" t="s">
        <v>34</v>
      </c>
      <c r="W484" s="154">
        <v>419</v>
      </c>
      <c r="X484" s="154">
        <v>606399</v>
      </c>
      <c r="Y484" s="152" t="s">
        <v>34</v>
      </c>
      <c r="Z484" s="152" t="s">
        <v>34</v>
      </c>
      <c r="AA484" s="152" t="s">
        <v>34</v>
      </c>
      <c r="AB484" s="152" t="s">
        <v>34</v>
      </c>
      <c r="AC484" s="152" t="s">
        <v>34</v>
      </c>
      <c r="AD484" s="152" t="s">
        <v>34</v>
      </c>
      <c r="AE484" s="152" t="s">
        <v>34</v>
      </c>
      <c r="AF484" s="152" t="s">
        <v>34</v>
      </c>
      <c r="AG484" s="152" t="s">
        <v>34</v>
      </c>
      <c r="AH484" s="152" t="s">
        <v>34</v>
      </c>
      <c r="AI484" s="170" t="s">
        <v>403</v>
      </c>
      <c r="AJ484" s="41"/>
      <c r="AK484" s="32" t="s">
        <v>404</v>
      </c>
      <c r="AL484" s="90">
        <v>1</v>
      </c>
      <c r="AM484" s="89"/>
      <c r="AN484" s="21"/>
      <c r="AO484" s="87"/>
      <c r="AP484" s="21"/>
      <c r="AQ484" s="21"/>
      <c r="AR484" s="21"/>
      <c r="AS484" s="54"/>
      <c r="AT484" s="54"/>
      <c r="AU484" s="29">
        <v>433</v>
      </c>
      <c r="AV484" s="29" t="s">
        <v>449</v>
      </c>
      <c r="AW484" s="29" t="str">
        <f t="shared" ref="AW484:AW491" si="116">CONCATENATE(AU484,AV484)</f>
        <v>433.</v>
      </c>
      <c r="AX484" s="104"/>
    </row>
    <row r="485" spans="1:50" ht="22.5" customHeight="1" x14ac:dyDescent="0.3">
      <c r="A485" s="159" t="str">
        <f t="shared" si="98"/>
        <v>434.</v>
      </c>
      <c r="B485" s="159">
        <v>1581</v>
      </c>
      <c r="C485" s="187" t="s">
        <v>190</v>
      </c>
      <c r="D485" s="172">
        <v>1962</v>
      </c>
      <c r="E485" s="172" t="s">
        <v>34</v>
      </c>
      <c r="F485" s="159" t="s">
        <v>35</v>
      </c>
      <c r="G485" s="182">
        <v>2</v>
      </c>
      <c r="H485" s="182">
        <v>1</v>
      </c>
      <c r="I485" s="152">
        <v>307.89999999999998</v>
      </c>
      <c r="J485" s="152">
        <v>281.89999999999998</v>
      </c>
      <c r="K485" s="152">
        <v>281.89999999999998</v>
      </c>
      <c r="L485" s="205">
        <v>19</v>
      </c>
      <c r="M485" s="190">
        <v>679945</v>
      </c>
      <c r="N485" s="190" t="s">
        <v>34</v>
      </c>
      <c r="O485" s="190" t="s">
        <v>34</v>
      </c>
      <c r="P485" s="190" t="s">
        <v>34</v>
      </c>
      <c r="Q485" s="190">
        <f t="shared" si="114"/>
        <v>679945</v>
      </c>
      <c r="R485" s="190">
        <f t="shared" si="115"/>
        <v>2208.3306268268921</v>
      </c>
      <c r="S485" s="190">
        <v>5221.4052538370725</v>
      </c>
      <c r="T485" s="152" t="s">
        <v>34</v>
      </c>
      <c r="U485" s="153" t="s">
        <v>34</v>
      </c>
      <c r="V485" s="152" t="s">
        <v>34</v>
      </c>
      <c r="W485" s="154">
        <v>294</v>
      </c>
      <c r="X485" s="154">
        <v>679945</v>
      </c>
      <c r="Y485" s="152" t="s">
        <v>34</v>
      </c>
      <c r="Z485" s="152" t="s">
        <v>34</v>
      </c>
      <c r="AA485" s="152" t="s">
        <v>34</v>
      </c>
      <c r="AB485" s="152" t="s">
        <v>34</v>
      </c>
      <c r="AC485" s="152" t="s">
        <v>34</v>
      </c>
      <c r="AD485" s="152" t="s">
        <v>34</v>
      </c>
      <c r="AE485" s="152" t="s">
        <v>34</v>
      </c>
      <c r="AF485" s="152" t="s">
        <v>34</v>
      </c>
      <c r="AG485" s="152" t="s">
        <v>34</v>
      </c>
      <c r="AH485" s="152" t="s">
        <v>34</v>
      </c>
      <c r="AI485" s="170" t="s">
        <v>403</v>
      </c>
      <c r="AJ485" s="41"/>
      <c r="AK485" s="32" t="s">
        <v>404</v>
      </c>
      <c r="AL485" s="90">
        <v>1</v>
      </c>
      <c r="AM485" s="89"/>
      <c r="AN485" s="21"/>
      <c r="AO485" s="87"/>
      <c r="AP485" s="21"/>
      <c r="AQ485" s="21"/>
      <c r="AR485" s="21"/>
      <c r="AS485" s="54"/>
      <c r="AT485" s="54"/>
      <c r="AU485" s="29">
        <v>434</v>
      </c>
      <c r="AV485" s="29" t="s">
        <v>449</v>
      </c>
      <c r="AW485" s="29" t="str">
        <f t="shared" si="116"/>
        <v>434.</v>
      </c>
      <c r="AX485" s="104"/>
    </row>
    <row r="486" spans="1:50" ht="22.5" customHeight="1" x14ac:dyDescent="0.3">
      <c r="A486" s="159" t="str">
        <f t="shared" si="98"/>
        <v>435.</v>
      </c>
      <c r="B486" s="159">
        <v>1582</v>
      </c>
      <c r="C486" s="187" t="s">
        <v>191</v>
      </c>
      <c r="D486" s="172">
        <v>1958</v>
      </c>
      <c r="E486" s="172" t="s">
        <v>34</v>
      </c>
      <c r="F486" s="172" t="s">
        <v>35</v>
      </c>
      <c r="G486" s="168">
        <v>2</v>
      </c>
      <c r="H486" s="168">
        <v>1</v>
      </c>
      <c r="I486" s="152">
        <v>304.8</v>
      </c>
      <c r="J486" s="152">
        <v>278.8</v>
      </c>
      <c r="K486" s="152">
        <v>278.8</v>
      </c>
      <c r="L486" s="205">
        <v>10</v>
      </c>
      <c r="M486" s="190">
        <v>698023</v>
      </c>
      <c r="N486" s="190" t="s">
        <v>34</v>
      </c>
      <c r="O486" s="190" t="s">
        <v>34</v>
      </c>
      <c r="P486" s="190" t="s">
        <v>34</v>
      </c>
      <c r="Q486" s="190">
        <f t="shared" si="114"/>
        <v>698023</v>
      </c>
      <c r="R486" s="190">
        <f t="shared" si="115"/>
        <v>2290.1017060367453</v>
      </c>
      <c r="S486" s="190">
        <v>5221.4052538370725</v>
      </c>
      <c r="T486" s="152" t="s">
        <v>34</v>
      </c>
      <c r="U486" s="153" t="s">
        <v>34</v>
      </c>
      <c r="V486" s="152" t="s">
        <v>34</v>
      </c>
      <c r="W486" s="154">
        <v>294</v>
      </c>
      <c r="X486" s="154">
        <v>698023</v>
      </c>
      <c r="Y486" s="152" t="s">
        <v>34</v>
      </c>
      <c r="Z486" s="152" t="s">
        <v>34</v>
      </c>
      <c r="AA486" s="152" t="s">
        <v>34</v>
      </c>
      <c r="AB486" s="152" t="s">
        <v>34</v>
      </c>
      <c r="AC486" s="152" t="s">
        <v>34</v>
      </c>
      <c r="AD486" s="152" t="s">
        <v>34</v>
      </c>
      <c r="AE486" s="152" t="s">
        <v>34</v>
      </c>
      <c r="AF486" s="152" t="s">
        <v>34</v>
      </c>
      <c r="AG486" s="152" t="s">
        <v>34</v>
      </c>
      <c r="AH486" s="152" t="s">
        <v>34</v>
      </c>
      <c r="AI486" s="170" t="s">
        <v>403</v>
      </c>
      <c r="AJ486" s="41"/>
      <c r="AK486" s="32" t="s">
        <v>404</v>
      </c>
      <c r="AL486" s="90">
        <v>1</v>
      </c>
      <c r="AM486" s="89"/>
      <c r="AN486" s="21"/>
      <c r="AO486" s="87"/>
      <c r="AP486" s="21"/>
      <c r="AQ486" s="21"/>
      <c r="AR486" s="21"/>
      <c r="AS486" s="54"/>
      <c r="AT486" s="54"/>
      <c r="AU486" s="29">
        <v>435</v>
      </c>
      <c r="AV486" s="29" t="s">
        <v>449</v>
      </c>
      <c r="AW486" s="29" t="str">
        <f t="shared" si="116"/>
        <v>435.</v>
      </c>
      <c r="AX486" s="104"/>
    </row>
    <row r="487" spans="1:50" ht="22.5" customHeight="1" x14ac:dyDescent="0.3">
      <c r="A487" s="159" t="str">
        <f t="shared" si="98"/>
        <v>436.</v>
      </c>
      <c r="B487" s="159">
        <v>1584</v>
      </c>
      <c r="C487" s="187" t="s">
        <v>192</v>
      </c>
      <c r="D487" s="159">
        <v>1967</v>
      </c>
      <c r="E487" s="159" t="s">
        <v>34</v>
      </c>
      <c r="F487" s="159" t="s">
        <v>35</v>
      </c>
      <c r="G487" s="168">
        <v>4</v>
      </c>
      <c r="H487" s="168">
        <v>3</v>
      </c>
      <c r="I487" s="152">
        <v>2124.9</v>
      </c>
      <c r="J487" s="152">
        <v>1982.5</v>
      </c>
      <c r="K487" s="152">
        <v>1790.2</v>
      </c>
      <c r="L487" s="205">
        <v>72</v>
      </c>
      <c r="M487" s="190">
        <v>2124727</v>
      </c>
      <c r="N487" s="190" t="s">
        <v>34</v>
      </c>
      <c r="O487" s="190" t="s">
        <v>34</v>
      </c>
      <c r="P487" s="190" t="s">
        <v>34</v>
      </c>
      <c r="Q487" s="190">
        <f t="shared" si="114"/>
        <v>2124727</v>
      </c>
      <c r="R487" s="190">
        <f t="shared" si="115"/>
        <v>999.91858440397186</v>
      </c>
      <c r="S487" s="190">
        <v>5221.4052538370725</v>
      </c>
      <c r="T487" s="152" t="s">
        <v>34</v>
      </c>
      <c r="U487" s="153" t="s">
        <v>34</v>
      </c>
      <c r="V487" s="152" t="s">
        <v>34</v>
      </c>
      <c r="W487" s="154">
        <v>859</v>
      </c>
      <c r="X487" s="154">
        <v>2124727</v>
      </c>
      <c r="Y487" s="152" t="s">
        <v>34</v>
      </c>
      <c r="Z487" s="152" t="s">
        <v>34</v>
      </c>
      <c r="AA487" s="152" t="s">
        <v>34</v>
      </c>
      <c r="AB487" s="152" t="s">
        <v>34</v>
      </c>
      <c r="AC487" s="152" t="s">
        <v>34</v>
      </c>
      <c r="AD487" s="152" t="s">
        <v>34</v>
      </c>
      <c r="AE487" s="152" t="s">
        <v>34</v>
      </c>
      <c r="AF487" s="152" t="s">
        <v>34</v>
      </c>
      <c r="AG487" s="152" t="s">
        <v>34</v>
      </c>
      <c r="AH487" s="152" t="s">
        <v>34</v>
      </c>
      <c r="AI487" s="170" t="s">
        <v>403</v>
      </c>
      <c r="AJ487" s="41"/>
      <c r="AK487" s="32" t="s">
        <v>404</v>
      </c>
      <c r="AL487" s="90">
        <v>1</v>
      </c>
      <c r="AM487" s="89"/>
      <c r="AN487" s="21"/>
      <c r="AO487" s="87"/>
      <c r="AP487" s="21"/>
      <c r="AQ487" s="21"/>
      <c r="AR487" s="21"/>
      <c r="AS487" s="54"/>
      <c r="AT487" s="54"/>
      <c r="AU487" s="29">
        <v>436</v>
      </c>
      <c r="AV487" s="29" t="s">
        <v>449</v>
      </c>
      <c r="AW487" s="29" t="str">
        <f t="shared" si="116"/>
        <v>436.</v>
      </c>
      <c r="AX487" s="104"/>
    </row>
    <row r="488" spans="1:50" ht="22.5" customHeight="1" x14ac:dyDescent="0.3">
      <c r="A488" s="159" t="str">
        <f t="shared" si="98"/>
        <v>437.</v>
      </c>
      <c r="B488" s="159">
        <v>1592</v>
      </c>
      <c r="C488" s="171" t="s">
        <v>193</v>
      </c>
      <c r="D488" s="159">
        <v>1976</v>
      </c>
      <c r="E488" s="159" t="s">
        <v>34</v>
      </c>
      <c r="F488" s="159" t="s">
        <v>35</v>
      </c>
      <c r="G488" s="168">
        <v>2</v>
      </c>
      <c r="H488" s="168">
        <v>3</v>
      </c>
      <c r="I488" s="152">
        <v>1009.4</v>
      </c>
      <c r="J488" s="152">
        <v>939.5</v>
      </c>
      <c r="K488" s="152">
        <v>939.5</v>
      </c>
      <c r="L488" s="205">
        <v>30</v>
      </c>
      <c r="M488" s="190">
        <v>2431577</v>
      </c>
      <c r="N488" s="190" t="s">
        <v>34</v>
      </c>
      <c r="O488" s="190" t="s">
        <v>34</v>
      </c>
      <c r="P488" s="190" t="s">
        <v>34</v>
      </c>
      <c r="Q488" s="190">
        <f t="shared" si="114"/>
        <v>2431577</v>
      </c>
      <c r="R488" s="190">
        <f t="shared" si="115"/>
        <v>2408.9330295224886</v>
      </c>
      <c r="S488" s="190">
        <v>5221.4052538370725</v>
      </c>
      <c r="T488" s="152" t="s">
        <v>34</v>
      </c>
      <c r="U488" s="153" t="s">
        <v>34</v>
      </c>
      <c r="V488" s="152" t="s">
        <v>34</v>
      </c>
      <c r="W488" s="154">
        <v>1059</v>
      </c>
      <c r="X488" s="190">
        <v>2431577</v>
      </c>
      <c r="Y488" s="152" t="s">
        <v>34</v>
      </c>
      <c r="Z488" s="152" t="s">
        <v>34</v>
      </c>
      <c r="AA488" s="152" t="s">
        <v>34</v>
      </c>
      <c r="AB488" s="152" t="s">
        <v>34</v>
      </c>
      <c r="AC488" s="152" t="s">
        <v>34</v>
      </c>
      <c r="AD488" s="152" t="s">
        <v>34</v>
      </c>
      <c r="AE488" s="152" t="s">
        <v>34</v>
      </c>
      <c r="AF488" s="152" t="s">
        <v>34</v>
      </c>
      <c r="AG488" s="152" t="s">
        <v>34</v>
      </c>
      <c r="AH488" s="152" t="s">
        <v>34</v>
      </c>
      <c r="AI488" s="170" t="s">
        <v>403</v>
      </c>
      <c r="AJ488" s="41"/>
      <c r="AK488" s="32" t="s">
        <v>404</v>
      </c>
      <c r="AL488" s="90">
        <v>1</v>
      </c>
      <c r="AM488" s="89"/>
      <c r="AN488" s="21"/>
      <c r="AO488" s="87"/>
      <c r="AP488" s="21"/>
      <c r="AQ488" s="21"/>
      <c r="AR488" s="21"/>
      <c r="AS488" s="54"/>
      <c r="AT488" s="54"/>
      <c r="AU488" s="29">
        <v>437</v>
      </c>
      <c r="AV488" s="29" t="s">
        <v>449</v>
      </c>
      <c r="AW488" s="29" t="str">
        <f t="shared" si="116"/>
        <v>437.</v>
      </c>
      <c r="AX488" s="104"/>
    </row>
    <row r="489" spans="1:50" ht="22.5" customHeight="1" x14ac:dyDescent="0.3">
      <c r="A489" s="159" t="str">
        <f t="shared" si="98"/>
        <v>438.</v>
      </c>
      <c r="B489" s="159">
        <v>1599</v>
      </c>
      <c r="C489" s="187" t="s">
        <v>194</v>
      </c>
      <c r="D489" s="159">
        <v>1973</v>
      </c>
      <c r="E489" s="159" t="s">
        <v>34</v>
      </c>
      <c r="F489" s="159" t="s">
        <v>35</v>
      </c>
      <c r="G489" s="168">
        <v>2</v>
      </c>
      <c r="H489" s="168">
        <v>2</v>
      </c>
      <c r="I489" s="152">
        <v>540.29999999999995</v>
      </c>
      <c r="J489" s="152">
        <v>491</v>
      </c>
      <c r="K489" s="152">
        <v>442.4</v>
      </c>
      <c r="L489" s="205">
        <v>15</v>
      </c>
      <c r="M489" s="190">
        <v>1209294</v>
      </c>
      <c r="N489" s="190" t="s">
        <v>34</v>
      </c>
      <c r="O489" s="190" t="s">
        <v>34</v>
      </c>
      <c r="P489" s="190" t="s">
        <v>34</v>
      </c>
      <c r="Q489" s="190">
        <f t="shared" si="114"/>
        <v>1209294</v>
      </c>
      <c r="R489" s="190">
        <f t="shared" si="115"/>
        <v>2238.1898945030539</v>
      </c>
      <c r="S489" s="190">
        <v>5221.4052538370725</v>
      </c>
      <c r="T489" s="152" t="s">
        <v>34</v>
      </c>
      <c r="U489" s="153" t="s">
        <v>34</v>
      </c>
      <c r="V489" s="152" t="s">
        <v>34</v>
      </c>
      <c r="W489" s="154">
        <v>485</v>
      </c>
      <c r="X489" s="154">
        <v>1209294</v>
      </c>
      <c r="Y489" s="152" t="s">
        <v>34</v>
      </c>
      <c r="Z489" s="152" t="s">
        <v>34</v>
      </c>
      <c r="AA489" s="152" t="s">
        <v>34</v>
      </c>
      <c r="AB489" s="152" t="s">
        <v>34</v>
      </c>
      <c r="AC489" s="152" t="s">
        <v>34</v>
      </c>
      <c r="AD489" s="152" t="s">
        <v>34</v>
      </c>
      <c r="AE489" s="152" t="s">
        <v>34</v>
      </c>
      <c r="AF489" s="152" t="s">
        <v>34</v>
      </c>
      <c r="AG489" s="152" t="s">
        <v>34</v>
      </c>
      <c r="AH489" s="152" t="s">
        <v>34</v>
      </c>
      <c r="AI489" s="170" t="s">
        <v>403</v>
      </c>
      <c r="AJ489" s="41"/>
      <c r="AK489" s="32" t="s">
        <v>404</v>
      </c>
      <c r="AL489" s="90">
        <v>1</v>
      </c>
      <c r="AM489" s="89"/>
      <c r="AN489" s="21"/>
      <c r="AO489" s="87"/>
      <c r="AP489" s="21"/>
      <c r="AQ489" s="21"/>
      <c r="AR489" s="21"/>
      <c r="AS489" s="54"/>
      <c r="AT489" s="54"/>
      <c r="AU489" s="29">
        <v>438</v>
      </c>
      <c r="AV489" s="29" t="s">
        <v>449</v>
      </c>
      <c r="AW489" s="29" t="str">
        <f t="shared" si="116"/>
        <v>438.</v>
      </c>
      <c r="AX489" s="104"/>
    </row>
    <row r="490" spans="1:50" ht="22.5" customHeight="1" x14ac:dyDescent="0.3">
      <c r="A490" s="159" t="str">
        <f t="shared" si="98"/>
        <v>439.</v>
      </c>
      <c r="B490" s="159">
        <v>1603</v>
      </c>
      <c r="C490" s="187" t="s">
        <v>195</v>
      </c>
      <c r="D490" s="172">
        <v>1991</v>
      </c>
      <c r="E490" s="172" t="s">
        <v>34</v>
      </c>
      <c r="F490" s="159" t="s">
        <v>35</v>
      </c>
      <c r="G490" s="168">
        <v>5</v>
      </c>
      <c r="H490" s="168">
        <v>4</v>
      </c>
      <c r="I490" s="152">
        <v>2591.1</v>
      </c>
      <c r="J490" s="152">
        <v>2225</v>
      </c>
      <c r="K490" s="152">
        <v>2166.1999999999998</v>
      </c>
      <c r="L490" s="205">
        <v>101</v>
      </c>
      <c r="M490" s="190">
        <v>1038018</v>
      </c>
      <c r="N490" s="190" t="s">
        <v>34</v>
      </c>
      <c r="O490" s="190" t="s">
        <v>34</v>
      </c>
      <c r="P490" s="190" t="s">
        <v>34</v>
      </c>
      <c r="Q490" s="190">
        <f t="shared" si="114"/>
        <v>1038018</v>
      </c>
      <c r="R490" s="190">
        <f t="shared" si="115"/>
        <v>400.60900775732318</v>
      </c>
      <c r="S490" s="190">
        <v>5221.4052538370725</v>
      </c>
      <c r="T490" s="152" t="s">
        <v>34</v>
      </c>
      <c r="U490" s="153" t="s">
        <v>34</v>
      </c>
      <c r="V490" s="152" t="s">
        <v>34</v>
      </c>
      <c r="W490" s="154">
        <v>630</v>
      </c>
      <c r="X490" s="154">
        <v>1038018</v>
      </c>
      <c r="Y490" s="152" t="s">
        <v>34</v>
      </c>
      <c r="Z490" s="152" t="s">
        <v>34</v>
      </c>
      <c r="AA490" s="152" t="s">
        <v>34</v>
      </c>
      <c r="AB490" s="152" t="s">
        <v>34</v>
      </c>
      <c r="AC490" s="152" t="s">
        <v>34</v>
      </c>
      <c r="AD490" s="152" t="s">
        <v>34</v>
      </c>
      <c r="AE490" s="152" t="s">
        <v>34</v>
      </c>
      <c r="AF490" s="152" t="s">
        <v>34</v>
      </c>
      <c r="AG490" s="152" t="s">
        <v>34</v>
      </c>
      <c r="AH490" s="152" t="s">
        <v>34</v>
      </c>
      <c r="AI490" s="170" t="s">
        <v>403</v>
      </c>
      <c r="AJ490" s="41"/>
      <c r="AK490" s="32" t="s">
        <v>404</v>
      </c>
      <c r="AL490" s="90">
        <v>1</v>
      </c>
      <c r="AM490" s="89"/>
      <c r="AN490" s="21"/>
      <c r="AO490" s="87"/>
      <c r="AP490" s="21"/>
      <c r="AQ490" s="21"/>
      <c r="AR490" s="21"/>
      <c r="AS490" s="54"/>
      <c r="AT490" s="54"/>
      <c r="AU490" s="29">
        <v>439</v>
      </c>
      <c r="AV490" s="29" t="s">
        <v>449</v>
      </c>
      <c r="AW490" s="29" t="str">
        <f t="shared" si="116"/>
        <v>439.</v>
      </c>
      <c r="AX490" s="104"/>
    </row>
    <row r="491" spans="1:50" ht="22.5" customHeight="1" x14ac:dyDescent="0.3">
      <c r="A491" s="159" t="str">
        <f t="shared" si="98"/>
        <v>440.</v>
      </c>
      <c r="B491" s="159">
        <v>1643</v>
      </c>
      <c r="C491" s="187" t="s">
        <v>196</v>
      </c>
      <c r="D491" s="159">
        <v>1954</v>
      </c>
      <c r="E491" s="159" t="s">
        <v>34</v>
      </c>
      <c r="F491" s="159" t="s">
        <v>35</v>
      </c>
      <c r="G491" s="168">
        <v>2</v>
      </c>
      <c r="H491" s="168">
        <v>2</v>
      </c>
      <c r="I491" s="152">
        <v>679.2</v>
      </c>
      <c r="J491" s="152">
        <v>628.1</v>
      </c>
      <c r="K491" s="152">
        <v>580.70000000000005</v>
      </c>
      <c r="L491" s="205">
        <v>27</v>
      </c>
      <c r="M491" s="190">
        <v>1599528.48</v>
      </c>
      <c r="N491" s="190" t="s">
        <v>34</v>
      </c>
      <c r="O491" s="190" t="s">
        <v>34</v>
      </c>
      <c r="P491" s="190" t="s">
        <v>34</v>
      </c>
      <c r="Q491" s="190">
        <f t="shared" si="114"/>
        <v>1599528.48</v>
      </c>
      <c r="R491" s="190">
        <f t="shared" si="115"/>
        <v>2355.0183745583035</v>
      </c>
      <c r="S491" s="190">
        <v>5221.4052538370725</v>
      </c>
      <c r="T491" s="152" t="s">
        <v>34</v>
      </c>
      <c r="U491" s="153" t="s">
        <v>34</v>
      </c>
      <c r="V491" s="152" t="s">
        <v>34</v>
      </c>
      <c r="W491" s="154">
        <v>637.29999999999995</v>
      </c>
      <c r="X491" s="154">
        <v>1599528.48</v>
      </c>
      <c r="Y491" s="152" t="s">
        <v>34</v>
      </c>
      <c r="Z491" s="152" t="s">
        <v>34</v>
      </c>
      <c r="AA491" s="152" t="s">
        <v>34</v>
      </c>
      <c r="AB491" s="152" t="s">
        <v>34</v>
      </c>
      <c r="AC491" s="152" t="s">
        <v>34</v>
      </c>
      <c r="AD491" s="152" t="s">
        <v>34</v>
      </c>
      <c r="AE491" s="152" t="s">
        <v>34</v>
      </c>
      <c r="AF491" s="152" t="s">
        <v>34</v>
      </c>
      <c r="AG491" s="152" t="s">
        <v>34</v>
      </c>
      <c r="AH491" s="152" t="s">
        <v>34</v>
      </c>
      <c r="AI491" s="170" t="s">
        <v>403</v>
      </c>
      <c r="AJ491" s="41"/>
      <c r="AK491" s="32" t="s">
        <v>404</v>
      </c>
      <c r="AL491" s="90">
        <v>1</v>
      </c>
      <c r="AM491" s="89"/>
      <c r="AN491" s="21"/>
      <c r="AO491" s="87"/>
      <c r="AP491" s="21"/>
      <c r="AQ491" s="21"/>
      <c r="AR491" s="21"/>
      <c r="AS491" s="54"/>
      <c r="AT491" s="54"/>
      <c r="AU491" s="29">
        <v>440</v>
      </c>
      <c r="AV491" s="29" t="s">
        <v>449</v>
      </c>
      <c r="AW491" s="29" t="str">
        <f t="shared" si="116"/>
        <v>440.</v>
      </c>
      <c r="AX491" s="104"/>
    </row>
    <row r="492" spans="1:50" ht="22.5" customHeight="1" x14ac:dyDescent="0.3">
      <c r="A492" s="159"/>
      <c r="B492" s="159"/>
      <c r="C492" s="158" t="s">
        <v>40</v>
      </c>
      <c r="D492" s="172"/>
      <c r="E492" s="167"/>
      <c r="F492" s="167"/>
      <c r="G492" s="188"/>
      <c r="H492" s="188"/>
      <c r="I492" s="160">
        <f>SUM(I493:I503)</f>
        <v>23584.970000000005</v>
      </c>
      <c r="J492" s="160">
        <f>SUM(J493:J503)</f>
        <v>21489.490000000005</v>
      </c>
      <c r="K492" s="160">
        <f>SUM(K493:K503)</f>
        <v>20044.13</v>
      </c>
      <c r="L492" s="161">
        <f>SUM(L493:L503)</f>
        <v>875</v>
      </c>
      <c r="M492" s="160">
        <f>SUM(M493:M503)</f>
        <v>4672893.24</v>
      </c>
      <c r="N492" s="160"/>
      <c r="O492" s="160"/>
      <c r="P492" s="160"/>
      <c r="Q492" s="160">
        <f>SUM(Q493:Q503)</f>
        <v>4672893.24</v>
      </c>
      <c r="R492" s="160"/>
      <c r="S492" s="160"/>
      <c r="T492" s="160">
        <f>SUM(T493:T503)</f>
        <v>3308409.14</v>
      </c>
      <c r="U492" s="161"/>
      <c r="V492" s="160"/>
      <c r="W492" s="160"/>
      <c r="X492" s="160"/>
      <c r="Y492" s="160">
        <f>SUM(Y493:Y503)</f>
        <v>1050</v>
      </c>
      <c r="Z492" s="160">
        <f>SUM(Z493:Z503)</f>
        <v>944998.85</v>
      </c>
      <c r="AA492" s="160"/>
      <c r="AB492" s="160"/>
      <c r="AC492" s="160">
        <f>SUM(AC493:AC503)</f>
        <v>94</v>
      </c>
      <c r="AD492" s="160">
        <f>SUM(AD493:AD503)</f>
        <v>140351.32</v>
      </c>
      <c r="AE492" s="160"/>
      <c r="AF492" s="160"/>
      <c r="AG492" s="160">
        <f>SUM(AG493:AG503)</f>
        <v>279133.93</v>
      </c>
      <c r="AH492" s="165"/>
      <c r="AI492" s="170"/>
      <c r="AJ492" s="1">
        <v>9</v>
      </c>
      <c r="AK492" s="32"/>
      <c r="AL492" s="90">
        <f>SUM(AL493:AL503)</f>
        <v>11</v>
      </c>
      <c r="AM492" s="89">
        <f>SUM(AM493:AM503)</f>
        <v>0</v>
      </c>
      <c r="AN492" s="21">
        <f>M492-T492-V492-X492-Z492-AB492-AD492-AG492-AH492</f>
        <v>1.1641532182693481E-10</v>
      </c>
      <c r="AO492" s="87"/>
      <c r="AP492" s="21"/>
      <c r="AQ492" s="21"/>
      <c r="AR492" s="21"/>
      <c r="AS492" s="46"/>
      <c r="AT492" s="46"/>
      <c r="AX492" s="104"/>
    </row>
    <row r="493" spans="1:50" ht="22.5" customHeight="1" x14ac:dyDescent="0.3">
      <c r="A493" s="159" t="str">
        <f t="shared" si="98"/>
        <v>441.</v>
      </c>
      <c r="B493" s="159">
        <v>1572</v>
      </c>
      <c r="C493" s="171" t="s">
        <v>197</v>
      </c>
      <c r="D493" s="172">
        <v>1977</v>
      </c>
      <c r="E493" s="172" t="s">
        <v>34</v>
      </c>
      <c r="F493" s="197" t="s">
        <v>35</v>
      </c>
      <c r="G493" s="172">
        <v>5</v>
      </c>
      <c r="H493" s="172">
        <v>4</v>
      </c>
      <c r="I493" s="152">
        <v>3775.14</v>
      </c>
      <c r="J493" s="152">
        <v>3429.14</v>
      </c>
      <c r="K493" s="152">
        <v>3217.34</v>
      </c>
      <c r="L493" s="205">
        <v>139</v>
      </c>
      <c r="M493" s="190">
        <f>T493+AG493</f>
        <v>1486766.79</v>
      </c>
      <c r="N493" s="190" t="s">
        <v>34</v>
      </c>
      <c r="O493" s="190" t="s">
        <v>34</v>
      </c>
      <c r="P493" s="190" t="s">
        <v>34</v>
      </c>
      <c r="Q493" s="190">
        <f t="shared" ref="Q493:Q503" si="117">M493</f>
        <v>1486766.79</v>
      </c>
      <c r="R493" s="190">
        <f t="shared" ref="R493:R503" si="118">M493/I493</f>
        <v>393.83090163543608</v>
      </c>
      <c r="S493" s="190">
        <v>7593.347341513293</v>
      </c>
      <c r="T493" s="152">
        <v>1314641.3500000001</v>
      </c>
      <c r="U493" s="153" t="s">
        <v>34</v>
      </c>
      <c r="V493" s="152" t="s">
        <v>34</v>
      </c>
      <c r="W493" s="152" t="s">
        <v>34</v>
      </c>
      <c r="X493" s="152" t="s">
        <v>34</v>
      </c>
      <c r="Y493" s="152" t="s">
        <v>34</v>
      </c>
      <c r="Z493" s="152" t="s">
        <v>34</v>
      </c>
      <c r="AA493" s="152" t="s">
        <v>34</v>
      </c>
      <c r="AB493" s="152" t="s">
        <v>34</v>
      </c>
      <c r="AC493" s="152" t="s">
        <v>34</v>
      </c>
      <c r="AD493" s="152" t="s">
        <v>34</v>
      </c>
      <c r="AE493" s="152" t="s">
        <v>34</v>
      </c>
      <c r="AF493" s="152" t="s">
        <v>34</v>
      </c>
      <c r="AG493" s="152">
        <v>172125.44</v>
      </c>
      <c r="AH493" s="152" t="s">
        <v>34</v>
      </c>
      <c r="AI493" s="198" t="s">
        <v>405</v>
      </c>
      <c r="AJ493" s="42"/>
      <c r="AK493" s="32" t="s">
        <v>404</v>
      </c>
      <c r="AL493" s="90">
        <v>1</v>
      </c>
      <c r="AM493" s="89"/>
      <c r="AN493" s="21" t="s">
        <v>486</v>
      </c>
      <c r="AO493" s="21"/>
      <c r="AP493" s="21"/>
      <c r="AQ493" s="21"/>
      <c r="AR493" s="21"/>
      <c r="AS493" s="34" t="s">
        <v>597</v>
      </c>
      <c r="AT493" s="34"/>
      <c r="AU493" s="29">
        <v>441</v>
      </c>
      <c r="AV493" s="29" t="s">
        <v>449</v>
      </c>
      <c r="AW493" s="29" t="str">
        <f>CONCATENATE(AU493,AV493)</f>
        <v>441.</v>
      </c>
      <c r="AX493" s="104"/>
    </row>
    <row r="494" spans="1:50" ht="22.5" customHeight="1" x14ac:dyDescent="0.3">
      <c r="A494" s="159" t="str">
        <f t="shared" si="98"/>
        <v>442.</v>
      </c>
      <c r="B494" s="159">
        <v>1574</v>
      </c>
      <c r="C494" s="171" t="s">
        <v>198</v>
      </c>
      <c r="D494" s="172">
        <v>1984</v>
      </c>
      <c r="E494" s="172" t="s">
        <v>34</v>
      </c>
      <c r="F494" s="197" t="s">
        <v>37</v>
      </c>
      <c r="G494" s="172">
        <v>5</v>
      </c>
      <c r="H494" s="172">
        <v>5</v>
      </c>
      <c r="I494" s="152">
        <v>5038</v>
      </c>
      <c r="J494" s="152">
        <v>4673</v>
      </c>
      <c r="K494" s="152">
        <v>4118.3999999999996</v>
      </c>
      <c r="L494" s="205">
        <v>203</v>
      </c>
      <c r="M494" s="190">
        <f>Z494</f>
        <v>944998.85</v>
      </c>
      <c r="N494" s="190" t="s">
        <v>34</v>
      </c>
      <c r="O494" s="190" t="s">
        <v>34</v>
      </c>
      <c r="P494" s="190" t="s">
        <v>34</v>
      </c>
      <c r="Q494" s="190">
        <f t="shared" si="117"/>
        <v>944998.85</v>
      </c>
      <c r="R494" s="190">
        <f t="shared" si="118"/>
        <v>187.57420603414053</v>
      </c>
      <c r="S494" s="190">
        <v>7593.347341513293</v>
      </c>
      <c r="T494" s="152" t="s">
        <v>34</v>
      </c>
      <c r="U494" s="153" t="s">
        <v>34</v>
      </c>
      <c r="V494" s="152" t="s">
        <v>34</v>
      </c>
      <c r="W494" s="152" t="s">
        <v>34</v>
      </c>
      <c r="X494" s="152" t="s">
        <v>34</v>
      </c>
      <c r="Y494" s="152">
        <v>1050</v>
      </c>
      <c r="Z494" s="152">
        <v>944998.85</v>
      </c>
      <c r="AA494" s="152" t="s">
        <v>34</v>
      </c>
      <c r="AB494" s="152" t="s">
        <v>34</v>
      </c>
      <c r="AC494" s="152" t="s">
        <v>34</v>
      </c>
      <c r="AD494" s="152" t="s">
        <v>34</v>
      </c>
      <c r="AE494" s="152" t="s">
        <v>34</v>
      </c>
      <c r="AF494" s="152" t="s">
        <v>34</v>
      </c>
      <c r="AG494" s="152" t="s">
        <v>34</v>
      </c>
      <c r="AH494" s="152" t="s">
        <v>34</v>
      </c>
      <c r="AI494" s="198" t="s">
        <v>38</v>
      </c>
      <c r="AJ494" s="42"/>
      <c r="AK494" s="32" t="s">
        <v>404</v>
      </c>
      <c r="AL494" s="90">
        <v>1</v>
      </c>
      <c r="AM494" s="89"/>
      <c r="AN494" s="21"/>
      <c r="AO494" s="87"/>
      <c r="AP494" s="21"/>
      <c r="AQ494" s="21"/>
      <c r="AR494" s="21"/>
      <c r="AS494" s="34" t="s">
        <v>532</v>
      </c>
      <c r="AT494" s="34"/>
      <c r="AU494" s="29">
        <v>442</v>
      </c>
      <c r="AV494" s="29" t="s">
        <v>449</v>
      </c>
      <c r="AW494" s="29" t="str">
        <f t="shared" ref="AW494:AW503" si="119">CONCATENATE(AU494,AV494)</f>
        <v>442.</v>
      </c>
      <c r="AX494" s="104"/>
    </row>
    <row r="495" spans="1:50" ht="22.5" customHeight="1" x14ac:dyDescent="0.3">
      <c r="A495" s="159" t="str">
        <f t="shared" si="98"/>
        <v>443.</v>
      </c>
      <c r="B495" s="159">
        <v>1586</v>
      </c>
      <c r="C495" s="171" t="s">
        <v>199</v>
      </c>
      <c r="D495" s="159">
        <v>1967</v>
      </c>
      <c r="E495" s="159" t="s">
        <v>34</v>
      </c>
      <c r="F495" s="192" t="s">
        <v>35</v>
      </c>
      <c r="G495" s="159">
        <v>4</v>
      </c>
      <c r="H495" s="159">
        <v>4</v>
      </c>
      <c r="I495" s="152">
        <v>2787.1</v>
      </c>
      <c r="J495" s="152">
        <v>2538.1</v>
      </c>
      <c r="K495" s="152">
        <v>2369.8000000000002</v>
      </c>
      <c r="L495" s="205">
        <v>98</v>
      </c>
      <c r="M495" s="190">
        <f>T495</f>
        <v>321661.33</v>
      </c>
      <c r="N495" s="190" t="s">
        <v>34</v>
      </c>
      <c r="O495" s="190" t="s">
        <v>34</v>
      </c>
      <c r="P495" s="190" t="s">
        <v>34</v>
      </c>
      <c r="Q495" s="190">
        <f t="shared" si="117"/>
        <v>321661.33</v>
      </c>
      <c r="R495" s="190">
        <f t="shared" si="118"/>
        <v>115.41076028847189</v>
      </c>
      <c r="S495" s="190">
        <v>7593.347341513293</v>
      </c>
      <c r="T495" s="154">
        <v>321661.33</v>
      </c>
      <c r="U495" s="153" t="s">
        <v>34</v>
      </c>
      <c r="V495" s="152" t="s">
        <v>34</v>
      </c>
      <c r="W495" s="152" t="s">
        <v>34</v>
      </c>
      <c r="X495" s="152" t="s">
        <v>34</v>
      </c>
      <c r="Y495" s="152" t="s">
        <v>34</v>
      </c>
      <c r="Z495" s="152" t="s">
        <v>34</v>
      </c>
      <c r="AA495" s="152" t="s">
        <v>34</v>
      </c>
      <c r="AB495" s="152" t="s">
        <v>34</v>
      </c>
      <c r="AC495" s="152" t="s">
        <v>34</v>
      </c>
      <c r="AD495" s="152" t="s">
        <v>34</v>
      </c>
      <c r="AE495" s="152" t="s">
        <v>34</v>
      </c>
      <c r="AF495" s="152" t="s">
        <v>34</v>
      </c>
      <c r="AG495" s="154" t="s">
        <v>34</v>
      </c>
      <c r="AH495" s="152" t="s">
        <v>34</v>
      </c>
      <c r="AI495" s="198" t="s">
        <v>38</v>
      </c>
      <c r="AJ495" s="42"/>
      <c r="AK495" s="32" t="s">
        <v>404</v>
      </c>
      <c r="AL495" s="90">
        <v>1</v>
      </c>
      <c r="AM495" s="89"/>
      <c r="AN495" s="21" t="s">
        <v>409</v>
      </c>
      <c r="AO495" s="21"/>
      <c r="AP495" s="21"/>
      <c r="AQ495" s="21"/>
      <c r="AR495" s="21"/>
      <c r="AS495" s="34"/>
      <c r="AT495" s="55">
        <v>43399</v>
      </c>
      <c r="AU495" s="29">
        <v>443</v>
      </c>
      <c r="AV495" s="29" t="s">
        <v>449</v>
      </c>
      <c r="AW495" s="29" t="str">
        <f t="shared" si="119"/>
        <v>443.</v>
      </c>
      <c r="AX495" s="104"/>
    </row>
    <row r="496" spans="1:50" ht="22.5" customHeight="1" x14ac:dyDescent="0.3">
      <c r="A496" s="159" t="str">
        <f t="shared" ref="A496:A553" si="120">AW496</f>
        <v>444.</v>
      </c>
      <c r="B496" s="159">
        <v>1589</v>
      </c>
      <c r="C496" s="171" t="s">
        <v>200</v>
      </c>
      <c r="D496" s="159">
        <v>1969</v>
      </c>
      <c r="E496" s="159" t="s">
        <v>34</v>
      </c>
      <c r="F496" s="192" t="s">
        <v>35</v>
      </c>
      <c r="G496" s="159">
        <v>5</v>
      </c>
      <c r="H496" s="159">
        <v>4</v>
      </c>
      <c r="I496" s="152">
        <v>3530.46</v>
      </c>
      <c r="J496" s="152">
        <v>3291.46</v>
      </c>
      <c r="K496" s="152">
        <v>3026.3</v>
      </c>
      <c r="L496" s="205">
        <v>149</v>
      </c>
      <c r="M496" s="190">
        <f>T496+AG496</f>
        <v>418977.49</v>
      </c>
      <c r="N496" s="190" t="s">
        <v>34</v>
      </c>
      <c r="O496" s="190" t="s">
        <v>34</v>
      </c>
      <c r="P496" s="190" t="s">
        <v>34</v>
      </c>
      <c r="Q496" s="190">
        <f t="shared" si="117"/>
        <v>418977.49</v>
      </c>
      <c r="R496" s="190">
        <f t="shared" si="118"/>
        <v>118.67504234575664</v>
      </c>
      <c r="S496" s="190">
        <v>7593.347341513293</v>
      </c>
      <c r="T496" s="154">
        <v>395775.52</v>
      </c>
      <c r="U496" s="153" t="s">
        <v>34</v>
      </c>
      <c r="V496" s="152" t="s">
        <v>34</v>
      </c>
      <c r="W496" s="152" t="s">
        <v>34</v>
      </c>
      <c r="X496" s="152" t="s">
        <v>34</v>
      </c>
      <c r="Y496" s="152" t="s">
        <v>34</v>
      </c>
      <c r="Z496" s="152" t="s">
        <v>34</v>
      </c>
      <c r="AA496" s="152" t="s">
        <v>34</v>
      </c>
      <c r="AB496" s="152" t="s">
        <v>34</v>
      </c>
      <c r="AC496" s="152" t="s">
        <v>34</v>
      </c>
      <c r="AD496" s="152" t="s">
        <v>34</v>
      </c>
      <c r="AE496" s="152" t="s">
        <v>34</v>
      </c>
      <c r="AF496" s="152" t="s">
        <v>34</v>
      </c>
      <c r="AG496" s="154">
        <v>23201.97</v>
      </c>
      <c r="AH496" s="152" t="s">
        <v>34</v>
      </c>
      <c r="AI496" s="198" t="s">
        <v>38</v>
      </c>
      <c r="AJ496" s="42"/>
      <c r="AK496" s="32" t="s">
        <v>404</v>
      </c>
      <c r="AL496" s="90">
        <v>1</v>
      </c>
      <c r="AM496" s="89"/>
      <c r="AN496" s="21" t="s">
        <v>409</v>
      </c>
      <c r="AO496" s="21"/>
      <c r="AP496" s="21"/>
      <c r="AQ496" s="21"/>
      <c r="AR496" s="21"/>
      <c r="AS496" s="34"/>
      <c r="AT496" s="55">
        <v>43399</v>
      </c>
      <c r="AU496" s="29">
        <v>444</v>
      </c>
      <c r="AV496" s="29" t="s">
        <v>449</v>
      </c>
      <c r="AW496" s="29" t="str">
        <f t="shared" si="119"/>
        <v>444.</v>
      </c>
      <c r="AX496" s="104"/>
    </row>
    <row r="497" spans="1:50" ht="22.5" customHeight="1" x14ac:dyDescent="0.3">
      <c r="A497" s="159" t="str">
        <f t="shared" si="120"/>
        <v>445.</v>
      </c>
      <c r="B497" s="159">
        <v>1591</v>
      </c>
      <c r="C497" s="171" t="s">
        <v>201</v>
      </c>
      <c r="D497" s="172">
        <v>1971</v>
      </c>
      <c r="E497" s="172" t="s">
        <v>34</v>
      </c>
      <c r="F497" s="197" t="s">
        <v>37</v>
      </c>
      <c r="G497" s="159">
        <v>5</v>
      </c>
      <c r="H497" s="159">
        <v>4</v>
      </c>
      <c r="I497" s="152">
        <v>3049.5</v>
      </c>
      <c r="J497" s="152">
        <v>2722.5</v>
      </c>
      <c r="K497" s="152">
        <v>2629.9</v>
      </c>
      <c r="L497" s="205">
        <v>102</v>
      </c>
      <c r="M497" s="190">
        <f>T497</f>
        <v>399871.33</v>
      </c>
      <c r="N497" s="190" t="s">
        <v>34</v>
      </c>
      <c r="O497" s="190" t="s">
        <v>34</v>
      </c>
      <c r="P497" s="190" t="s">
        <v>34</v>
      </c>
      <c r="Q497" s="190">
        <f t="shared" si="117"/>
        <v>399871.33</v>
      </c>
      <c r="R497" s="190">
        <f t="shared" si="118"/>
        <v>131.12685030332841</v>
      </c>
      <c r="S497" s="190">
        <v>7593.347341513293</v>
      </c>
      <c r="T497" s="152">
        <v>399871.33</v>
      </c>
      <c r="U497" s="153" t="s">
        <v>34</v>
      </c>
      <c r="V497" s="152" t="s">
        <v>34</v>
      </c>
      <c r="W497" s="152" t="s">
        <v>34</v>
      </c>
      <c r="X497" s="152" t="s">
        <v>34</v>
      </c>
      <c r="Y497" s="152" t="s">
        <v>34</v>
      </c>
      <c r="Z497" s="152" t="s">
        <v>34</v>
      </c>
      <c r="AA497" s="152" t="s">
        <v>34</v>
      </c>
      <c r="AB497" s="152" t="s">
        <v>34</v>
      </c>
      <c r="AC497" s="152" t="s">
        <v>34</v>
      </c>
      <c r="AD497" s="152" t="s">
        <v>34</v>
      </c>
      <c r="AE497" s="152" t="s">
        <v>34</v>
      </c>
      <c r="AF497" s="152" t="s">
        <v>34</v>
      </c>
      <c r="AG497" s="152" t="s">
        <v>34</v>
      </c>
      <c r="AH497" s="152" t="s">
        <v>34</v>
      </c>
      <c r="AI497" s="198" t="s">
        <v>38</v>
      </c>
      <c r="AJ497" s="42"/>
      <c r="AK497" s="32" t="s">
        <v>404</v>
      </c>
      <c r="AL497" s="90">
        <v>1</v>
      </c>
      <c r="AM497" s="89"/>
      <c r="AN497" s="21" t="s">
        <v>409</v>
      </c>
      <c r="AO497" s="21"/>
      <c r="AP497" s="21"/>
      <c r="AQ497" s="21"/>
      <c r="AR497" s="21"/>
      <c r="AS497" s="34" t="s">
        <v>627</v>
      </c>
      <c r="AT497" s="34"/>
      <c r="AU497" s="29">
        <v>445</v>
      </c>
      <c r="AV497" s="29" t="s">
        <v>449</v>
      </c>
      <c r="AW497" s="29" t="str">
        <f t="shared" si="119"/>
        <v>445.</v>
      </c>
      <c r="AX497" s="104"/>
    </row>
    <row r="498" spans="1:50" ht="22.5" customHeight="1" x14ac:dyDescent="0.3">
      <c r="A498" s="159" t="str">
        <f t="shared" si="120"/>
        <v>446.</v>
      </c>
      <c r="B498" s="159">
        <v>1593</v>
      </c>
      <c r="C498" s="171" t="s">
        <v>202</v>
      </c>
      <c r="D498" s="159">
        <v>1974</v>
      </c>
      <c r="E498" s="159" t="s">
        <v>34</v>
      </c>
      <c r="F498" s="192" t="s">
        <v>35</v>
      </c>
      <c r="G498" s="159">
        <v>2</v>
      </c>
      <c r="H498" s="159">
        <v>2</v>
      </c>
      <c r="I498" s="152">
        <v>813.2</v>
      </c>
      <c r="J498" s="152">
        <v>731.5</v>
      </c>
      <c r="K498" s="152">
        <v>731.5</v>
      </c>
      <c r="L498" s="205">
        <v>22</v>
      </c>
      <c r="M498" s="190">
        <f t="shared" ref="M498:M502" si="121">T498+AG498</f>
        <v>160826.15</v>
      </c>
      <c r="N498" s="190" t="s">
        <v>34</v>
      </c>
      <c r="O498" s="190" t="s">
        <v>34</v>
      </c>
      <c r="P498" s="190" t="s">
        <v>34</v>
      </c>
      <c r="Q498" s="190">
        <f t="shared" si="117"/>
        <v>160826.15</v>
      </c>
      <c r="R498" s="190">
        <f t="shared" si="118"/>
        <v>197.76949090014756</v>
      </c>
      <c r="S498" s="190">
        <v>7593.347341513293</v>
      </c>
      <c r="T498" s="152">
        <v>139884.60999999999</v>
      </c>
      <c r="U498" s="153" t="s">
        <v>34</v>
      </c>
      <c r="V498" s="152" t="s">
        <v>34</v>
      </c>
      <c r="W498" s="152" t="s">
        <v>34</v>
      </c>
      <c r="X498" s="152" t="s">
        <v>34</v>
      </c>
      <c r="Y498" s="152" t="s">
        <v>34</v>
      </c>
      <c r="Z498" s="152" t="s">
        <v>34</v>
      </c>
      <c r="AA498" s="152" t="s">
        <v>34</v>
      </c>
      <c r="AB498" s="152" t="s">
        <v>34</v>
      </c>
      <c r="AC498" s="152" t="s">
        <v>34</v>
      </c>
      <c r="AD498" s="152" t="s">
        <v>34</v>
      </c>
      <c r="AE498" s="152" t="s">
        <v>34</v>
      </c>
      <c r="AF498" s="152" t="s">
        <v>34</v>
      </c>
      <c r="AG498" s="152">
        <v>20941.54</v>
      </c>
      <c r="AH498" s="152" t="s">
        <v>34</v>
      </c>
      <c r="AI498" s="198" t="s">
        <v>38</v>
      </c>
      <c r="AJ498" s="42"/>
      <c r="AK498" s="32" t="s">
        <v>404</v>
      </c>
      <c r="AL498" s="90">
        <v>1</v>
      </c>
      <c r="AM498" s="89"/>
      <c r="AN498" s="21" t="s">
        <v>409</v>
      </c>
      <c r="AO498" s="21"/>
      <c r="AP498" s="21"/>
      <c r="AQ498" s="21"/>
      <c r="AR498" s="21"/>
      <c r="AS498" s="34"/>
      <c r="AT498" s="55">
        <v>43399</v>
      </c>
      <c r="AU498" s="29">
        <v>446</v>
      </c>
      <c r="AV498" s="29" t="s">
        <v>449</v>
      </c>
      <c r="AW498" s="29" t="str">
        <f t="shared" si="119"/>
        <v>446.</v>
      </c>
      <c r="AX498" s="104"/>
    </row>
    <row r="499" spans="1:50" ht="22.5" customHeight="1" x14ac:dyDescent="0.3">
      <c r="A499" s="159" t="str">
        <f t="shared" si="120"/>
        <v>447.</v>
      </c>
      <c r="B499" s="159">
        <v>1594</v>
      </c>
      <c r="C499" s="171" t="s">
        <v>203</v>
      </c>
      <c r="D499" s="159">
        <v>1980</v>
      </c>
      <c r="E499" s="159" t="s">
        <v>34</v>
      </c>
      <c r="F499" s="192" t="s">
        <v>35</v>
      </c>
      <c r="G499" s="159">
        <v>2</v>
      </c>
      <c r="H499" s="159">
        <v>3</v>
      </c>
      <c r="I499" s="152">
        <v>1124.99</v>
      </c>
      <c r="J499" s="152">
        <v>964.99</v>
      </c>
      <c r="K499" s="152">
        <v>964.99</v>
      </c>
      <c r="L499" s="205">
        <v>34</v>
      </c>
      <c r="M499" s="190">
        <f t="shared" si="121"/>
        <v>42213.72</v>
      </c>
      <c r="N499" s="190" t="s">
        <v>34</v>
      </c>
      <c r="O499" s="190" t="s">
        <v>34</v>
      </c>
      <c r="P499" s="190" t="s">
        <v>34</v>
      </c>
      <c r="Q499" s="190">
        <f t="shared" si="117"/>
        <v>42213.72</v>
      </c>
      <c r="R499" s="190">
        <f t="shared" si="118"/>
        <v>37.523640210135198</v>
      </c>
      <c r="S499" s="190">
        <v>7593.347341513293</v>
      </c>
      <c r="T499" s="152">
        <v>21252</v>
      </c>
      <c r="U499" s="153" t="s">
        <v>34</v>
      </c>
      <c r="V499" s="152" t="s">
        <v>34</v>
      </c>
      <c r="W499" s="152" t="s">
        <v>34</v>
      </c>
      <c r="X499" s="152" t="s">
        <v>34</v>
      </c>
      <c r="Y499" s="152" t="s">
        <v>34</v>
      </c>
      <c r="Z499" s="152" t="s">
        <v>34</v>
      </c>
      <c r="AA499" s="152" t="s">
        <v>34</v>
      </c>
      <c r="AB499" s="152" t="s">
        <v>34</v>
      </c>
      <c r="AC499" s="152" t="s">
        <v>34</v>
      </c>
      <c r="AD499" s="152" t="s">
        <v>34</v>
      </c>
      <c r="AE499" s="152" t="s">
        <v>34</v>
      </c>
      <c r="AF499" s="152" t="s">
        <v>34</v>
      </c>
      <c r="AG499" s="152">
        <v>20961.72</v>
      </c>
      <c r="AH499" s="152" t="s">
        <v>34</v>
      </c>
      <c r="AI499" s="198" t="s">
        <v>38</v>
      </c>
      <c r="AJ499" s="42"/>
      <c r="AK499" s="32" t="s">
        <v>404</v>
      </c>
      <c r="AL499" s="90">
        <v>1</v>
      </c>
      <c r="AM499" s="89"/>
      <c r="AN499" s="21" t="s">
        <v>409</v>
      </c>
      <c r="AO499" s="21"/>
      <c r="AP499" s="21"/>
      <c r="AQ499" s="21"/>
      <c r="AR499" s="21"/>
      <c r="AS499" s="34"/>
      <c r="AT499" s="55">
        <v>43399</v>
      </c>
      <c r="AU499" s="29">
        <v>447</v>
      </c>
      <c r="AV499" s="29" t="s">
        <v>449</v>
      </c>
      <c r="AW499" s="29" t="str">
        <f t="shared" si="119"/>
        <v>447.</v>
      </c>
      <c r="AX499" s="104"/>
    </row>
    <row r="500" spans="1:50" ht="22.5" customHeight="1" x14ac:dyDescent="0.3">
      <c r="A500" s="159" t="str">
        <f t="shared" si="120"/>
        <v>448.</v>
      </c>
      <c r="B500" s="159">
        <v>1595</v>
      </c>
      <c r="C500" s="171" t="s">
        <v>204</v>
      </c>
      <c r="D500" s="159">
        <v>1975</v>
      </c>
      <c r="E500" s="159" t="s">
        <v>34</v>
      </c>
      <c r="F500" s="192" t="s">
        <v>35</v>
      </c>
      <c r="G500" s="159">
        <v>2</v>
      </c>
      <c r="H500" s="159">
        <v>2</v>
      </c>
      <c r="I500" s="152">
        <v>801.2</v>
      </c>
      <c r="J500" s="152">
        <v>734</v>
      </c>
      <c r="K500" s="152">
        <v>647.1</v>
      </c>
      <c r="L500" s="205">
        <v>35</v>
      </c>
      <c r="M500" s="190">
        <f>T500</f>
        <v>127673</v>
      </c>
      <c r="N500" s="190" t="s">
        <v>34</v>
      </c>
      <c r="O500" s="190" t="s">
        <v>34</v>
      </c>
      <c r="P500" s="190" t="s">
        <v>34</v>
      </c>
      <c r="Q500" s="190">
        <f t="shared" si="117"/>
        <v>127673</v>
      </c>
      <c r="R500" s="190">
        <f t="shared" si="118"/>
        <v>159.35222166749875</v>
      </c>
      <c r="S500" s="190">
        <v>7593.347341513293</v>
      </c>
      <c r="T500" s="152">
        <v>127673</v>
      </c>
      <c r="U500" s="153" t="s">
        <v>34</v>
      </c>
      <c r="V500" s="152" t="s">
        <v>34</v>
      </c>
      <c r="W500" s="152" t="s">
        <v>34</v>
      </c>
      <c r="X500" s="152" t="s">
        <v>34</v>
      </c>
      <c r="Y500" s="152" t="s">
        <v>34</v>
      </c>
      <c r="Z500" s="152" t="s">
        <v>34</v>
      </c>
      <c r="AA500" s="152" t="s">
        <v>34</v>
      </c>
      <c r="AB500" s="152" t="s">
        <v>34</v>
      </c>
      <c r="AC500" s="152" t="s">
        <v>34</v>
      </c>
      <c r="AD500" s="152" t="s">
        <v>34</v>
      </c>
      <c r="AE500" s="152" t="s">
        <v>34</v>
      </c>
      <c r="AF500" s="152" t="s">
        <v>34</v>
      </c>
      <c r="AG500" s="152" t="s">
        <v>34</v>
      </c>
      <c r="AH500" s="152" t="s">
        <v>34</v>
      </c>
      <c r="AI500" s="198" t="s">
        <v>38</v>
      </c>
      <c r="AJ500" s="42"/>
      <c r="AK500" s="32" t="s">
        <v>404</v>
      </c>
      <c r="AL500" s="90">
        <v>1</v>
      </c>
      <c r="AM500" s="89"/>
      <c r="AN500" s="21" t="s">
        <v>409</v>
      </c>
      <c r="AO500" s="21"/>
      <c r="AP500" s="21"/>
      <c r="AQ500" s="21"/>
      <c r="AR500" s="21"/>
      <c r="AS500" s="34"/>
      <c r="AT500" s="34"/>
      <c r="AU500" s="29">
        <v>448</v>
      </c>
      <c r="AV500" s="29" t="s">
        <v>449</v>
      </c>
      <c r="AW500" s="29" t="str">
        <f t="shared" si="119"/>
        <v>448.</v>
      </c>
      <c r="AX500" s="104"/>
    </row>
    <row r="501" spans="1:50" ht="22.5" customHeight="1" x14ac:dyDescent="0.3">
      <c r="A501" s="159" t="str">
        <f t="shared" si="120"/>
        <v>449.</v>
      </c>
      <c r="B501" s="159">
        <v>1597</v>
      </c>
      <c r="C501" s="171" t="s">
        <v>205</v>
      </c>
      <c r="D501" s="159">
        <v>1982</v>
      </c>
      <c r="E501" s="159" t="s">
        <v>34</v>
      </c>
      <c r="F501" s="192" t="s">
        <v>35</v>
      </c>
      <c r="G501" s="159">
        <v>2</v>
      </c>
      <c r="H501" s="159">
        <v>3</v>
      </c>
      <c r="I501" s="152">
        <v>1086.3</v>
      </c>
      <c r="J501" s="152">
        <v>997.2</v>
      </c>
      <c r="K501" s="152">
        <v>997.2</v>
      </c>
      <c r="L501" s="205">
        <v>38</v>
      </c>
      <c r="M501" s="190">
        <f t="shared" si="121"/>
        <v>309795.71999999997</v>
      </c>
      <c r="N501" s="190" t="s">
        <v>34</v>
      </c>
      <c r="O501" s="190" t="s">
        <v>34</v>
      </c>
      <c r="P501" s="190" t="s">
        <v>34</v>
      </c>
      <c r="Q501" s="190">
        <f t="shared" si="117"/>
        <v>309795.71999999997</v>
      </c>
      <c r="R501" s="190">
        <f t="shared" si="118"/>
        <v>285.1843137254902</v>
      </c>
      <c r="S501" s="190">
        <v>7593.347341513293</v>
      </c>
      <c r="T501" s="152">
        <v>288834</v>
      </c>
      <c r="U501" s="153" t="s">
        <v>34</v>
      </c>
      <c r="V501" s="152" t="s">
        <v>34</v>
      </c>
      <c r="W501" s="152" t="s">
        <v>34</v>
      </c>
      <c r="X501" s="152" t="s">
        <v>34</v>
      </c>
      <c r="Y501" s="152" t="s">
        <v>34</v>
      </c>
      <c r="Z501" s="152" t="s">
        <v>34</v>
      </c>
      <c r="AA501" s="152" t="s">
        <v>34</v>
      </c>
      <c r="AB501" s="152" t="s">
        <v>34</v>
      </c>
      <c r="AC501" s="152" t="s">
        <v>34</v>
      </c>
      <c r="AD501" s="152" t="s">
        <v>34</v>
      </c>
      <c r="AE501" s="152" t="s">
        <v>34</v>
      </c>
      <c r="AF501" s="152" t="s">
        <v>34</v>
      </c>
      <c r="AG501" s="152">
        <v>20961.72</v>
      </c>
      <c r="AH501" s="152" t="s">
        <v>34</v>
      </c>
      <c r="AI501" s="198" t="s">
        <v>38</v>
      </c>
      <c r="AJ501" s="42"/>
      <c r="AK501" s="32" t="s">
        <v>404</v>
      </c>
      <c r="AL501" s="90">
        <v>1</v>
      </c>
      <c r="AM501" s="89"/>
      <c r="AN501" s="21" t="s">
        <v>409</v>
      </c>
      <c r="AO501" s="21"/>
      <c r="AP501" s="21"/>
      <c r="AQ501" s="21"/>
      <c r="AR501" s="21"/>
      <c r="AS501" s="34" t="s">
        <v>532</v>
      </c>
      <c r="AT501" s="34"/>
      <c r="AU501" s="29">
        <v>449</v>
      </c>
      <c r="AV501" s="29" t="s">
        <v>449</v>
      </c>
      <c r="AW501" s="29" t="str">
        <f t="shared" si="119"/>
        <v>449.</v>
      </c>
      <c r="AX501" s="104"/>
    </row>
    <row r="502" spans="1:50" ht="22.5" customHeight="1" x14ac:dyDescent="0.3">
      <c r="A502" s="159" t="str">
        <f t="shared" si="120"/>
        <v>450.</v>
      </c>
      <c r="B502" s="159">
        <v>1598</v>
      </c>
      <c r="C502" s="171" t="s">
        <v>206</v>
      </c>
      <c r="D502" s="172">
        <v>1983</v>
      </c>
      <c r="E502" s="172" t="s">
        <v>34</v>
      </c>
      <c r="F502" s="192" t="s">
        <v>35</v>
      </c>
      <c r="G502" s="159">
        <v>2</v>
      </c>
      <c r="H502" s="159">
        <v>3</v>
      </c>
      <c r="I502" s="152">
        <v>1059.4000000000001</v>
      </c>
      <c r="J502" s="152">
        <v>949.4</v>
      </c>
      <c r="K502" s="152">
        <v>949.4</v>
      </c>
      <c r="L502" s="205">
        <v>36</v>
      </c>
      <c r="M502" s="190">
        <f t="shared" si="121"/>
        <v>319757.53999999998</v>
      </c>
      <c r="N502" s="190" t="s">
        <v>34</v>
      </c>
      <c r="O502" s="190" t="s">
        <v>34</v>
      </c>
      <c r="P502" s="190" t="s">
        <v>34</v>
      </c>
      <c r="Q502" s="190">
        <f t="shared" si="117"/>
        <v>319757.53999999998</v>
      </c>
      <c r="R502" s="190">
        <f t="shared" si="118"/>
        <v>301.82890315272789</v>
      </c>
      <c r="S502" s="190">
        <v>7593.347341513293</v>
      </c>
      <c r="T502" s="152">
        <v>298816</v>
      </c>
      <c r="U502" s="153" t="s">
        <v>34</v>
      </c>
      <c r="V502" s="152" t="s">
        <v>34</v>
      </c>
      <c r="W502" s="152" t="s">
        <v>34</v>
      </c>
      <c r="X502" s="152" t="s">
        <v>34</v>
      </c>
      <c r="Y502" s="152" t="s">
        <v>34</v>
      </c>
      <c r="Z502" s="152" t="s">
        <v>34</v>
      </c>
      <c r="AA502" s="152" t="s">
        <v>34</v>
      </c>
      <c r="AB502" s="152" t="s">
        <v>34</v>
      </c>
      <c r="AC502" s="152" t="s">
        <v>34</v>
      </c>
      <c r="AD502" s="152" t="s">
        <v>34</v>
      </c>
      <c r="AE502" s="152" t="s">
        <v>34</v>
      </c>
      <c r="AF502" s="152" t="s">
        <v>34</v>
      </c>
      <c r="AG502" s="152">
        <v>20941.54</v>
      </c>
      <c r="AH502" s="152" t="s">
        <v>34</v>
      </c>
      <c r="AI502" s="198" t="s">
        <v>38</v>
      </c>
      <c r="AJ502" s="42"/>
      <c r="AK502" s="32" t="s">
        <v>404</v>
      </c>
      <c r="AL502" s="90">
        <v>1</v>
      </c>
      <c r="AM502" s="89"/>
      <c r="AN502" s="21" t="s">
        <v>409</v>
      </c>
      <c r="AO502" s="21"/>
      <c r="AP502" s="21"/>
      <c r="AQ502" s="21"/>
      <c r="AR502" s="21"/>
      <c r="AS502" s="34"/>
      <c r="AT502" s="55">
        <v>43402</v>
      </c>
      <c r="AU502" s="29">
        <v>450</v>
      </c>
      <c r="AV502" s="29" t="s">
        <v>449</v>
      </c>
      <c r="AW502" s="29" t="str">
        <f t="shared" si="119"/>
        <v>450.</v>
      </c>
      <c r="AX502" s="104"/>
    </row>
    <row r="503" spans="1:50" ht="22.5" customHeight="1" x14ac:dyDescent="0.3">
      <c r="A503" s="159" t="str">
        <f t="shared" si="120"/>
        <v>451.</v>
      </c>
      <c r="B503" s="159">
        <v>1619</v>
      </c>
      <c r="C503" s="171" t="s">
        <v>207</v>
      </c>
      <c r="D503" s="159">
        <v>1992</v>
      </c>
      <c r="E503" s="159" t="s">
        <v>34</v>
      </c>
      <c r="F503" s="192" t="s">
        <v>35</v>
      </c>
      <c r="G503" s="159">
        <v>2</v>
      </c>
      <c r="H503" s="159">
        <v>2</v>
      </c>
      <c r="I503" s="152">
        <v>519.67999999999995</v>
      </c>
      <c r="J503" s="152">
        <v>458.2</v>
      </c>
      <c r="K503" s="152">
        <v>392.2</v>
      </c>
      <c r="L503" s="205">
        <v>19</v>
      </c>
      <c r="M503" s="190">
        <f>AD503</f>
        <v>140351.32</v>
      </c>
      <c r="N503" s="190" t="s">
        <v>34</v>
      </c>
      <c r="O503" s="190" t="s">
        <v>34</v>
      </c>
      <c r="P503" s="190" t="s">
        <v>34</v>
      </c>
      <c r="Q503" s="190">
        <f t="shared" si="117"/>
        <v>140351.32</v>
      </c>
      <c r="R503" s="190">
        <f t="shared" si="118"/>
        <v>270.07258312807886</v>
      </c>
      <c r="S503" s="190">
        <v>7593.347341513293</v>
      </c>
      <c r="T503" s="152" t="s">
        <v>34</v>
      </c>
      <c r="U503" s="153" t="s">
        <v>34</v>
      </c>
      <c r="V503" s="152" t="s">
        <v>34</v>
      </c>
      <c r="W503" s="152" t="s">
        <v>34</v>
      </c>
      <c r="X503" s="152" t="s">
        <v>34</v>
      </c>
      <c r="Y503" s="152" t="s">
        <v>34</v>
      </c>
      <c r="Z503" s="152" t="s">
        <v>34</v>
      </c>
      <c r="AA503" s="152" t="s">
        <v>34</v>
      </c>
      <c r="AB503" s="152" t="s">
        <v>34</v>
      </c>
      <c r="AC503" s="152">
        <v>94</v>
      </c>
      <c r="AD503" s="152">
        <v>140351.32</v>
      </c>
      <c r="AE503" s="152" t="s">
        <v>34</v>
      </c>
      <c r="AF503" s="152" t="s">
        <v>34</v>
      </c>
      <c r="AG503" s="152" t="s">
        <v>34</v>
      </c>
      <c r="AH503" s="152" t="s">
        <v>34</v>
      </c>
      <c r="AI503" s="198" t="s">
        <v>38</v>
      </c>
      <c r="AJ503" s="42"/>
      <c r="AK503" s="32" t="s">
        <v>404</v>
      </c>
      <c r="AL503" s="90">
        <v>1</v>
      </c>
      <c r="AM503" s="89"/>
      <c r="AN503" s="21"/>
      <c r="AO503" s="87"/>
      <c r="AP503" s="21"/>
      <c r="AQ503" s="21"/>
      <c r="AR503" s="21"/>
      <c r="AS503" s="34"/>
      <c r="AT503" s="55">
        <v>43427</v>
      </c>
      <c r="AU503" s="29">
        <v>451</v>
      </c>
      <c r="AV503" s="29" t="s">
        <v>449</v>
      </c>
      <c r="AW503" s="29" t="str">
        <f t="shared" si="119"/>
        <v>451.</v>
      </c>
      <c r="AX503" s="104"/>
    </row>
    <row r="504" spans="1:50" ht="22.5" customHeight="1" x14ac:dyDescent="0.3">
      <c r="A504" s="159"/>
      <c r="B504" s="159"/>
      <c r="C504" s="158" t="s">
        <v>41</v>
      </c>
      <c r="D504" s="172"/>
      <c r="E504" s="167"/>
      <c r="F504" s="167"/>
      <c r="G504" s="188"/>
      <c r="H504" s="188"/>
      <c r="I504" s="160">
        <f>SUM(I505:I517)</f>
        <v>6295.9599999999991</v>
      </c>
      <c r="J504" s="160">
        <f>SUM(J505:J517)</f>
        <v>5744.25</v>
      </c>
      <c r="K504" s="160">
        <f>SUM(K505:K517)</f>
        <v>4953.55</v>
      </c>
      <c r="L504" s="161">
        <f>SUM(L505:L517)</f>
        <v>237</v>
      </c>
      <c r="M504" s="160">
        <f>SUM(M505:M517)</f>
        <v>10082080.689999999</v>
      </c>
      <c r="N504" s="160"/>
      <c r="O504" s="160"/>
      <c r="P504" s="160"/>
      <c r="Q504" s="160">
        <f>SUM(Q505:Q517)</f>
        <v>10082080.689999999</v>
      </c>
      <c r="R504" s="160"/>
      <c r="S504" s="160"/>
      <c r="T504" s="160">
        <f>SUM(T505:T517)</f>
        <v>1270009.9600000002</v>
      </c>
      <c r="U504" s="161"/>
      <c r="V504" s="160"/>
      <c r="W504" s="160">
        <f>SUM(W505:W517)</f>
        <v>3139.4</v>
      </c>
      <c r="X504" s="160">
        <f>SUM(X505:X517)</f>
        <v>8232482.4799999995</v>
      </c>
      <c r="Y504" s="160"/>
      <c r="Z504" s="160"/>
      <c r="AA504" s="160"/>
      <c r="AB504" s="160"/>
      <c r="AC504" s="160">
        <f>SUM(AC505:AC517)</f>
        <v>257.5</v>
      </c>
      <c r="AD504" s="160">
        <f>SUM(AD505:AD517)</f>
        <v>344465.33999999997</v>
      </c>
      <c r="AE504" s="160"/>
      <c r="AF504" s="160"/>
      <c r="AG504" s="160">
        <f>SUM(AG505:AG517)</f>
        <v>235122.91</v>
      </c>
      <c r="AH504" s="165"/>
      <c r="AI504" s="170"/>
      <c r="AJ504" s="41"/>
      <c r="AK504" s="3"/>
      <c r="AL504" s="90">
        <f>SUM(AL505:AL517)</f>
        <v>11</v>
      </c>
      <c r="AM504" s="89">
        <f>SUM(AM505:AM517)</f>
        <v>2</v>
      </c>
      <c r="AN504" s="3">
        <f>M504-T504-V504-X504-Z504-AB504-AD504-AG504-AH504</f>
        <v>-9.0221874415874481E-10</v>
      </c>
      <c r="AO504" s="87"/>
      <c r="AP504" s="3"/>
      <c r="AQ504" s="3"/>
      <c r="AR504" s="3"/>
      <c r="AS504" s="33"/>
      <c r="AT504" s="33"/>
      <c r="AX504" s="104"/>
    </row>
    <row r="505" spans="1:50" ht="22.5" customHeight="1" x14ac:dyDescent="0.3">
      <c r="A505" s="159" t="str">
        <f t="shared" si="120"/>
        <v>452.</v>
      </c>
      <c r="B505" s="159">
        <v>1506</v>
      </c>
      <c r="C505" s="186" t="s">
        <v>208</v>
      </c>
      <c r="D505" s="172">
        <v>1913</v>
      </c>
      <c r="E505" s="172" t="s">
        <v>34</v>
      </c>
      <c r="F505" s="172" t="s">
        <v>35</v>
      </c>
      <c r="G505" s="172">
        <v>2</v>
      </c>
      <c r="H505" s="172">
        <v>2</v>
      </c>
      <c r="I505" s="152">
        <v>446.4</v>
      </c>
      <c r="J505" s="152">
        <v>408.3</v>
      </c>
      <c r="K505" s="152">
        <v>322.2</v>
      </c>
      <c r="L505" s="205">
        <v>16</v>
      </c>
      <c r="M505" s="165">
        <f>X505</f>
        <v>969121.44</v>
      </c>
      <c r="N505" s="190" t="s">
        <v>34</v>
      </c>
      <c r="O505" s="190" t="s">
        <v>34</v>
      </c>
      <c r="P505" s="190" t="s">
        <v>34</v>
      </c>
      <c r="Q505" s="190">
        <f t="shared" ref="Q505:Q517" si="122">M505</f>
        <v>969121.44</v>
      </c>
      <c r="R505" s="190">
        <f>Q505/I505</f>
        <v>2170.9709677419355</v>
      </c>
      <c r="S505" s="190">
        <v>6757.0460339943347</v>
      </c>
      <c r="T505" s="152" t="s">
        <v>34</v>
      </c>
      <c r="U505" s="153" t="s">
        <v>34</v>
      </c>
      <c r="V505" s="152" t="s">
        <v>34</v>
      </c>
      <c r="W505" s="152">
        <v>421</v>
      </c>
      <c r="X505" s="152">
        <v>969121.44</v>
      </c>
      <c r="Y505" s="152" t="s">
        <v>34</v>
      </c>
      <c r="Z505" s="152" t="s">
        <v>34</v>
      </c>
      <c r="AA505" s="152" t="s">
        <v>34</v>
      </c>
      <c r="AB505" s="152" t="s">
        <v>34</v>
      </c>
      <c r="AC505" s="152" t="s">
        <v>34</v>
      </c>
      <c r="AD505" s="152" t="s">
        <v>34</v>
      </c>
      <c r="AE505" s="152" t="s">
        <v>34</v>
      </c>
      <c r="AF505" s="152" t="s">
        <v>34</v>
      </c>
      <c r="AG505" s="152" t="s">
        <v>34</v>
      </c>
      <c r="AH505" s="152" t="s">
        <v>34</v>
      </c>
      <c r="AI505" s="198" t="s">
        <v>405</v>
      </c>
      <c r="AJ505" s="42" t="s">
        <v>405</v>
      </c>
      <c r="AK505" s="32" t="s">
        <v>404</v>
      </c>
      <c r="AL505" s="90">
        <v>1</v>
      </c>
      <c r="AM505" s="89"/>
      <c r="AN505" s="21"/>
      <c r="AO505" s="87"/>
      <c r="AP505" s="21"/>
      <c r="AQ505" s="21"/>
      <c r="AR505" s="21"/>
      <c r="AS505" s="59"/>
      <c r="AT505" s="59"/>
      <c r="AU505" s="29">
        <v>452</v>
      </c>
      <c r="AV505" s="29" t="s">
        <v>449</v>
      </c>
      <c r="AW505" s="29" t="str">
        <f>CONCATENATE(AU505,AV505)</f>
        <v>452.</v>
      </c>
      <c r="AX505" s="104"/>
    </row>
    <row r="506" spans="1:50" ht="22.5" customHeight="1" x14ac:dyDescent="0.3">
      <c r="A506" s="159" t="str">
        <f t="shared" si="120"/>
        <v>453.</v>
      </c>
      <c r="B506" s="159">
        <v>1518</v>
      </c>
      <c r="C506" s="186" t="s">
        <v>570</v>
      </c>
      <c r="D506" s="172">
        <v>1977</v>
      </c>
      <c r="E506" s="172" t="s">
        <v>34</v>
      </c>
      <c r="F506" s="172" t="s">
        <v>35</v>
      </c>
      <c r="G506" s="172">
        <v>2</v>
      </c>
      <c r="H506" s="172">
        <v>2</v>
      </c>
      <c r="I506" s="152">
        <v>804.5</v>
      </c>
      <c r="J506" s="152">
        <v>757</v>
      </c>
      <c r="K506" s="152">
        <v>757</v>
      </c>
      <c r="L506" s="205">
        <v>29</v>
      </c>
      <c r="M506" s="165">
        <f>X506</f>
        <v>2139252.96</v>
      </c>
      <c r="N506" s="190" t="s">
        <v>34</v>
      </c>
      <c r="O506" s="190" t="s">
        <v>34</v>
      </c>
      <c r="P506" s="190" t="s">
        <v>34</v>
      </c>
      <c r="Q506" s="190">
        <f t="shared" si="122"/>
        <v>2139252.96</v>
      </c>
      <c r="R506" s="190"/>
      <c r="S506" s="190"/>
      <c r="T506" s="152" t="s">
        <v>34</v>
      </c>
      <c r="U506" s="153" t="s">
        <v>34</v>
      </c>
      <c r="V506" s="152" t="s">
        <v>34</v>
      </c>
      <c r="W506" s="152">
        <v>688</v>
      </c>
      <c r="X506" s="152">
        <v>2139252.96</v>
      </c>
      <c r="Y506" s="152" t="s">
        <v>34</v>
      </c>
      <c r="Z506" s="152" t="s">
        <v>34</v>
      </c>
      <c r="AA506" s="152" t="s">
        <v>34</v>
      </c>
      <c r="AB506" s="152" t="s">
        <v>34</v>
      </c>
      <c r="AC506" s="152" t="s">
        <v>34</v>
      </c>
      <c r="AD506" s="152" t="s">
        <v>34</v>
      </c>
      <c r="AE506" s="152" t="s">
        <v>34</v>
      </c>
      <c r="AF506" s="152" t="s">
        <v>34</v>
      </c>
      <c r="AG506" s="152" t="s">
        <v>34</v>
      </c>
      <c r="AH506" s="152" t="s">
        <v>34</v>
      </c>
      <c r="AI506" s="198" t="s">
        <v>405</v>
      </c>
      <c r="AJ506" s="42" t="s">
        <v>405</v>
      </c>
      <c r="AK506" s="32" t="s">
        <v>404</v>
      </c>
      <c r="AL506" s="90">
        <v>1</v>
      </c>
      <c r="AM506" s="89"/>
      <c r="AN506" s="21"/>
      <c r="AO506" s="87"/>
      <c r="AP506" s="21"/>
      <c r="AQ506" s="21"/>
      <c r="AR506" s="21"/>
      <c r="AS506" s="59" t="s">
        <v>575</v>
      </c>
      <c r="AT506" s="59"/>
      <c r="AU506" s="29">
        <v>453</v>
      </c>
      <c r="AV506" s="29" t="s">
        <v>449</v>
      </c>
      <c r="AW506" s="29" t="str">
        <f t="shared" ref="AW506:AW517" si="123">CONCATENATE(AU506,AV506)</f>
        <v>453.</v>
      </c>
      <c r="AX506" s="104"/>
    </row>
    <row r="507" spans="1:50" ht="22.5" customHeight="1" x14ac:dyDescent="0.3">
      <c r="A507" s="159" t="str">
        <f t="shared" si="120"/>
        <v>454.</v>
      </c>
      <c r="B507" s="159">
        <v>1530</v>
      </c>
      <c r="C507" s="186" t="s">
        <v>209</v>
      </c>
      <c r="D507" s="172">
        <v>1922</v>
      </c>
      <c r="E507" s="172">
        <v>2016</v>
      </c>
      <c r="F507" s="172" t="s">
        <v>36</v>
      </c>
      <c r="G507" s="172">
        <v>2</v>
      </c>
      <c r="H507" s="172">
        <v>2</v>
      </c>
      <c r="I507" s="152">
        <v>280.7</v>
      </c>
      <c r="J507" s="152">
        <v>263.2</v>
      </c>
      <c r="K507" s="152">
        <v>214.4</v>
      </c>
      <c r="L507" s="205">
        <v>14</v>
      </c>
      <c r="M507" s="190">
        <f>T507</f>
        <v>132631.06</v>
      </c>
      <c r="N507" s="190" t="s">
        <v>34</v>
      </c>
      <c r="O507" s="190" t="s">
        <v>34</v>
      </c>
      <c r="P507" s="190" t="s">
        <v>34</v>
      </c>
      <c r="Q507" s="190">
        <f t="shared" si="122"/>
        <v>132631.06</v>
      </c>
      <c r="R507" s="190">
        <f t="shared" ref="R507:R517" si="124">Q507/I507</f>
        <v>472.50110438190239</v>
      </c>
      <c r="S507" s="190">
        <v>6757.0460339943347</v>
      </c>
      <c r="T507" s="152">
        <v>132631.06</v>
      </c>
      <c r="U507" s="153" t="s">
        <v>34</v>
      </c>
      <c r="V507" s="152" t="s">
        <v>34</v>
      </c>
      <c r="W507" s="152" t="s">
        <v>34</v>
      </c>
      <c r="X507" s="152" t="s">
        <v>34</v>
      </c>
      <c r="Y507" s="152" t="s">
        <v>34</v>
      </c>
      <c r="Z507" s="152" t="s">
        <v>34</v>
      </c>
      <c r="AA507" s="152" t="s">
        <v>34</v>
      </c>
      <c r="AB507" s="152" t="s">
        <v>34</v>
      </c>
      <c r="AC507" s="152" t="s">
        <v>34</v>
      </c>
      <c r="AD507" s="152" t="s">
        <v>34</v>
      </c>
      <c r="AE507" s="152" t="s">
        <v>34</v>
      </c>
      <c r="AF507" s="152" t="s">
        <v>34</v>
      </c>
      <c r="AG507" s="152" t="s">
        <v>34</v>
      </c>
      <c r="AH507" s="152" t="s">
        <v>34</v>
      </c>
      <c r="AI507" s="198" t="s">
        <v>405</v>
      </c>
      <c r="AJ507" s="42" t="s">
        <v>405</v>
      </c>
      <c r="AK507" s="32" t="s">
        <v>404</v>
      </c>
      <c r="AL507" s="90">
        <v>1</v>
      </c>
      <c r="AM507" s="89"/>
      <c r="AN507" s="21" t="s">
        <v>502</v>
      </c>
      <c r="AO507" s="21"/>
      <c r="AP507" s="21"/>
      <c r="AQ507" s="21"/>
      <c r="AR507" s="21"/>
      <c r="AS507" s="59" t="s">
        <v>1861</v>
      </c>
      <c r="AT507" s="59"/>
      <c r="AU507" s="29">
        <v>454</v>
      </c>
      <c r="AV507" s="29" t="s">
        <v>449</v>
      </c>
      <c r="AW507" s="29" t="str">
        <f t="shared" si="123"/>
        <v>454.</v>
      </c>
      <c r="AX507" s="104"/>
    </row>
    <row r="508" spans="1:50" ht="22.5" customHeight="1" x14ac:dyDescent="0.3">
      <c r="A508" s="159" t="str">
        <f t="shared" si="120"/>
        <v>455.</v>
      </c>
      <c r="B508" s="159">
        <v>1545</v>
      </c>
      <c r="C508" s="186" t="s">
        <v>210</v>
      </c>
      <c r="D508" s="159">
        <v>1935</v>
      </c>
      <c r="E508" s="159" t="s">
        <v>34</v>
      </c>
      <c r="F508" s="159" t="s">
        <v>36</v>
      </c>
      <c r="G508" s="159">
        <v>2</v>
      </c>
      <c r="H508" s="159">
        <v>2</v>
      </c>
      <c r="I508" s="152">
        <v>242.5</v>
      </c>
      <c r="J508" s="152">
        <v>220.2</v>
      </c>
      <c r="K508" s="152">
        <v>19.399999999999999</v>
      </c>
      <c r="L508" s="205">
        <v>6</v>
      </c>
      <c r="M508" s="165">
        <f>X508</f>
        <v>960640.58</v>
      </c>
      <c r="N508" s="190" t="s">
        <v>34</v>
      </c>
      <c r="O508" s="190" t="s">
        <v>34</v>
      </c>
      <c r="P508" s="190" t="s">
        <v>34</v>
      </c>
      <c r="Q508" s="190">
        <f t="shared" si="122"/>
        <v>960640.58</v>
      </c>
      <c r="R508" s="190">
        <f t="shared" si="124"/>
        <v>3961.4044536082474</v>
      </c>
      <c r="S508" s="190">
        <v>6757.0460339943347</v>
      </c>
      <c r="T508" s="152" t="s">
        <v>34</v>
      </c>
      <c r="U508" s="153" t="s">
        <v>34</v>
      </c>
      <c r="V508" s="152" t="s">
        <v>34</v>
      </c>
      <c r="W508" s="152">
        <v>335</v>
      </c>
      <c r="X508" s="152">
        <v>960640.58</v>
      </c>
      <c r="Y508" s="152" t="s">
        <v>34</v>
      </c>
      <c r="Z508" s="152" t="s">
        <v>34</v>
      </c>
      <c r="AA508" s="152" t="s">
        <v>34</v>
      </c>
      <c r="AB508" s="152" t="s">
        <v>34</v>
      </c>
      <c r="AC508" s="152" t="s">
        <v>34</v>
      </c>
      <c r="AD508" s="152" t="s">
        <v>34</v>
      </c>
      <c r="AE508" s="152" t="s">
        <v>34</v>
      </c>
      <c r="AF508" s="152" t="s">
        <v>34</v>
      </c>
      <c r="AG508" s="152" t="s">
        <v>34</v>
      </c>
      <c r="AH508" s="152" t="s">
        <v>34</v>
      </c>
      <c r="AI508" s="198" t="s">
        <v>405</v>
      </c>
      <c r="AJ508" s="42" t="s">
        <v>405</v>
      </c>
      <c r="AK508" s="32" t="s">
        <v>404</v>
      </c>
      <c r="AL508" s="90">
        <v>1</v>
      </c>
      <c r="AM508" s="89"/>
      <c r="AN508" s="21"/>
      <c r="AO508" s="87"/>
      <c r="AP508" s="21"/>
      <c r="AQ508" s="21"/>
      <c r="AR508" s="21"/>
      <c r="AS508" s="59"/>
      <c r="AT508" s="59"/>
      <c r="AU508" s="29">
        <v>455</v>
      </c>
      <c r="AV508" s="29" t="s">
        <v>449</v>
      </c>
      <c r="AW508" s="29" t="str">
        <f t="shared" si="123"/>
        <v>455.</v>
      </c>
      <c r="AX508" s="104"/>
    </row>
    <row r="509" spans="1:50" ht="22.5" customHeight="1" x14ac:dyDescent="0.3">
      <c r="A509" s="159" t="str">
        <f t="shared" si="120"/>
        <v>456.</v>
      </c>
      <c r="B509" s="159">
        <v>1557</v>
      </c>
      <c r="C509" s="186" t="s">
        <v>211</v>
      </c>
      <c r="D509" s="159">
        <v>1930</v>
      </c>
      <c r="E509" s="159" t="s">
        <v>34</v>
      </c>
      <c r="F509" s="159" t="s">
        <v>35</v>
      </c>
      <c r="G509" s="159">
        <v>1</v>
      </c>
      <c r="H509" s="159">
        <v>1</v>
      </c>
      <c r="I509" s="152">
        <v>203.3</v>
      </c>
      <c r="J509" s="152">
        <v>182.3</v>
      </c>
      <c r="K509" s="152">
        <v>182.3</v>
      </c>
      <c r="L509" s="205">
        <v>6</v>
      </c>
      <c r="M509" s="165">
        <f>X509</f>
        <v>1127094.68</v>
      </c>
      <c r="N509" s="190" t="s">
        <v>34</v>
      </c>
      <c r="O509" s="190" t="s">
        <v>34</v>
      </c>
      <c r="P509" s="190" t="s">
        <v>34</v>
      </c>
      <c r="Q509" s="190">
        <f t="shared" si="122"/>
        <v>1127094.68</v>
      </c>
      <c r="R509" s="190">
        <f t="shared" si="124"/>
        <v>5543.9974422036394</v>
      </c>
      <c r="S509" s="190">
        <v>6757.0460339943347</v>
      </c>
      <c r="T509" s="152" t="s">
        <v>34</v>
      </c>
      <c r="U509" s="153" t="s">
        <v>34</v>
      </c>
      <c r="V509" s="152" t="s">
        <v>34</v>
      </c>
      <c r="W509" s="152">
        <v>437.5</v>
      </c>
      <c r="X509" s="152">
        <v>1127094.68</v>
      </c>
      <c r="Y509" s="152" t="s">
        <v>34</v>
      </c>
      <c r="Z509" s="152" t="s">
        <v>34</v>
      </c>
      <c r="AA509" s="152" t="s">
        <v>34</v>
      </c>
      <c r="AB509" s="152" t="s">
        <v>34</v>
      </c>
      <c r="AC509" s="152" t="s">
        <v>34</v>
      </c>
      <c r="AD509" s="152" t="s">
        <v>34</v>
      </c>
      <c r="AE509" s="152" t="s">
        <v>34</v>
      </c>
      <c r="AF509" s="152" t="s">
        <v>34</v>
      </c>
      <c r="AG509" s="152" t="s">
        <v>34</v>
      </c>
      <c r="AH509" s="152" t="s">
        <v>34</v>
      </c>
      <c r="AI509" s="198" t="s">
        <v>405</v>
      </c>
      <c r="AJ509" s="42" t="s">
        <v>405</v>
      </c>
      <c r="AK509" s="32" t="s">
        <v>404</v>
      </c>
      <c r="AL509" s="90">
        <v>1</v>
      </c>
      <c r="AM509" s="89"/>
      <c r="AN509" s="21"/>
      <c r="AO509" s="87"/>
      <c r="AP509" s="21"/>
      <c r="AQ509" s="21"/>
      <c r="AR509" s="21"/>
      <c r="AS509" s="59"/>
      <c r="AT509" s="59"/>
      <c r="AU509" s="29">
        <v>456</v>
      </c>
      <c r="AV509" s="29" t="s">
        <v>449</v>
      </c>
      <c r="AW509" s="29" t="str">
        <f t="shared" si="123"/>
        <v>456.</v>
      </c>
      <c r="AX509" s="104"/>
    </row>
    <row r="510" spans="1:50" ht="22.5" customHeight="1" x14ac:dyDescent="0.3">
      <c r="A510" s="159" t="str">
        <f t="shared" si="120"/>
        <v>457.</v>
      </c>
      <c r="B510" s="159">
        <v>1569</v>
      </c>
      <c r="C510" s="186" t="s">
        <v>212</v>
      </c>
      <c r="D510" s="159">
        <v>1967</v>
      </c>
      <c r="E510" s="159" t="s">
        <v>34</v>
      </c>
      <c r="F510" s="159" t="s">
        <v>35</v>
      </c>
      <c r="G510" s="159">
        <v>2</v>
      </c>
      <c r="H510" s="159">
        <v>2</v>
      </c>
      <c r="I510" s="152">
        <v>545.70000000000005</v>
      </c>
      <c r="J510" s="152">
        <v>517.6</v>
      </c>
      <c r="K510" s="152">
        <v>412.7</v>
      </c>
      <c r="L510" s="205">
        <v>21</v>
      </c>
      <c r="M510" s="165">
        <f>X510</f>
        <v>633513.62</v>
      </c>
      <c r="N510" s="190" t="s">
        <v>34</v>
      </c>
      <c r="O510" s="190" t="s">
        <v>34</v>
      </c>
      <c r="P510" s="190" t="s">
        <v>34</v>
      </c>
      <c r="Q510" s="190">
        <f t="shared" si="122"/>
        <v>633513.62</v>
      </c>
      <c r="R510" s="190">
        <f t="shared" si="124"/>
        <v>1160.9192230163092</v>
      </c>
      <c r="S510" s="190">
        <v>6757.0460339943347</v>
      </c>
      <c r="T510" s="152" t="s">
        <v>34</v>
      </c>
      <c r="U510" s="153" t="s">
        <v>34</v>
      </c>
      <c r="V510" s="152" t="s">
        <v>34</v>
      </c>
      <c r="W510" s="152">
        <v>367.9</v>
      </c>
      <c r="X510" s="152">
        <v>633513.62</v>
      </c>
      <c r="Y510" s="152" t="s">
        <v>34</v>
      </c>
      <c r="Z510" s="152" t="s">
        <v>34</v>
      </c>
      <c r="AA510" s="152" t="s">
        <v>34</v>
      </c>
      <c r="AB510" s="152" t="s">
        <v>34</v>
      </c>
      <c r="AC510" s="152" t="s">
        <v>34</v>
      </c>
      <c r="AD510" s="152" t="s">
        <v>34</v>
      </c>
      <c r="AE510" s="152" t="s">
        <v>34</v>
      </c>
      <c r="AF510" s="152" t="s">
        <v>34</v>
      </c>
      <c r="AG510" s="152" t="s">
        <v>34</v>
      </c>
      <c r="AH510" s="152" t="s">
        <v>34</v>
      </c>
      <c r="AI510" s="198" t="s">
        <v>405</v>
      </c>
      <c r="AJ510" s="42" t="s">
        <v>405</v>
      </c>
      <c r="AK510" s="32" t="s">
        <v>404</v>
      </c>
      <c r="AL510" s="90">
        <v>1</v>
      </c>
      <c r="AM510" s="89"/>
      <c r="AN510" s="21"/>
      <c r="AO510" s="87"/>
      <c r="AP510" s="21"/>
      <c r="AQ510" s="21"/>
      <c r="AR510" s="21"/>
      <c r="AS510" s="59"/>
      <c r="AT510" s="59"/>
      <c r="AU510" s="29">
        <v>457</v>
      </c>
      <c r="AV510" s="29" t="s">
        <v>449</v>
      </c>
      <c r="AW510" s="29" t="str">
        <f t="shared" si="123"/>
        <v>457.</v>
      </c>
      <c r="AX510" s="104"/>
    </row>
    <row r="511" spans="1:50" ht="22.5" customHeight="1" x14ac:dyDescent="0.3">
      <c r="A511" s="159" t="str">
        <f t="shared" si="120"/>
        <v>458.</v>
      </c>
      <c r="B511" s="159">
        <v>1600</v>
      </c>
      <c r="C511" s="186" t="s">
        <v>213</v>
      </c>
      <c r="D511" s="159">
        <v>1978</v>
      </c>
      <c r="E511" s="172">
        <v>2016</v>
      </c>
      <c r="F511" s="159" t="s">
        <v>35</v>
      </c>
      <c r="G511" s="159">
        <v>2</v>
      </c>
      <c r="H511" s="159">
        <v>2</v>
      </c>
      <c r="I511" s="152">
        <v>794.4</v>
      </c>
      <c r="J511" s="152">
        <v>748.7</v>
      </c>
      <c r="K511" s="152">
        <v>705.1</v>
      </c>
      <c r="L511" s="205">
        <v>21</v>
      </c>
      <c r="M511" s="190">
        <f>AD511</f>
        <v>175760.79</v>
      </c>
      <c r="N511" s="190" t="s">
        <v>34</v>
      </c>
      <c r="O511" s="190" t="s">
        <v>34</v>
      </c>
      <c r="P511" s="190" t="s">
        <v>34</v>
      </c>
      <c r="Q511" s="190">
        <f t="shared" si="122"/>
        <v>175760.79</v>
      </c>
      <c r="R511" s="190">
        <f t="shared" si="124"/>
        <v>221.24973564954684</v>
      </c>
      <c r="S511" s="190">
        <v>6757.0460339943347</v>
      </c>
      <c r="T511" s="152" t="s">
        <v>34</v>
      </c>
      <c r="U511" s="153" t="s">
        <v>34</v>
      </c>
      <c r="V511" s="152" t="s">
        <v>34</v>
      </c>
      <c r="W511" s="152" t="s">
        <v>34</v>
      </c>
      <c r="X511" s="152" t="s">
        <v>34</v>
      </c>
      <c r="Y511" s="152" t="s">
        <v>34</v>
      </c>
      <c r="Z511" s="152" t="s">
        <v>34</v>
      </c>
      <c r="AA511" s="152" t="s">
        <v>34</v>
      </c>
      <c r="AB511" s="152" t="s">
        <v>34</v>
      </c>
      <c r="AC511" s="152">
        <v>128.80000000000001</v>
      </c>
      <c r="AD511" s="190">
        <v>175760.79</v>
      </c>
      <c r="AE511" s="152" t="s">
        <v>34</v>
      </c>
      <c r="AF511" s="152" t="s">
        <v>34</v>
      </c>
      <c r="AG511" s="152" t="s">
        <v>34</v>
      </c>
      <c r="AH511" s="152" t="s">
        <v>34</v>
      </c>
      <c r="AI511" s="198" t="s">
        <v>405</v>
      </c>
      <c r="AJ511" s="42" t="s">
        <v>405</v>
      </c>
      <c r="AK511" s="32" t="s">
        <v>404</v>
      </c>
      <c r="AL511" s="90"/>
      <c r="AM511" s="89">
        <v>1</v>
      </c>
      <c r="AN511" s="21"/>
      <c r="AO511" s="87"/>
      <c r="AP511" s="21"/>
      <c r="AQ511" s="21"/>
      <c r="AR511" s="21"/>
      <c r="AS511" s="59"/>
      <c r="AT511" s="59"/>
      <c r="AU511" s="29">
        <v>458</v>
      </c>
      <c r="AV511" s="29" t="s">
        <v>449</v>
      </c>
      <c r="AW511" s="29" t="str">
        <f t="shared" si="123"/>
        <v>458.</v>
      </c>
      <c r="AX511" s="104"/>
    </row>
    <row r="512" spans="1:50" ht="22.5" customHeight="1" x14ac:dyDescent="0.3">
      <c r="A512" s="159" t="str">
        <f t="shared" si="120"/>
        <v>459.</v>
      </c>
      <c r="B512" s="159">
        <v>1601</v>
      </c>
      <c r="C512" s="186" t="s">
        <v>214</v>
      </c>
      <c r="D512" s="172">
        <v>1978</v>
      </c>
      <c r="E512" s="172">
        <v>2016</v>
      </c>
      <c r="F512" s="159" t="s">
        <v>35</v>
      </c>
      <c r="G512" s="159">
        <v>2</v>
      </c>
      <c r="H512" s="159">
        <v>2</v>
      </c>
      <c r="I512" s="152">
        <v>799.5</v>
      </c>
      <c r="J512" s="152">
        <v>739.9</v>
      </c>
      <c r="K512" s="152">
        <v>654.5</v>
      </c>
      <c r="L512" s="205">
        <v>41</v>
      </c>
      <c r="M512" s="190">
        <f>AD512</f>
        <v>168704.55</v>
      </c>
      <c r="N512" s="190" t="s">
        <v>34</v>
      </c>
      <c r="O512" s="190" t="s">
        <v>34</v>
      </c>
      <c r="P512" s="190" t="s">
        <v>34</v>
      </c>
      <c r="Q512" s="190">
        <f t="shared" si="122"/>
        <v>168704.55</v>
      </c>
      <c r="R512" s="190">
        <f t="shared" si="124"/>
        <v>211.01257035647279</v>
      </c>
      <c r="S512" s="190">
        <v>6757.0460339943347</v>
      </c>
      <c r="T512" s="152" t="s">
        <v>34</v>
      </c>
      <c r="U512" s="153" t="s">
        <v>34</v>
      </c>
      <c r="V512" s="152" t="s">
        <v>34</v>
      </c>
      <c r="W512" s="152" t="s">
        <v>34</v>
      </c>
      <c r="X512" s="152" t="s">
        <v>34</v>
      </c>
      <c r="Y512" s="152" t="s">
        <v>34</v>
      </c>
      <c r="Z512" s="152" t="s">
        <v>34</v>
      </c>
      <c r="AA512" s="152" t="s">
        <v>34</v>
      </c>
      <c r="AB512" s="152" t="s">
        <v>34</v>
      </c>
      <c r="AC512" s="152">
        <v>128.69999999999999</v>
      </c>
      <c r="AD512" s="190">
        <v>168704.55</v>
      </c>
      <c r="AE512" s="152" t="s">
        <v>34</v>
      </c>
      <c r="AF512" s="152" t="s">
        <v>34</v>
      </c>
      <c r="AG512" s="152" t="s">
        <v>34</v>
      </c>
      <c r="AH512" s="152" t="s">
        <v>34</v>
      </c>
      <c r="AI512" s="198" t="s">
        <v>405</v>
      </c>
      <c r="AJ512" s="42" t="s">
        <v>405</v>
      </c>
      <c r="AK512" s="32" t="s">
        <v>404</v>
      </c>
      <c r="AL512" s="90"/>
      <c r="AM512" s="89">
        <v>1</v>
      </c>
      <c r="AN512" s="21"/>
      <c r="AO512" s="87"/>
      <c r="AP512" s="21"/>
      <c r="AQ512" s="21"/>
      <c r="AR512" s="21"/>
      <c r="AS512" s="59"/>
      <c r="AT512" s="59"/>
      <c r="AU512" s="29">
        <v>459</v>
      </c>
      <c r="AV512" s="29" t="s">
        <v>449</v>
      </c>
      <c r="AW512" s="29" t="str">
        <f t="shared" si="123"/>
        <v>459.</v>
      </c>
      <c r="AX512" s="104"/>
    </row>
    <row r="513" spans="1:50" ht="22.5" customHeight="1" x14ac:dyDescent="0.3">
      <c r="A513" s="159" t="str">
        <f t="shared" si="120"/>
        <v>460.</v>
      </c>
      <c r="B513" s="159">
        <v>1609</v>
      </c>
      <c r="C513" s="186" t="s">
        <v>215</v>
      </c>
      <c r="D513" s="159">
        <v>1979</v>
      </c>
      <c r="E513" s="159">
        <v>2015</v>
      </c>
      <c r="F513" s="159" t="s">
        <v>35</v>
      </c>
      <c r="G513" s="159">
        <v>2</v>
      </c>
      <c r="H513" s="159">
        <v>2</v>
      </c>
      <c r="I513" s="152">
        <v>819.36</v>
      </c>
      <c r="J513" s="152">
        <v>723.15</v>
      </c>
      <c r="K513" s="152">
        <v>723.15</v>
      </c>
      <c r="L513" s="205">
        <v>29</v>
      </c>
      <c r="M513" s="190">
        <f>T513+AG513</f>
        <v>1193729.22</v>
      </c>
      <c r="N513" s="190" t="s">
        <v>34</v>
      </c>
      <c r="O513" s="190" t="s">
        <v>34</v>
      </c>
      <c r="P513" s="190" t="s">
        <v>34</v>
      </c>
      <c r="Q513" s="190">
        <f t="shared" si="122"/>
        <v>1193729.22</v>
      </c>
      <c r="R513" s="190">
        <f t="shared" si="124"/>
        <v>1456.9044376098418</v>
      </c>
      <c r="S513" s="190">
        <v>6757.0460339943347</v>
      </c>
      <c r="T513" s="152">
        <v>958606.31</v>
      </c>
      <c r="U513" s="153" t="s">
        <v>34</v>
      </c>
      <c r="V513" s="152" t="s">
        <v>34</v>
      </c>
      <c r="W513" s="152" t="s">
        <v>34</v>
      </c>
      <c r="X513" s="152" t="s">
        <v>34</v>
      </c>
      <c r="Y513" s="152" t="s">
        <v>34</v>
      </c>
      <c r="Z513" s="152" t="s">
        <v>34</v>
      </c>
      <c r="AA513" s="152" t="s">
        <v>34</v>
      </c>
      <c r="AB513" s="152" t="s">
        <v>34</v>
      </c>
      <c r="AC513" s="152" t="s">
        <v>34</v>
      </c>
      <c r="AD513" s="152" t="s">
        <v>34</v>
      </c>
      <c r="AE513" s="152" t="s">
        <v>34</v>
      </c>
      <c r="AF513" s="152" t="s">
        <v>34</v>
      </c>
      <c r="AG513" s="152">
        <v>235122.91</v>
      </c>
      <c r="AH513" s="152" t="s">
        <v>34</v>
      </c>
      <c r="AI513" s="198" t="s">
        <v>405</v>
      </c>
      <c r="AJ513" s="42" t="s">
        <v>405</v>
      </c>
      <c r="AK513" s="32" t="s">
        <v>404</v>
      </c>
      <c r="AL513" s="90">
        <v>1</v>
      </c>
      <c r="AM513" s="89"/>
      <c r="AN513" s="21" t="s">
        <v>486</v>
      </c>
      <c r="AO513" s="21"/>
      <c r="AP513" s="21"/>
      <c r="AQ513" s="21"/>
      <c r="AR513" s="21"/>
      <c r="AS513" s="59"/>
      <c r="AT513" s="59"/>
      <c r="AU513" s="29">
        <v>460</v>
      </c>
      <c r="AV513" s="29" t="s">
        <v>449</v>
      </c>
      <c r="AW513" s="29" t="str">
        <f t="shared" si="123"/>
        <v>460.</v>
      </c>
      <c r="AX513" s="104"/>
    </row>
    <row r="514" spans="1:50" ht="22.5" customHeight="1" x14ac:dyDescent="0.3">
      <c r="A514" s="159" t="str">
        <f t="shared" si="120"/>
        <v>461.</v>
      </c>
      <c r="B514" s="159">
        <v>1665</v>
      </c>
      <c r="C514" s="186" t="s">
        <v>216</v>
      </c>
      <c r="D514" s="159">
        <v>1975</v>
      </c>
      <c r="E514" s="159" t="s">
        <v>34</v>
      </c>
      <c r="F514" s="159" t="s">
        <v>36</v>
      </c>
      <c r="G514" s="159">
        <v>2</v>
      </c>
      <c r="H514" s="159">
        <v>2</v>
      </c>
      <c r="I514" s="154">
        <v>288.89999999999998</v>
      </c>
      <c r="J514" s="154">
        <v>253.7</v>
      </c>
      <c r="K514" s="154">
        <v>201.6</v>
      </c>
      <c r="L514" s="156">
        <v>9</v>
      </c>
      <c r="M514" s="165">
        <f>X514</f>
        <v>730353.22</v>
      </c>
      <c r="N514" s="190" t="s">
        <v>34</v>
      </c>
      <c r="O514" s="190" t="s">
        <v>34</v>
      </c>
      <c r="P514" s="190" t="s">
        <v>34</v>
      </c>
      <c r="Q514" s="190">
        <f t="shared" si="122"/>
        <v>730353.22</v>
      </c>
      <c r="R514" s="190">
        <f t="shared" si="124"/>
        <v>2528.0485289027347</v>
      </c>
      <c r="S514" s="190">
        <v>6757.0460339943347</v>
      </c>
      <c r="T514" s="152" t="s">
        <v>34</v>
      </c>
      <c r="U514" s="153" t="s">
        <v>34</v>
      </c>
      <c r="V514" s="152" t="s">
        <v>34</v>
      </c>
      <c r="W514" s="154">
        <v>267</v>
      </c>
      <c r="X514" s="152">
        <v>730353.22</v>
      </c>
      <c r="Y514" s="152" t="s">
        <v>34</v>
      </c>
      <c r="Z514" s="152" t="s">
        <v>34</v>
      </c>
      <c r="AA514" s="152" t="s">
        <v>34</v>
      </c>
      <c r="AB514" s="152" t="s">
        <v>34</v>
      </c>
      <c r="AC514" s="152" t="s">
        <v>34</v>
      </c>
      <c r="AD514" s="152" t="s">
        <v>34</v>
      </c>
      <c r="AE514" s="152" t="s">
        <v>34</v>
      </c>
      <c r="AF514" s="152" t="s">
        <v>34</v>
      </c>
      <c r="AG514" s="152" t="s">
        <v>34</v>
      </c>
      <c r="AH514" s="152" t="s">
        <v>34</v>
      </c>
      <c r="AI514" s="198" t="s">
        <v>405</v>
      </c>
      <c r="AJ514" s="42" t="s">
        <v>405</v>
      </c>
      <c r="AK514" s="32" t="s">
        <v>404</v>
      </c>
      <c r="AL514" s="90">
        <v>1</v>
      </c>
      <c r="AM514" s="89"/>
      <c r="AN514" s="21"/>
      <c r="AO514" s="87"/>
      <c r="AP514" s="21"/>
      <c r="AQ514" s="21"/>
      <c r="AR514" s="21"/>
      <c r="AS514" s="59"/>
      <c r="AT514" s="59"/>
      <c r="AU514" s="29">
        <v>461</v>
      </c>
      <c r="AV514" s="29" t="s">
        <v>449</v>
      </c>
      <c r="AW514" s="29" t="str">
        <f t="shared" si="123"/>
        <v>461.</v>
      </c>
      <c r="AX514" s="104"/>
    </row>
    <row r="515" spans="1:50" ht="22.5" customHeight="1" x14ac:dyDescent="0.3">
      <c r="A515" s="159" t="str">
        <f t="shared" si="120"/>
        <v>462.</v>
      </c>
      <c r="B515" s="159">
        <v>1666</v>
      </c>
      <c r="C515" s="186" t="s">
        <v>217</v>
      </c>
      <c r="D515" s="159">
        <v>1971</v>
      </c>
      <c r="E515" s="159" t="s">
        <v>34</v>
      </c>
      <c r="F515" s="159" t="s">
        <v>36</v>
      </c>
      <c r="G515" s="159">
        <v>2</v>
      </c>
      <c r="H515" s="159">
        <v>1</v>
      </c>
      <c r="I515" s="154">
        <v>249.4</v>
      </c>
      <c r="J515" s="154">
        <v>188.9</v>
      </c>
      <c r="K515" s="154">
        <v>188.9</v>
      </c>
      <c r="L515" s="156">
        <v>14</v>
      </c>
      <c r="M515" s="165">
        <f>X515</f>
        <v>595649.80000000005</v>
      </c>
      <c r="N515" s="190" t="s">
        <v>34</v>
      </c>
      <c r="O515" s="190" t="s">
        <v>34</v>
      </c>
      <c r="P515" s="190" t="s">
        <v>34</v>
      </c>
      <c r="Q515" s="190">
        <f t="shared" si="122"/>
        <v>595649.80000000005</v>
      </c>
      <c r="R515" s="190">
        <f t="shared" si="124"/>
        <v>2388.3311948676824</v>
      </c>
      <c r="S515" s="190">
        <v>6757.0460339943347</v>
      </c>
      <c r="T515" s="152" t="s">
        <v>34</v>
      </c>
      <c r="U515" s="153" t="s">
        <v>34</v>
      </c>
      <c r="V515" s="152" t="s">
        <v>34</v>
      </c>
      <c r="W515" s="154">
        <v>211</v>
      </c>
      <c r="X515" s="152">
        <v>595649.80000000005</v>
      </c>
      <c r="Y515" s="152" t="s">
        <v>34</v>
      </c>
      <c r="Z515" s="152" t="s">
        <v>34</v>
      </c>
      <c r="AA515" s="152" t="s">
        <v>34</v>
      </c>
      <c r="AB515" s="152" t="s">
        <v>34</v>
      </c>
      <c r="AC515" s="152" t="s">
        <v>34</v>
      </c>
      <c r="AD515" s="152" t="s">
        <v>34</v>
      </c>
      <c r="AE515" s="152" t="s">
        <v>34</v>
      </c>
      <c r="AF515" s="152" t="s">
        <v>34</v>
      </c>
      <c r="AG515" s="152" t="s">
        <v>34</v>
      </c>
      <c r="AH515" s="152" t="s">
        <v>34</v>
      </c>
      <c r="AI515" s="198" t="s">
        <v>405</v>
      </c>
      <c r="AJ515" s="42" t="s">
        <v>405</v>
      </c>
      <c r="AK515" s="32" t="s">
        <v>404</v>
      </c>
      <c r="AL515" s="90">
        <v>1</v>
      </c>
      <c r="AM515" s="89"/>
      <c r="AN515" s="21"/>
      <c r="AO515" s="87"/>
      <c r="AP515" s="21"/>
      <c r="AQ515" s="21"/>
      <c r="AR515" s="21"/>
      <c r="AS515" s="59"/>
      <c r="AT515" s="59"/>
      <c r="AU515" s="29">
        <v>462</v>
      </c>
      <c r="AV515" s="29" t="s">
        <v>449</v>
      </c>
      <c r="AW515" s="29" t="str">
        <f t="shared" si="123"/>
        <v>462.</v>
      </c>
      <c r="AX515" s="104"/>
    </row>
    <row r="516" spans="1:50" ht="22.5" customHeight="1" x14ac:dyDescent="0.3">
      <c r="A516" s="159" t="str">
        <f t="shared" si="120"/>
        <v>463.</v>
      </c>
      <c r="B516" s="159">
        <v>1671</v>
      </c>
      <c r="C516" s="186" t="s">
        <v>218</v>
      </c>
      <c r="D516" s="159">
        <v>1929</v>
      </c>
      <c r="E516" s="159">
        <v>2015</v>
      </c>
      <c r="F516" s="159" t="s">
        <v>36</v>
      </c>
      <c r="G516" s="159">
        <v>2</v>
      </c>
      <c r="H516" s="159">
        <v>1</v>
      </c>
      <c r="I516" s="154">
        <v>306.3</v>
      </c>
      <c r="J516" s="154">
        <v>280.10000000000002</v>
      </c>
      <c r="K516" s="154">
        <v>154.80000000000001</v>
      </c>
      <c r="L516" s="156">
        <v>15</v>
      </c>
      <c r="M516" s="190">
        <f>T516</f>
        <v>178772.59</v>
      </c>
      <c r="N516" s="190" t="s">
        <v>34</v>
      </c>
      <c r="O516" s="190" t="s">
        <v>34</v>
      </c>
      <c r="P516" s="190" t="s">
        <v>34</v>
      </c>
      <c r="Q516" s="190">
        <f t="shared" si="122"/>
        <v>178772.59</v>
      </c>
      <c r="R516" s="190">
        <f t="shared" si="124"/>
        <v>583.65194253999346</v>
      </c>
      <c r="S516" s="190">
        <v>6757.0460339943347</v>
      </c>
      <c r="T516" s="154">
        <v>178772.59</v>
      </c>
      <c r="U516" s="153" t="s">
        <v>34</v>
      </c>
      <c r="V516" s="152" t="s">
        <v>34</v>
      </c>
      <c r="W516" s="152" t="s">
        <v>34</v>
      </c>
      <c r="X516" s="152" t="s">
        <v>34</v>
      </c>
      <c r="Y516" s="152" t="s">
        <v>34</v>
      </c>
      <c r="Z516" s="152" t="s">
        <v>34</v>
      </c>
      <c r="AA516" s="152" t="s">
        <v>34</v>
      </c>
      <c r="AB516" s="152" t="s">
        <v>34</v>
      </c>
      <c r="AC516" s="152" t="s">
        <v>34</v>
      </c>
      <c r="AD516" s="152" t="s">
        <v>34</v>
      </c>
      <c r="AE516" s="152" t="s">
        <v>34</v>
      </c>
      <c r="AF516" s="152" t="s">
        <v>34</v>
      </c>
      <c r="AG516" s="152" t="s">
        <v>34</v>
      </c>
      <c r="AH516" s="152" t="s">
        <v>34</v>
      </c>
      <c r="AI516" s="198" t="s">
        <v>405</v>
      </c>
      <c r="AJ516" s="42" t="s">
        <v>405</v>
      </c>
      <c r="AK516" s="32" t="s">
        <v>404</v>
      </c>
      <c r="AL516" s="90">
        <v>1</v>
      </c>
      <c r="AM516" s="89"/>
      <c r="AN516" s="21" t="s">
        <v>502</v>
      </c>
      <c r="AO516" s="21"/>
      <c r="AP516" s="21"/>
      <c r="AQ516" s="21"/>
      <c r="AR516" s="21"/>
      <c r="AS516" s="59" t="s">
        <v>1843</v>
      </c>
      <c r="AT516" s="59"/>
      <c r="AU516" s="29">
        <v>463</v>
      </c>
      <c r="AV516" s="29" t="s">
        <v>449</v>
      </c>
      <c r="AW516" s="29" t="str">
        <f t="shared" si="123"/>
        <v>463.</v>
      </c>
      <c r="AX516" s="104"/>
    </row>
    <row r="517" spans="1:50" ht="22.5" customHeight="1" x14ac:dyDescent="0.3">
      <c r="A517" s="159" t="str">
        <f t="shared" si="120"/>
        <v>464.</v>
      </c>
      <c r="B517" s="159">
        <v>1697</v>
      </c>
      <c r="C517" s="186" t="s">
        <v>219</v>
      </c>
      <c r="D517" s="159">
        <v>1926</v>
      </c>
      <c r="E517" s="159" t="s">
        <v>34</v>
      </c>
      <c r="F517" s="159" t="s">
        <v>36</v>
      </c>
      <c r="G517" s="159">
        <v>2</v>
      </c>
      <c r="H517" s="159">
        <v>2</v>
      </c>
      <c r="I517" s="154">
        <v>515</v>
      </c>
      <c r="J517" s="154">
        <v>461.2</v>
      </c>
      <c r="K517" s="154">
        <v>417.5</v>
      </c>
      <c r="L517" s="156">
        <v>16</v>
      </c>
      <c r="M517" s="165">
        <f>X517</f>
        <v>1076856.18</v>
      </c>
      <c r="N517" s="190" t="s">
        <v>34</v>
      </c>
      <c r="O517" s="190" t="s">
        <v>34</v>
      </c>
      <c r="P517" s="190" t="s">
        <v>34</v>
      </c>
      <c r="Q517" s="190">
        <f t="shared" si="122"/>
        <v>1076856.18</v>
      </c>
      <c r="R517" s="190">
        <f t="shared" si="124"/>
        <v>2090.9828737864077</v>
      </c>
      <c r="S517" s="190">
        <v>6757.0460339943347</v>
      </c>
      <c r="T517" s="154" t="s">
        <v>34</v>
      </c>
      <c r="U517" s="153" t="s">
        <v>34</v>
      </c>
      <c r="V517" s="152" t="s">
        <v>34</v>
      </c>
      <c r="W517" s="154">
        <v>412</v>
      </c>
      <c r="X517" s="152">
        <v>1076856.18</v>
      </c>
      <c r="Y517" s="152" t="s">
        <v>34</v>
      </c>
      <c r="Z517" s="152" t="s">
        <v>34</v>
      </c>
      <c r="AA517" s="152" t="s">
        <v>34</v>
      </c>
      <c r="AB517" s="152" t="s">
        <v>34</v>
      </c>
      <c r="AC517" s="152" t="s">
        <v>34</v>
      </c>
      <c r="AD517" s="152" t="s">
        <v>34</v>
      </c>
      <c r="AE517" s="152" t="s">
        <v>34</v>
      </c>
      <c r="AF517" s="152" t="s">
        <v>34</v>
      </c>
      <c r="AG517" s="152" t="s">
        <v>34</v>
      </c>
      <c r="AH517" s="152" t="s">
        <v>34</v>
      </c>
      <c r="AI517" s="198" t="s">
        <v>405</v>
      </c>
      <c r="AJ517" s="42" t="s">
        <v>405</v>
      </c>
      <c r="AK517" s="32" t="s">
        <v>404</v>
      </c>
      <c r="AL517" s="90">
        <v>1</v>
      </c>
      <c r="AM517" s="89"/>
      <c r="AN517" s="21"/>
      <c r="AO517" s="87"/>
      <c r="AP517" s="21"/>
      <c r="AQ517" s="21"/>
      <c r="AR517" s="21"/>
      <c r="AS517" s="59"/>
      <c r="AT517" s="59"/>
      <c r="AU517" s="29">
        <v>464</v>
      </c>
      <c r="AV517" s="29" t="s">
        <v>449</v>
      </c>
      <c r="AW517" s="29" t="str">
        <f t="shared" si="123"/>
        <v>464.</v>
      </c>
      <c r="AX517" s="104"/>
    </row>
    <row r="518" spans="1:50" ht="22.5" customHeight="1" x14ac:dyDescent="0.3">
      <c r="A518" s="159"/>
      <c r="B518" s="159"/>
      <c r="C518" s="158" t="s">
        <v>220</v>
      </c>
      <c r="D518" s="172"/>
      <c r="E518" s="167"/>
      <c r="F518" s="167"/>
      <c r="G518" s="188"/>
      <c r="H518" s="188"/>
      <c r="I518" s="160">
        <f>I519+I522+I525</f>
        <v>4662.6000000000004</v>
      </c>
      <c r="J518" s="160">
        <f>J519+J522+J525</f>
        <v>4178.5</v>
      </c>
      <c r="K518" s="160">
        <f>K519+K522+K525</f>
        <v>4145.9000000000005</v>
      </c>
      <c r="L518" s="161">
        <f>L519+L522+L525</f>
        <v>151</v>
      </c>
      <c r="M518" s="160">
        <f>M519+M522+M525</f>
        <v>4711617.5999999996</v>
      </c>
      <c r="N518" s="160"/>
      <c r="O518" s="160"/>
      <c r="P518" s="160"/>
      <c r="Q518" s="160">
        <f>Q519+Q522+Q525</f>
        <v>4711617.5999999996</v>
      </c>
      <c r="R518" s="160"/>
      <c r="S518" s="160"/>
      <c r="T518" s="160">
        <f>T519+T522+T525</f>
        <v>62857.39</v>
      </c>
      <c r="U518" s="161"/>
      <c r="V518" s="160"/>
      <c r="W518" s="160">
        <f>W519+W522+W525</f>
        <v>2444.5</v>
      </c>
      <c r="X518" s="160">
        <f>X519+X522+X525</f>
        <v>4290568.5399999991</v>
      </c>
      <c r="Y518" s="160">
        <f>Y519+Y522+Y525</f>
        <v>441</v>
      </c>
      <c r="Z518" s="160">
        <f>Z519+Z522+Z525</f>
        <v>358191.67</v>
      </c>
      <c r="AA518" s="160"/>
      <c r="AB518" s="160"/>
      <c r="AC518" s="160"/>
      <c r="AD518" s="160"/>
      <c r="AE518" s="160"/>
      <c r="AF518" s="160"/>
      <c r="AG518" s="160"/>
      <c r="AH518" s="165"/>
      <c r="AI518" s="170"/>
      <c r="AJ518" s="41"/>
      <c r="AK518" s="32"/>
      <c r="AL518" s="115">
        <f>AL519+AL522+AL525</f>
        <v>7</v>
      </c>
      <c r="AM518" s="106">
        <f>AM519+AM522+AM525</f>
        <v>0</v>
      </c>
      <c r="AN518" s="21">
        <f>M518-T518-V518-X518-Z518-AB518-AD518-AG518-AH518</f>
        <v>8.7311491370201111E-10</v>
      </c>
      <c r="AO518" s="87"/>
      <c r="AP518" s="21"/>
      <c r="AQ518" s="21"/>
      <c r="AR518" s="21"/>
      <c r="AS518" s="95">
        <f>AL518+AM518</f>
        <v>7</v>
      </c>
      <c r="AT518" s="46"/>
      <c r="AX518" s="104"/>
    </row>
    <row r="519" spans="1:50" ht="22.5" customHeight="1" x14ac:dyDescent="0.3">
      <c r="A519" s="159"/>
      <c r="B519" s="159"/>
      <c r="C519" s="158" t="s">
        <v>39</v>
      </c>
      <c r="D519" s="172"/>
      <c r="E519" s="167"/>
      <c r="F519" s="167"/>
      <c r="G519" s="188"/>
      <c r="H519" s="188"/>
      <c r="I519" s="160">
        <f>SUM(I520:I521)</f>
        <v>1186.9000000000001</v>
      </c>
      <c r="J519" s="160">
        <f>SUM(J520:J521)</f>
        <v>1134.3</v>
      </c>
      <c r="K519" s="160">
        <f>SUM(K520:K521)</f>
        <v>1101.7</v>
      </c>
      <c r="L519" s="161">
        <f>SUM(L520:L521)</f>
        <v>46</v>
      </c>
      <c r="M519" s="160">
        <f>SUM(M520:M521)</f>
        <v>1090947.8699999999</v>
      </c>
      <c r="N519" s="160"/>
      <c r="O519" s="160"/>
      <c r="P519" s="160"/>
      <c r="Q519" s="160">
        <f>SUM(Q520:Q521)</f>
        <v>1090947.8699999999</v>
      </c>
      <c r="R519" s="160"/>
      <c r="S519" s="160"/>
      <c r="T519" s="160"/>
      <c r="U519" s="161"/>
      <c r="V519" s="160"/>
      <c r="W519" s="160">
        <f>SUM(W520:W521)</f>
        <v>305.3</v>
      </c>
      <c r="X519" s="160">
        <f>SUM(X520:X521)</f>
        <v>732756.2</v>
      </c>
      <c r="Y519" s="160">
        <f>SUM(Y520:Y521)</f>
        <v>441</v>
      </c>
      <c r="Z519" s="160">
        <f>SUM(Z520:Z521)</f>
        <v>358191.67</v>
      </c>
      <c r="AA519" s="160"/>
      <c r="AB519" s="160"/>
      <c r="AC519" s="160"/>
      <c r="AD519" s="160"/>
      <c r="AE519" s="160"/>
      <c r="AF519" s="160"/>
      <c r="AG519" s="160"/>
      <c r="AH519" s="165"/>
      <c r="AI519" s="170"/>
      <c r="AJ519" s="32">
        <v>2</v>
      </c>
      <c r="AL519" s="90">
        <f>SUM(AL520:AL521)</f>
        <v>2</v>
      </c>
      <c r="AM519" s="94">
        <f>SUM(AM520:AM521)</f>
        <v>0</v>
      </c>
      <c r="AN519" s="21">
        <f>M519-T519-V519-X519-Z519-AB519-AD519-AG519-AH519</f>
        <v>-5.8207660913467407E-11</v>
      </c>
      <c r="AO519" s="87"/>
      <c r="AP519" s="21"/>
      <c r="AQ519" s="21"/>
      <c r="AR519" s="21"/>
      <c r="AS519" s="53"/>
      <c r="AT519" s="53"/>
      <c r="AX519" s="104"/>
    </row>
    <row r="520" spans="1:50" ht="22.5" customHeight="1" x14ac:dyDescent="0.3">
      <c r="A520" s="159" t="str">
        <f t="shared" si="120"/>
        <v>465.</v>
      </c>
      <c r="B520" s="159">
        <v>1727</v>
      </c>
      <c r="C520" s="166" t="s">
        <v>794</v>
      </c>
      <c r="D520" s="159">
        <v>1977</v>
      </c>
      <c r="E520" s="167" t="s">
        <v>34</v>
      </c>
      <c r="F520" s="159" t="s">
        <v>35</v>
      </c>
      <c r="G520" s="168">
        <v>2</v>
      </c>
      <c r="H520" s="168">
        <v>2</v>
      </c>
      <c r="I520" s="165">
        <v>802</v>
      </c>
      <c r="J520" s="165">
        <v>749.4</v>
      </c>
      <c r="K520" s="165">
        <v>749.4</v>
      </c>
      <c r="L520" s="169">
        <v>32</v>
      </c>
      <c r="M520" s="165">
        <v>358191.67</v>
      </c>
      <c r="N520" s="165" t="s">
        <v>34</v>
      </c>
      <c r="O520" s="165" t="s">
        <v>34</v>
      </c>
      <c r="P520" s="165" t="s">
        <v>34</v>
      </c>
      <c r="Q520" s="165">
        <f>M520</f>
        <v>358191.67</v>
      </c>
      <c r="R520" s="154">
        <f>M520/I520</f>
        <v>446.62302992518698</v>
      </c>
      <c r="S520" s="154">
        <v>5221.4052538370725</v>
      </c>
      <c r="T520" s="165" t="s">
        <v>34</v>
      </c>
      <c r="U520" s="169" t="s">
        <v>34</v>
      </c>
      <c r="V520" s="165" t="s">
        <v>34</v>
      </c>
      <c r="W520" s="165" t="s">
        <v>34</v>
      </c>
      <c r="X520" s="165" t="s">
        <v>34</v>
      </c>
      <c r="Y520" s="165">
        <v>441</v>
      </c>
      <c r="Z520" s="165">
        <v>358191.67</v>
      </c>
      <c r="AA520" s="165" t="s">
        <v>34</v>
      </c>
      <c r="AB520" s="165" t="s">
        <v>34</v>
      </c>
      <c r="AC520" s="165" t="s">
        <v>34</v>
      </c>
      <c r="AD520" s="165" t="s">
        <v>34</v>
      </c>
      <c r="AE520" s="165" t="s">
        <v>34</v>
      </c>
      <c r="AF520" s="165" t="s">
        <v>34</v>
      </c>
      <c r="AG520" s="165" t="s">
        <v>34</v>
      </c>
      <c r="AH520" s="165" t="s">
        <v>34</v>
      </c>
      <c r="AI520" s="170" t="s">
        <v>403</v>
      </c>
      <c r="AJ520" s="41"/>
      <c r="AK520" s="32" t="s">
        <v>404</v>
      </c>
      <c r="AL520" s="90">
        <v>1</v>
      </c>
      <c r="AM520" s="89"/>
      <c r="AN520" s="21"/>
      <c r="AO520" s="87"/>
      <c r="AP520" s="21"/>
      <c r="AQ520" s="21"/>
      <c r="AR520" s="21"/>
      <c r="AS520" s="34" t="s">
        <v>532</v>
      </c>
      <c r="AT520" s="34"/>
      <c r="AU520" s="29">
        <v>465</v>
      </c>
      <c r="AV520" s="29" t="s">
        <v>449</v>
      </c>
      <c r="AW520" s="29" t="str">
        <f>CONCATENATE(AU520,AV520)</f>
        <v>465.</v>
      </c>
      <c r="AX520" s="104"/>
    </row>
    <row r="521" spans="1:50" ht="22.5" customHeight="1" x14ac:dyDescent="0.3">
      <c r="A521" s="159" t="str">
        <f t="shared" si="120"/>
        <v>466.</v>
      </c>
      <c r="B521" s="159">
        <v>1748</v>
      </c>
      <c r="C521" s="166" t="s">
        <v>435</v>
      </c>
      <c r="D521" s="159">
        <v>1968</v>
      </c>
      <c r="E521" s="167" t="s">
        <v>34</v>
      </c>
      <c r="F521" s="159" t="s">
        <v>35</v>
      </c>
      <c r="G521" s="168">
        <v>2</v>
      </c>
      <c r="H521" s="168">
        <v>1</v>
      </c>
      <c r="I521" s="165">
        <v>384.9</v>
      </c>
      <c r="J521" s="165">
        <v>384.9</v>
      </c>
      <c r="K521" s="165">
        <v>352.3</v>
      </c>
      <c r="L521" s="169">
        <v>14</v>
      </c>
      <c r="M521" s="165">
        <v>732756.2</v>
      </c>
      <c r="N521" s="165" t="s">
        <v>34</v>
      </c>
      <c r="O521" s="165" t="s">
        <v>34</v>
      </c>
      <c r="P521" s="165" t="s">
        <v>34</v>
      </c>
      <c r="Q521" s="165">
        <f>M521</f>
        <v>732756.2</v>
      </c>
      <c r="R521" s="154">
        <f>Q521/I521</f>
        <v>1903.7573395687191</v>
      </c>
      <c r="S521" s="154">
        <v>5221.4052538370725</v>
      </c>
      <c r="T521" s="165" t="s">
        <v>34</v>
      </c>
      <c r="U521" s="169" t="s">
        <v>34</v>
      </c>
      <c r="V521" s="165" t="s">
        <v>34</v>
      </c>
      <c r="W521" s="165">
        <v>305.3</v>
      </c>
      <c r="X521" s="165">
        <v>732756.2</v>
      </c>
      <c r="Y521" s="165" t="s">
        <v>34</v>
      </c>
      <c r="Z521" s="165" t="s">
        <v>34</v>
      </c>
      <c r="AA521" s="165" t="s">
        <v>34</v>
      </c>
      <c r="AB521" s="165" t="s">
        <v>34</v>
      </c>
      <c r="AC521" s="165" t="s">
        <v>34</v>
      </c>
      <c r="AD521" s="165" t="s">
        <v>34</v>
      </c>
      <c r="AE521" s="165" t="s">
        <v>34</v>
      </c>
      <c r="AF521" s="165" t="s">
        <v>34</v>
      </c>
      <c r="AG521" s="165" t="s">
        <v>34</v>
      </c>
      <c r="AH521" s="165" t="s">
        <v>34</v>
      </c>
      <c r="AI521" s="170" t="s">
        <v>403</v>
      </c>
      <c r="AJ521" s="41"/>
      <c r="AK521" s="32" t="s">
        <v>404</v>
      </c>
      <c r="AL521" s="90">
        <v>1</v>
      </c>
      <c r="AM521" s="89"/>
      <c r="AN521" s="21"/>
      <c r="AO521" s="87"/>
      <c r="AP521" s="21"/>
      <c r="AQ521" s="21"/>
      <c r="AR521" s="21"/>
      <c r="AS521" s="34" t="s">
        <v>532</v>
      </c>
      <c r="AT521" s="34"/>
      <c r="AU521" s="29">
        <v>466</v>
      </c>
      <c r="AV521" s="29" t="s">
        <v>449</v>
      </c>
      <c r="AW521" s="29" t="str">
        <f>CONCATENATE(AU521,AV521)</f>
        <v>466.</v>
      </c>
      <c r="AX521" s="104"/>
    </row>
    <row r="522" spans="1:50" ht="22.5" customHeight="1" x14ac:dyDescent="0.3">
      <c r="A522" s="159"/>
      <c r="B522" s="159"/>
      <c r="C522" s="158" t="s">
        <v>40</v>
      </c>
      <c r="D522" s="172"/>
      <c r="E522" s="167"/>
      <c r="F522" s="167"/>
      <c r="G522" s="188"/>
      <c r="H522" s="188"/>
      <c r="I522" s="160">
        <f>SUM(I523:I524)</f>
        <v>1891</v>
      </c>
      <c r="J522" s="160">
        <f>SUM(J523:J524)</f>
        <v>1726.4</v>
      </c>
      <c r="K522" s="160">
        <f>SUM(K523:K524)</f>
        <v>1726.4</v>
      </c>
      <c r="L522" s="161">
        <f>SUM(L523:L524)</f>
        <v>56</v>
      </c>
      <c r="M522" s="160">
        <f>SUM(M523:M524)</f>
        <v>1689567.4</v>
      </c>
      <c r="N522" s="160"/>
      <c r="O522" s="160"/>
      <c r="P522" s="160"/>
      <c r="Q522" s="160">
        <f>SUM(Q523:Q524)</f>
        <v>1689567.4</v>
      </c>
      <c r="R522" s="160"/>
      <c r="S522" s="160"/>
      <c r="T522" s="160"/>
      <c r="U522" s="161"/>
      <c r="V522" s="160"/>
      <c r="W522" s="160">
        <f>SUM(W523:W524)</f>
        <v>1194</v>
      </c>
      <c r="X522" s="160">
        <f>SUM(X523:X524)</f>
        <v>1689567.4</v>
      </c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5"/>
      <c r="AI522" s="170"/>
      <c r="AJ522" s="1">
        <v>2</v>
      </c>
      <c r="AK522" s="32"/>
      <c r="AL522" s="90">
        <f>SUM(AL523:AL524)</f>
        <v>2</v>
      </c>
      <c r="AM522" s="89">
        <f>SUM(AM523:AM524)</f>
        <v>0</v>
      </c>
      <c r="AN522" s="21">
        <f>M522-T522-V522-X522-Z522-AB522-AD522-AG522-AH522</f>
        <v>0</v>
      </c>
      <c r="AO522" s="87"/>
      <c r="AP522" s="21"/>
      <c r="AQ522" s="21"/>
      <c r="AR522" s="21"/>
      <c r="AS522" s="53"/>
      <c r="AT522" s="53"/>
      <c r="AX522" s="104"/>
    </row>
    <row r="523" spans="1:50" ht="22.5" customHeight="1" x14ac:dyDescent="0.3">
      <c r="A523" s="159" t="str">
        <f t="shared" si="120"/>
        <v>467.</v>
      </c>
      <c r="B523" s="159">
        <v>1733</v>
      </c>
      <c r="C523" s="166" t="s">
        <v>795</v>
      </c>
      <c r="D523" s="159">
        <v>1983</v>
      </c>
      <c r="E523" s="167" t="s">
        <v>34</v>
      </c>
      <c r="F523" s="159" t="s">
        <v>35</v>
      </c>
      <c r="G523" s="159">
        <v>2</v>
      </c>
      <c r="H523" s="159">
        <v>2</v>
      </c>
      <c r="I523" s="165">
        <v>945.5</v>
      </c>
      <c r="J523" s="165">
        <v>863.2</v>
      </c>
      <c r="K523" s="165">
        <v>863.2</v>
      </c>
      <c r="L523" s="169">
        <v>20</v>
      </c>
      <c r="M523" s="165">
        <v>844783.7</v>
      </c>
      <c r="N523" s="165" t="s">
        <v>34</v>
      </c>
      <c r="O523" s="165" t="s">
        <v>34</v>
      </c>
      <c r="P523" s="165" t="s">
        <v>34</v>
      </c>
      <c r="Q523" s="165">
        <f>M523</f>
        <v>844783.7</v>
      </c>
      <c r="R523" s="154">
        <f>M523/I523</f>
        <v>893.47826546800627</v>
      </c>
      <c r="S523" s="154">
        <v>7593.347341513293</v>
      </c>
      <c r="T523" s="165" t="s">
        <v>34</v>
      </c>
      <c r="U523" s="169" t="s">
        <v>34</v>
      </c>
      <c r="V523" s="165" t="s">
        <v>34</v>
      </c>
      <c r="W523" s="165">
        <v>597</v>
      </c>
      <c r="X523" s="165">
        <v>844783.7</v>
      </c>
      <c r="Y523" s="165" t="s">
        <v>34</v>
      </c>
      <c r="Z523" s="165" t="s">
        <v>34</v>
      </c>
      <c r="AA523" s="165" t="s">
        <v>34</v>
      </c>
      <c r="AB523" s="165" t="s">
        <v>34</v>
      </c>
      <c r="AC523" s="165" t="s">
        <v>34</v>
      </c>
      <c r="AD523" s="165" t="s">
        <v>34</v>
      </c>
      <c r="AE523" s="165" t="s">
        <v>34</v>
      </c>
      <c r="AF523" s="165" t="s">
        <v>34</v>
      </c>
      <c r="AG523" s="165" t="s">
        <v>34</v>
      </c>
      <c r="AH523" s="165" t="s">
        <v>34</v>
      </c>
      <c r="AI523" s="170" t="s">
        <v>38</v>
      </c>
      <c r="AJ523" s="41"/>
      <c r="AK523" s="32" t="s">
        <v>404</v>
      </c>
      <c r="AL523" s="90">
        <v>1</v>
      </c>
      <c r="AM523" s="89"/>
      <c r="AN523" s="21"/>
      <c r="AO523" s="87"/>
      <c r="AP523" s="21"/>
      <c r="AQ523" s="21"/>
      <c r="AR523" s="21"/>
      <c r="AS523" s="34" t="s">
        <v>532</v>
      </c>
      <c r="AT523" s="34"/>
      <c r="AU523" s="29">
        <v>467</v>
      </c>
      <c r="AV523" s="29" t="s">
        <v>449</v>
      </c>
      <c r="AW523" s="29" t="str">
        <f>CONCATENATE(AU523,AV523)</f>
        <v>467.</v>
      </c>
      <c r="AX523" s="104"/>
    </row>
    <row r="524" spans="1:50" ht="22.5" customHeight="1" x14ac:dyDescent="0.3">
      <c r="A524" s="159" t="str">
        <f t="shared" si="120"/>
        <v>468.</v>
      </c>
      <c r="B524" s="159">
        <v>1734</v>
      </c>
      <c r="C524" s="166" t="s">
        <v>796</v>
      </c>
      <c r="D524" s="159">
        <v>1983</v>
      </c>
      <c r="E524" s="167" t="s">
        <v>34</v>
      </c>
      <c r="F524" s="159" t="s">
        <v>35</v>
      </c>
      <c r="G524" s="159">
        <v>2</v>
      </c>
      <c r="H524" s="159">
        <v>2</v>
      </c>
      <c r="I524" s="165">
        <v>945.5</v>
      </c>
      <c r="J524" s="165">
        <v>863.2</v>
      </c>
      <c r="K524" s="165">
        <v>863.2</v>
      </c>
      <c r="L524" s="169">
        <v>36</v>
      </c>
      <c r="M524" s="165">
        <v>844783.7</v>
      </c>
      <c r="N524" s="165" t="s">
        <v>34</v>
      </c>
      <c r="O524" s="165" t="s">
        <v>34</v>
      </c>
      <c r="P524" s="165" t="s">
        <v>34</v>
      </c>
      <c r="Q524" s="165">
        <f>M524</f>
        <v>844783.7</v>
      </c>
      <c r="R524" s="154">
        <f>M524/I524</f>
        <v>893.47826546800627</v>
      </c>
      <c r="S524" s="154">
        <v>7593.347341513293</v>
      </c>
      <c r="T524" s="165" t="s">
        <v>34</v>
      </c>
      <c r="U524" s="169" t="s">
        <v>34</v>
      </c>
      <c r="V524" s="165" t="s">
        <v>34</v>
      </c>
      <c r="W524" s="165">
        <v>597</v>
      </c>
      <c r="X524" s="165">
        <v>844783.7</v>
      </c>
      <c r="Y524" s="165" t="s">
        <v>34</v>
      </c>
      <c r="Z524" s="165" t="s">
        <v>34</v>
      </c>
      <c r="AA524" s="165" t="s">
        <v>34</v>
      </c>
      <c r="AB524" s="165" t="s">
        <v>34</v>
      </c>
      <c r="AC524" s="165" t="s">
        <v>34</v>
      </c>
      <c r="AD524" s="165" t="s">
        <v>34</v>
      </c>
      <c r="AE524" s="165" t="s">
        <v>34</v>
      </c>
      <c r="AF524" s="165" t="s">
        <v>34</v>
      </c>
      <c r="AG524" s="165" t="s">
        <v>34</v>
      </c>
      <c r="AH524" s="165" t="s">
        <v>34</v>
      </c>
      <c r="AI524" s="170" t="s">
        <v>38</v>
      </c>
      <c r="AJ524" s="41"/>
      <c r="AK524" s="32" t="s">
        <v>404</v>
      </c>
      <c r="AL524" s="90">
        <v>1</v>
      </c>
      <c r="AM524" s="89"/>
      <c r="AN524" s="21"/>
      <c r="AO524" s="87"/>
      <c r="AP524" s="21"/>
      <c r="AQ524" s="21"/>
      <c r="AR524" s="21"/>
      <c r="AS524" s="34" t="s">
        <v>532</v>
      </c>
      <c r="AT524" s="34"/>
      <c r="AU524" s="29">
        <v>468</v>
      </c>
      <c r="AV524" s="29" t="s">
        <v>449</v>
      </c>
      <c r="AW524" s="29" t="str">
        <f>CONCATENATE(AU524,AV524)</f>
        <v>468.</v>
      </c>
      <c r="AX524" s="104"/>
    </row>
    <row r="525" spans="1:50" ht="22.5" customHeight="1" x14ac:dyDescent="0.3">
      <c r="A525" s="159"/>
      <c r="B525" s="159"/>
      <c r="C525" s="158" t="s">
        <v>41</v>
      </c>
      <c r="D525" s="172"/>
      <c r="E525" s="167"/>
      <c r="F525" s="167"/>
      <c r="G525" s="188"/>
      <c r="H525" s="188"/>
      <c r="I525" s="160">
        <f>SUM(I526:I528)</f>
        <v>1584.7</v>
      </c>
      <c r="J525" s="160">
        <f>SUM(J526:J528)</f>
        <v>1317.8</v>
      </c>
      <c r="K525" s="160">
        <f>SUM(K526:K528)</f>
        <v>1317.8</v>
      </c>
      <c r="L525" s="161">
        <f>SUM(L526:L528)</f>
        <v>49</v>
      </c>
      <c r="M525" s="160">
        <f>SUM(M526:M528)</f>
        <v>1931102.33</v>
      </c>
      <c r="N525" s="160"/>
      <c r="O525" s="160"/>
      <c r="P525" s="160"/>
      <c r="Q525" s="160">
        <f>SUM(Q526:Q528)</f>
        <v>1931102.33</v>
      </c>
      <c r="R525" s="160"/>
      <c r="S525" s="160"/>
      <c r="T525" s="160">
        <f>SUM(T526:T528)</f>
        <v>62857.39</v>
      </c>
      <c r="U525" s="161"/>
      <c r="V525" s="160"/>
      <c r="W525" s="160">
        <f>SUM(W526:W528)</f>
        <v>945.2</v>
      </c>
      <c r="X525" s="160">
        <f>SUM(X526:X528)</f>
        <v>1868244.94</v>
      </c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5"/>
      <c r="AI525" s="170"/>
      <c r="AJ525" s="41"/>
      <c r="AK525" s="3"/>
      <c r="AL525" s="90">
        <f>SUM(AL526:AL528)</f>
        <v>3</v>
      </c>
      <c r="AM525" s="89">
        <f>SUM(AM526:AM528)</f>
        <v>0</v>
      </c>
      <c r="AN525" s="3">
        <f>M525-T525-V525-X525-Z525-AB525-AD525-AG525-AH525</f>
        <v>2.3283064365386963E-10</v>
      </c>
      <c r="AO525" s="87"/>
      <c r="AP525" s="3"/>
      <c r="AQ525" s="3"/>
      <c r="AR525" s="3"/>
      <c r="AS525" s="54"/>
      <c r="AT525" s="54"/>
      <c r="AX525" s="104"/>
    </row>
    <row r="526" spans="1:50" ht="22.5" customHeight="1" x14ac:dyDescent="0.3">
      <c r="A526" s="159" t="str">
        <f t="shared" si="120"/>
        <v>469.</v>
      </c>
      <c r="B526" s="159">
        <v>1758</v>
      </c>
      <c r="C526" s="166" t="s">
        <v>797</v>
      </c>
      <c r="D526" s="159">
        <v>1984</v>
      </c>
      <c r="E526" s="167" t="s">
        <v>34</v>
      </c>
      <c r="F526" s="172" t="s">
        <v>36</v>
      </c>
      <c r="G526" s="159">
        <v>2</v>
      </c>
      <c r="H526" s="159">
        <v>1</v>
      </c>
      <c r="I526" s="165">
        <v>325.2</v>
      </c>
      <c r="J526" s="165">
        <v>289.2</v>
      </c>
      <c r="K526" s="165">
        <v>289.2</v>
      </c>
      <c r="L526" s="169">
        <v>9</v>
      </c>
      <c r="M526" s="165">
        <f>T526</f>
        <v>62857.39</v>
      </c>
      <c r="N526" s="165" t="s">
        <v>34</v>
      </c>
      <c r="O526" s="165" t="s">
        <v>34</v>
      </c>
      <c r="P526" s="165" t="s">
        <v>34</v>
      </c>
      <c r="Q526" s="165">
        <f>M526</f>
        <v>62857.39</v>
      </c>
      <c r="R526" s="154">
        <f>M526/I526</f>
        <v>193.28840713407135</v>
      </c>
      <c r="S526" s="154">
        <v>6757.0460339943347</v>
      </c>
      <c r="T526" s="165">
        <v>62857.39</v>
      </c>
      <c r="U526" s="169" t="s">
        <v>34</v>
      </c>
      <c r="V526" s="165" t="s">
        <v>34</v>
      </c>
      <c r="W526" s="165" t="s">
        <v>34</v>
      </c>
      <c r="X526" s="165" t="s">
        <v>34</v>
      </c>
      <c r="Y526" s="165" t="s">
        <v>34</v>
      </c>
      <c r="Z526" s="165" t="s">
        <v>34</v>
      </c>
      <c r="AA526" s="165" t="s">
        <v>34</v>
      </c>
      <c r="AB526" s="165" t="s">
        <v>34</v>
      </c>
      <c r="AC526" s="165" t="s">
        <v>34</v>
      </c>
      <c r="AD526" s="165" t="s">
        <v>34</v>
      </c>
      <c r="AE526" s="165" t="s">
        <v>34</v>
      </c>
      <c r="AF526" s="165" t="s">
        <v>34</v>
      </c>
      <c r="AG526" s="165" t="s">
        <v>34</v>
      </c>
      <c r="AH526" s="165" t="s">
        <v>34</v>
      </c>
      <c r="AI526" s="170" t="s">
        <v>405</v>
      </c>
      <c r="AJ526" s="41" t="s">
        <v>405</v>
      </c>
      <c r="AK526" s="32" t="s">
        <v>404</v>
      </c>
      <c r="AL526" s="90">
        <v>1</v>
      </c>
      <c r="AM526" s="89"/>
      <c r="AN526" s="21" t="s">
        <v>409</v>
      </c>
      <c r="AO526" s="21"/>
      <c r="AP526" s="21"/>
      <c r="AQ526" s="21"/>
      <c r="AR526" s="21"/>
      <c r="AS526" s="54" t="s">
        <v>1528</v>
      </c>
      <c r="AT526" s="54"/>
      <c r="AU526" s="29">
        <v>469</v>
      </c>
      <c r="AV526" s="29" t="s">
        <v>449</v>
      </c>
      <c r="AW526" s="29" t="str">
        <f>CONCATENATE(AU526,AV526)</f>
        <v>469.</v>
      </c>
      <c r="AX526" s="104"/>
    </row>
    <row r="527" spans="1:50" ht="22.5" customHeight="1" x14ac:dyDescent="0.3">
      <c r="A527" s="159" t="str">
        <f t="shared" si="120"/>
        <v>470.</v>
      </c>
      <c r="B527" s="159">
        <v>1749</v>
      </c>
      <c r="C527" s="166" t="s">
        <v>798</v>
      </c>
      <c r="D527" s="159">
        <v>1971</v>
      </c>
      <c r="E527" s="167" t="s">
        <v>34</v>
      </c>
      <c r="F527" s="159" t="s">
        <v>35</v>
      </c>
      <c r="G527" s="159">
        <v>2</v>
      </c>
      <c r="H527" s="159">
        <v>1</v>
      </c>
      <c r="I527" s="165">
        <v>388.5</v>
      </c>
      <c r="J527" s="165">
        <v>215.5</v>
      </c>
      <c r="K527" s="165">
        <v>215.5</v>
      </c>
      <c r="L527" s="169">
        <v>12</v>
      </c>
      <c r="M527" s="165">
        <f>X527</f>
        <v>803483.51</v>
      </c>
      <c r="N527" s="165" t="s">
        <v>34</v>
      </c>
      <c r="O527" s="165" t="s">
        <v>34</v>
      </c>
      <c r="P527" s="165" t="s">
        <v>34</v>
      </c>
      <c r="Q527" s="165">
        <f>M527</f>
        <v>803483.51</v>
      </c>
      <c r="R527" s="154">
        <f>M527/I527</f>
        <v>2068.1686229086231</v>
      </c>
      <c r="S527" s="154">
        <v>6757.0460339943347</v>
      </c>
      <c r="T527" s="165" t="s">
        <v>34</v>
      </c>
      <c r="U527" s="169" t="s">
        <v>34</v>
      </c>
      <c r="V527" s="165" t="s">
        <v>34</v>
      </c>
      <c r="W527" s="165">
        <v>287</v>
      </c>
      <c r="X527" s="165">
        <v>803483.51</v>
      </c>
      <c r="Y527" s="165" t="s">
        <v>34</v>
      </c>
      <c r="Z527" s="165" t="s">
        <v>34</v>
      </c>
      <c r="AA527" s="165" t="s">
        <v>34</v>
      </c>
      <c r="AB527" s="165" t="s">
        <v>34</v>
      </c>
      <c r="AC527" s="165" t="s">
        <v>34</v>
      </c>
      <c r="AD527" s="165" t="s">
        <v>34</v>
      </c>
      <c r="AE527" s="165" t="s">
        <v>34</v>
      </c>
      <c r="AF527" s="165" t="s">
        <v>34</v>
      </c>
      <c r="AG527" s="165" t="s">
        <v>34</v>
      </c>
      <c r="AH527" s="165" t="s">
        <v>34</v>
      </c>
      <c r="AI527" s="170" t="s">
        <v>405</v>
      </c>
      <c r="AJ527" s="41" t="s">
        <v>405</v>
      </c>
      <c r="AK527" s="32" t="s">
        <v>404</v>
      </c>
      <c r="AL527" s="90">
        <v>1</v>
      </c>
      <c r="AM527" s="89"/>
      <c r="AN527" s="21"/>
      <c r="AO527" s="87"/>
      <c r="AP527" s="21"/>
      <c r="AQ527" s="21"/>
      <c r="AR527" s="21"/>
      <c r="AS527" s="54"/>
      <c r="AT527" s="54"/>
      <c r="AU527" s="29">
        <v>470</v>
      </c>
      <c r="AV527" s="29" t="s">
        <v>449</v>
      </c>
      <c r="AW527" s="29" t="str">
        <f>CONCATENATE(AU527,AV527)</f>
        <v>470.</v>
      </c>
      <c r="AX527" s="104"/>
    </row>
    <row r="528" spans="1:50" ht="22.5" customHeight="1" x14ac:dyDescent="0.3">
      <c r="A528" s="159" t="str">
        <f t="shared" si="120"/>
        <v>471.</v>
      </c>
      <c r="B528" s="159">
        <v>1723</v>
      </c>
      <c r="C528" s="166" t="s">
        <v>1826</v>
      </c>
      <c r="D528" s="159">
        <v>1985</v>
      </c>
      <c r="E528" s="167" t="s">
        <v>34</v>
      </c>
      <c r="F528" s="159" t="s">
        <v>35</v>
      </c>
      <c r="G528" s="159">
        <v>2</v>
      </c>
      <c r="H528" s="159">
        <v>2</v>
      </c>
      <c r="I528" s="165">
        <v>871</v>
      </c>
      <c r="J528" s="165">
        <v>813.1</v>
      </c>
      <c r="K528" s="165">
        <v>813.1</v>
      </c>
      <c r="L528" s="169">
        <v>28</v>
      </c>
      <c r="M528" s="165">
        <f>X528</f>
        <v>1064761.43</v>
      </c>
      <c r="N528" s="165" t="s">
        <v>34</v>
      </c>
      <c r="O528" s="165" t="s">
        <v>34</v>
      </c>
      <c r="P528" s="165" t="s">
        <v>34</v>
      </c>
      <c r="Q528" s="165">
        <f>M528</f>
        <v>1064761.43</v>
      </c>
      <c r="R528" s="154">
        <f>M528/I528</f>
        <v>1222.4585878300802</v>
      </c>
      <c r="S528" s="154">
        <v>6757.0460339943347</v>
      </c>
      <c r="T528" s="165" t="s">
        <v>34</v>
      </c>
      <c r="U528" s="169" t="s">
        <v>34</v>
      </c>
      <c r="V528" s="165" t="s">
        <v>34</v>
      </c>
      <c r="W528" s="165">
        <v>658.2</v>
      </c>
      <c r="X528" s="165">
        <v>1064761.43</v>
      </c>
      <c r="Y528" s="165" t="s">
        <v>34</v>
      </c>
      <c r="Z528" s="165" t="s">
        <v>34</v>
      </c>
      <c r="AA528" s="165" t="s">
        <v>34</v>
      </c>
      <c r="AB528" s="165" t="s">
        <v>34</v>
      </c>
      <c r="AC528" s="165" t="s">
        <v>34</v>
      </c>
      <c r="AD528" s="165" t="s">
        <v>34</v>
      </c>
      <c r="AE528" s="165" t="s">
        <v>34</v>
      </c>
      <c r="AF528" s="165" t="s">
        <v>34</v>
      </c>
      <c r="AG528" s="165" t="s">
        <v>34</v>
      </c>
      <c r="AH528" s="165" t="s">
        <v>34</v>
      </c>
      <c r="AI528" s="170" t="s">
        <v>405</v>
      </c>
      <c r="AJ528" s="41" t="s">
        <v>405</v>
      </c>
      <c r="AK528" s="32" t="s">
        <v>404</v>
      </c>
      <c r="AL528" s="90">
        <v>1</v>
      </c>
      <c r="AM528" s="89"/>
      <c r="AN528" s="21"/>
      <c r="AO528" s="87"/>
      <c r="AP528" s="21"/>
      <c r="AQ528" s="21"/>
      <c r="AR528" s="21"/>
      <c r="AS528" s="54"/>
      <c r="AT528" s="54"/>
      <c r="AU528" s="29">
        <v>471</v>
      </c>
      <c r="AV528" s="29" t="s">
        <v>449</v>
      </c>
      <c r="AW528" s="29" t="str">
        <f>CONCATENATE(AU528,AV528)</f>
        <v>471.</v>
      </c>
      <c r="AX528" s="104"/>
    </row>
    <row r="529" spans="1:50" ht="22.5" customHeight="1" x14ac:dyDescent="0.3">
      <c r="A529" s="159"/>
      <c r="B529" s="159"/>
      <c r="C529" s="158" t="s">
        <v>221</v>
      </c>
      <c r="D529" s="172"/>
      <c r="E529" s="167"/>
      <c r="F529" s="167"/>
      <c r="G529" s="188"/>
      <c r="H529" s="188"/>
      <c r="I529" s="160">
        <f>I530+I536+I539</f>
        <v>9912.4</v>
      </c>
      <c r="J529" s="160">
        <f>J530+J536+J539</f>
        <v>9072.7000000000007</v>
      </c>
      <c r="K529" s="160">
        <f>K530+K536+K539</f>
        <v>7368.7</v>
      </c>
      <c r="L529" s="161">
        <f>L530+L536+L539</f>
        <v>324</v>
      </c>
      <c r="M529" s="160">
        <f>M530+M536+M539</f>
        <v>2597789.38</v>
      </c>
      <c r="N529" s="160"/>
      <c r="O529" s="160"/>
      <c r="P529" s="160"/>
      <c r="Q529" s="160">
        <f>Q530+Q536+Q539</f>
        <v>2597789.38</v>
      </c>
      <c r="R529" s="160"/>
      <c r="S529" s="160"/>
      <c r="T529" s="160">
        <f>T530+T536+T539</f>
        <v>1937336.0299999998</v>
      </c>
      <c r="U529" s="161"/>
      <c r="V529" s="160"/>
      <c r="W529" s="160">
        <f>W530+W536+W539</f>
        <v>177</v>
      </c>
      <c r="X529" s="160">
        <f>X530+X536+X539</f>
        <v>484311.83</v>
      </c>
      <c r="Y529" s="160"/>
      <c r="Z529" s="160"/>
      <c r="AA529" s="160"/>
      <c r="AB529" s="160"/>
      <c r="AC529" s="160"/>
      <c r="AD529" s="160"/>
      <c r="AE529" s="160"/>
      <c r="AF529" s="160"/>
      <c r="AG529" s="160">
        <f>AG530+AG536+AG539</f>
        <v>176141.52000000002</v>
      </c>
      <c r="AH529" s="165"/>
      <c r="AI529" s="170"/>
      <c r="AJ529" s="41"/>
      <c r="AK529" s="32"/>
      <c r="AL529" s="115">
        <f>AL530+AL536+AL539</f>
        <v>11</v>
      </c>
      <c r="AM529" s="106">
        <f>AM530+AM536+AM539</f>
        <v>0</v>
      </c>
      <c r="AN529" s="21">
        <f>M529-T529-V529-X529-Z529-AB529-AD529-AG529-AH529</f>
        <v>5.8207660913467407E-11</v>
      </c>
      <c r="AO529" s="87"/>
      <c r="AP529" s="21"/>
      <c r="AQ529" s="21"/>
      <c r="AR529" s="21"/>
      <c r="AS529" s="95">
        <f>AL529+AM529</f>
        <v>11</v>
      </c>
      <c r="AT529" s="46"/>
      <c r="AX529" s="104"/>
    </row>
    <row r="530" spans="1:50" ht="22.5" customHeight="1" x14ac:dyDescent="0.3">
      <c r="A530" s="159"/>
      <c r="B530" s="159"/>
      <c r="C530" s="158" t="s">
        <v>39</v>
      </c>
      <c r="D530" s="172"/>
      <c r="E530" s="167"/>
      <c r="F530" s="167"/>
      <c r="G530" s="188"/>
      <c r="H530" s="188"/>
      <c r="I530" s="160">
        <f>SUM(I531:I535)</f>
        <v>3140</v>
      </c>
      <c r="J530" s="160">
        <f>SUM(J531:J535)</f>
        <v>2752.1</v>
      </c>
      <c r="K530" s="160">
        <f>SUM(K531:K535)</f>
        <v>2752.1</v>
      </c>
      <c r="L530" s="161">
        <f>SUM(L531:L535)</f>
        <v>128</v>
      </c>
      <c r="M530" s="160">
        <f>SUM(M531:M535)</f>
        <v>1153210.32</v>
      </c>
      <c r="N530" s="160"/>
      <c r="O530" s="160"/>
      <c r="P530" s="160"/>
      <c r="Q530" s="160">
        <f>SUM(Q531:Q535)</f>
        <v>1153210.32</v>
      </c>
      <c r="R530" s="160"/>
      <c r="S530" s="160"/>
      <c r="T530" s="160">
        <f>SUM(T531:T535)</f>
        <v>596256.97</v>
      </c>
      <c r="U530" s="161"/>
      <c r="V530" s="160"/>
      <c r="W530" s="160">
        <f>SUM(W531:W535)</f>
        <v>177</v>
      </c>
      <c r="X530" s="160">
        <f>SUM(X531:X535)</f>
        <v>484311.83</v>
      </c>
      <c r="Y530" s="160"/>
      <c r="Z530" s="160"/>
      <c r="AA530" s="160"/>
      <c r="AB530" s="160"/>
      <c r="AC530" s="160"/>
      <c r="AD530" s="160"/>
      <c r="AE530" s="160"/>
      <c r="AF530" s="160"/>
      <c r="AG530" s="160">
        <f>SUM(AG531:AG535)</f>
        <v>72641.52</v>
      </c>
      <c r="AH530" s="165"/>
      <c r="AI530" s="170"/>
      <c r="AJ530" s="32">
        <v>3</v>
      </c>
      <c r="AL530" s="90">
        <f>SUM(AL531:AL535)</f>
        <v>5</v>
      </c>
      <c r="AM530" s="94">
        <f>SUM(AM531:AM535)</f>
        <v>0</v>
      </c>
      <c r="AN530" s="21">
        <f>M530-T530-V530-X530-Z530-AB530-AD530-AG530-AH530</f>
        <v>7.2759576141834259E-11</v>
      </c>
      <c r="AO530" s="87"/>
      <c r="AP530" s="21"/>
      <c r="AQ530" s="21"/>
      <c r="AR530" s="21"/>
      <c r="AS530" s="46"/>
      <c r="AT530" s="46"/>
      <c r="AX530" s="104"/>
    </row>
    <row r="531" spans="1:50" ht="22.5" customHeight="1" x14ac:dyDescent="0.3">
      <c r="A531" s="159" t="str">
        <f t="shared" si="120"/>
        <v>472.</v>
      </c>
      <c r="B531" s="159">
        <v>1832</v>
      </c>
      <c r="C531" s="166" t="s">
        <v>799</v>
      </c>
      <c r="D531" s="159">
        <v>1970</v>
      </c>
      <c r="E531" s="167" t="s">
        <v>34</v>
      </c>
      <c r="F531" s="159" t="s">
        <v>35</v>
      </c>
      <c r="G531" s="168">
        <v>2</v>
      </c>
      <c r="H531" s="168">
        <v>2</v>
      </c>
      <c r="I531" s="165">
        <v>553.20000000000005</v>
      </c>
      <c r="J531" s="165">
        <v>378.9</v>
      </c>
      <c r="K531" s="165">
        <v>378.9</v>
      </c>
      <c r="L531" s="169">
        <v>18</v>
      </c>
      <c r="M531" s="165">
        <v>201898.49</v>
      </c>
      <c r="N531" s="165" t="s">
        <v>34</v>
      </c>
      <c r="O531" s="165" t="s">
        <v>34</v>
      </c>
      <c r="P531" s="165" t="s">
        <v>34</v>
      </c>
      <c r="Q531" s="165">
        <f>M531</f>
        <v>201898.49</v>
      </c>
      <c r="R531" s="154">
        <f>M531/I531</f>
        <v>364.96473246565432</v>
      </c>
      <c r="S531" s="154">
        <v>5221.4052538370725</v>
      </c>
      <c r="T531" s="165">
        <v>199256.97</v>
      </c>
      <c r="U531" s="169" t="s">
        <v>34</v>
      </c>
      <c r="V531" s="165" t="s">
        <v>34</v>
      </c>
      <c r="W531" s="165" t="s">
        <v>34</v>
      </c>
      <c r="X531" s="165" t="s">
        <v>34</v>
      </c>
      <c r="Y531" s="165" t="s">
        <v>34</v>
      </c>
      <c r="Z531" s="165" t="s">
        <v>34</v>
      </c>
      <c r="AA531" s="165" t="s">
        <v>34</v>
      </c>
      <c r="AB531" s="165" t="s">
        <v>34</v>
      </c>
      <c r="AC531" s="165" t="s">
        <v>34</v>
      </c>
      <c r="AD531" s="165" t="s">
        <v>34</v>
      </c>
      <c r="AE531" s="165" t="s">
        <v>34</v>
      </c>
      <c r="AF531" s="165" t="s">
        <v>34</v>
      </c>
      <c r="AG531" s="165">
        <v>2641.52</v>
      </c>
      <c r="AH531" s="165" t="s">
        <v>34</v>
      </c>
      <c r="AI531" s="170" t="s">
        <v>403</v>
      </c>
      <c r="AJ531" s="41"/>
      <c r="AK531" s="32" t="s">
        <v>404</v>
      </c>
      <c r="AL531" s="90">
        <v>1</v>
      </c>
      <c r="AM531" s="89"/>
      <c r="AN531" s="21" t="s">
        <v>502</v>
      </c>
      <c r="AO531" s="21"/>
      <c r="AP531" s="21"/>
      <c r="AQ531" s="21"/>
      <c r="AR531" s="21"/>
      <c r="AS531" s="46" t="s">
        <v>532</v>
      </c>
      <c r="AT531" s="46"/>
      <c r="AU531" s="29">
        <v>472</v>
      </c>
      <c r="AV531" s="29" t="s">
        <v>449</v>
      </c>
      <c r="AW531" s="29" t="str">
        <f>CONCATENATE(AU531,AV531)</f>
        <v>472.</v>
      </c>
      <c r="AX531" s="104"/>
    </row>
    <row r="532" spans="1:50" ht="22.5" customHeight="1" x14ac:dyDescent="0.3">
      <c r="A532" s="159" t="str">
        <f t="shared" si="120"/>
        <v>473.</v>
      </c>
      <c r="B532" s="159">
        <v>1837</v>
      </c>
      <c r="C532" s="166" t="s">
        <v>1931</v>
      </c>
      <c r="D532" s="159">
        <v>1953</v>
      </c>
      <c r="E532" s="167" t="s">
        <v>34</v>
      </c>
      <c r="F532" s="159" t="s">
        <v>36</v>
      </c>
      <c r="G532" s="168">
        <v>1</v>
      </c>
      <c r="H532" s="168">
        <v>1</v>
      </c>
      <c r="I532" s="165">
        <v>98</v>
      </c>
      <c r="J532" s="165">
        <v>43.5</v>
      </c>
      <c r="K532" s="165">
        <v>43.5</v>
      </c>
      <c r="L532" s="169">
        <v>7</v>
      </c>
      <c r="M532" s="165">
        <f>X532</f>
        <v>484311.83</v>
      </c>
      <c r="N532" s="165" t="s">
        <v>34</v>
      </c>
      <c r="O532" s="165" t="s">
        <v>34</v>
      </c>
      <c r="P532" s="165" t="s">
        <v>34</v>
      </c>
      <c r="Q532" s="165">
        <f>M532</f>
        <v>484311.83</v>
      </c>
      <c r="R532" s="154"/>
      <c r="S532" s="154"/>
      <c r="T532" s="165" t="s">
        <v>34</v>
      </c>
      <c r="U532" s="169"/>
      <c r="V532" s="165"/>
      <c r="W532" s="165">
        <v>177</v>
      </c>
      <c r="X532" s="165">
        <v>484311.83</v>
      </c>
      <c r="Y532" s="165" t="s">
        <v>34</v>
      </c>
      <c r="Z532" s="165" t="s">
        <v>34</v>
      </c>
      <c r="AA532" s="165" t="s">
        <v>34</v>
      </c>
      <c r="AB532" s="165" t="s">
        <v>34</v>
      </c>
      <c r="AC532" s="165" t="s">
        <v>34</v>
      </c>
      <c r="AD532" s="165" t="s">
        <v>34</v>
      </c>
      <c r="AE532" s="165" t="s">
        <v>34</v>
      </c>
      <c r="AF532" s="165" t="s">
        <v>34</v>
      </c>
      <c r="AG532" s="165" t="s">
        <v>34</v>
      </c>
      <c r="AH532" s="165" t="s">
        <v>34</v>
      </c>
      <c r="AI532" s="170" t="s">
        <v>405</v>
      </c>
      <c r="AJ532" s="41"/>
      <c r="AK532" s="32" t="s">
        <v>404</v>
      </c>
      <c r="AL532" s="90">
        <v>1</v>
      </c>
      <c r="AM532" s="89"/>
      <c r="AN532" s="21" t="s">
        <v>502</v>
      </c>
      <c r="AO532" s="21"/>
      <c r="AP532" s="21"/>
      <c r="AQ532" s="21"/>
      <c r="AR532" s="21"/>
      <c r="AS532" s="46"/>
      <c r="AT532" s="46"/>
      <c r="AU532" s="29">
        <v>473</v>
      </c>
      <c r="AV532" s="29" t="s">
        <v>449</v>
      </c>
      <c r="AW532" s="29" t="str">
        <f t="shared" ref="AW532:AW535" si="125">CONCATENATE(AU532,AV532)</f>
        <v>473.</v>
      </c>
      <c r="AX532" s="104"/>
    </row>
    <row r="533" spans="1:50" ht="22.5" customHeight="1" x14ac:dyDescent="0.3">
      <c r="A533" s="159" t="str">
        <f t="shared" si="120"/>
        <v>474.</v>
      </c>
      <c r="B533" s="159">
        <v>1820</v>
      </c>
      <c r="C533" s="166" t="s">
        <v>800</v>
      </c>
      <c r="D533" s="159">
        <v>1973</v>
      </c>
      <c r="E533" s="167" t="s">
        <v>34</v>
      </c>
      <c r="F533" s="159" t="s">
        <v>35</v>
      </c>
      <c r="G533" s="168">
        <v>2</v>
      </c>
      <c r="H533" s="168">
        <v>2</v>
      </c>
      <c r="I533" s="165">
        <v>561.20000000000005</v>
      </c>
      <c r="J533" s="165">
        <v>510.2</v>
      </c>
      <c r="K533" s="165">
        <v>510.2</v>
      </c>
      <c r="L533" s="169">
        <v>29</v>
      </c>
      <c r="M533" s="165">
        <f>T533+AG533</f>
        <v>102000</v>
      </c>
      <c r="N533" s="165" t="s">
        <v>34</v>
      </c>
      <c r="O533" s="165" t="s">
        <v>34</v>
      </c>
      <c r="P533" s="165" t="s">
        <v>34</v>
      </c>
      <c r="Q533" s="165">
        <f>M533</f>
        <v>102000</v>
      </c>
      <c r="R533" s="154">
        <f>M533/I533</f>
        <v>181.75338560228082</v>
      </c>
      <c r="S533" s="154">
        <v>5221.4052538370725</v>
      </c>
      <c r="T533" s="165">
        <v>82000</v>
      </c>
      <c r="U533" s="169" t="s">
        <v>34</v>
      </c>
      <c r="V533" s="165" t="s">
        <v>34</v>
      </c>
      <c r="W533" s="165" t="s">
        <v>34</v>
      </c>
      <c r="X533" s="165" t="s">
        <v>34</v>
      </c>
      <c r="Y533" s="165" t="s">
        <v>34</v>
      </c>
      <c r="Z533" s="165" t="s">
        <v>34</v>
      </c>
      <c r="AA533" s="165" t="s">
        <v>34</v>
      </c>
      <c r="AB533" s="165" t="s">
        <v>34</v>
      </c>
      <c r="AC533" s="165" t="s">
        <v>34</v>
      </c>
      <c r="AD533" s="165" t="s">
        <v>34</v>
      </c>
      <c r="AE533" s="165" t="s">
        <v>34</v>
      </c>
      <c r="AF533" s="165" t="s">
        <v>34</v>
      </c>
      <c r="AG533" s="165">
        <v>20000</v>
      </c>
      <c r="AH533" s="165" t="s">
        <v>34</v>
      </c>
      <c r="AI533" s="170" t="s">
        <v>403</v>
      </c>
      <c r="AJ533" s="41"/>
      <c r="AK533" s="32" t="s">
        <v>406</v>
      </c>
      <c r="AL533" s="90">
        <v>1</v>
      </c>
      <c r="AM533" s="89"/>
      <c r="AN533" s="21" t="s">
        <v>409</v>
      </c>
      <c r="AO533" s="21"/>
      <c r="AP533" s="21"/>
      <c r="AQ533" s="21"/>
      <c r="AR533" s="21"/>
      <c r="AS533" s="46" t="s">
        <v>532</v>
      </c>
      <c r="AT533" s="46"/>
      <c r="AU533" s="29">
        <v>474</v>
      </c>
      <c r="AV533" s="29" t="s">
        <v>449</v>
      </c>
      <c r="AW533" s="29" t="str">
        <f t="shared" si="125"/>
        <v>474.</v>
      </c>
      <c r="AX533" s="104"/>
    </row>
    <row r="534" spans="1:50" ht="22.5" customHeight="1" x14ac:dyDescent="0.3">
      <c r="A534" s="159" t="str">
        <f t="shared" si="120"/>
        <v>475.</v>
      </c>
      <c r="B534" s="159">
        <v>1813</v>
      </c>
      <c r="C534" s="166" t="s">
        <v>801</v>
      </c>
      <c r="D534" s="159">
        <v>1994</v>
      </c>
      <c r="E534" s="167" t="s">
        <v>34</v>
      </c>
      <c r="F534" s="159" t="s">
        <v>35</v>
      </c>
      <c r="G534" s="168">
        <v>2</v>
      </c>
      <c r="H534" s="168">
        <v>2</v>
      </c>
      <c r="I534" s="165">
        <v>600.20000000000005</v>
      </c>
      <c r="J534" s="165">
        <v>566.4</v>
      </c>
      <c r="K534" s="165">
        <v>566.4</v>
      </c>
      <c r="L534" s="169">
        <v>22</v>
      </c>
      <c r="M534" s="165">
        <v>120000</v>
      </c>
      <c r="N534" s="165" t="s">
        <v>34</v>
      </c>
      <c r="O534" s="165" t="s">
        <v>34</v>
      </c>
      <c r="P534" s="165" t="s">
        <v>34</v>
      </c>
      <c r="Q534" s="165">
        <f>M534</f>
        <v>120000</v>
      </c>
      <c r="R534" s="154">
        <f>M534/I534</f>
        <v>199.93335554815062</v>
      </c>
      <c r="S534" s="154">
        <v>5221.4052538370725</v>
      </c>
      <c r="T534" s="165">
        <v>100000</v>
      </c>
      <c r="U534" s="169" t="s">
        <v>34</v>
      </c>
      <c r="V534" s="165" t="s">
        <v>34</v>
      </c>
      <c r="W534" s="165" t="s">
        <v>34</v>
      </c>
      <c r="X534" s="165" t="s">
        <v>34</v>
      </c>
      <c r="Y534" s="165" t="s">
        <v>34</v>
      </c>
      <c r="Z534" s="165" t="s">
        <v>34</v>
      </c>
      <c r="AA534" s="165" t="s">
        <v>34</v>
      </c>
      <c r="AB534" s="165" t="s">
        <v>34</v>
      </c>
      <c r="AC534" s="165" t="s">
        <v>34</v>
      </c>
      <c r="AD534" s="165" t="s">
        <v>34</v>
      </c>
      <c r="AE534" s="165" t="s">
        <v>34</v>
      </c>
      <c r="AF534" s="165" t="s">
        <v>34</v>
      </c>
      <c r="AG534" s="165">
        <v>20000</v>
      </c>
      <c r="AH534" s="165" t="s">
        <v>34</v>
      </c>
      <c r="AI534" s="170" t="s">
        <v>403</v>
      </c>
      <c r="AJ534" s="41"/>
      <c r="AK534" s="32" t="s">
        <v>406</v>
      </c>
      <c r="AL534" s="90">
        <v>1</v>
      </c>
      <c r="AM534" s="89"/>
      <c r="AN534" s="21" t="s">
        <v>409</v>
      </c>
      <c r="AO534" s="21"/>
      <c r="AP534" s="21"/>
      <c r="AQ534" s="21"/>
      <c r="AR534" s="21"/>
      <c r="AS534" s="46" t="s">
        <v>532</v>
      </c>
      <c r="AT534" s="46"/>
      <c r="AU534" s="29">
        <v>475</v>
      </c>
      <c r="AV534" s="29" t="s">
        <v>449</v>
      </c>
      <c r="AW534" s="29" t="str">
        <f t="shared" si="125"/>
        <v>475.</v>
      </c>
      <c r="AX534" s="104"/>
    </row>
    <row r="535" spans="1:50" ht="22.5" customHeight="1" x14ac:dyDescent="0.3">
      <c r="A535" s="159" t="str">
        <f t="shared" si="120"/>
        <v>476.</v>
      </c>
      <c r="B535" s="159">
        <v>1819</v>
      </c>
      <c r="C535" s="166" t="s">
        <v>802</v>
      </c>
      <c r="D535" s="159">
        <v>1991</v>
      </c>
      <c r="E535" s="167" t="s">
        <v>34</v>
      </c>
      <c r="F535" s="159" t="s">
        <v>35</v>
      </c>
      <c r="G535" s="168">
        <v>3</v>
      </c>
      <c r="H535" s="168">
        <v>2</v>
      </c>
      <c r="I535" s="165">
        <v>1327.4</v>
      </c>
      <c r="J535" s="165">
        <v>1253.0999999999999</v>
      </c>
      <c r="K535" s="165">
        <v>1253.0999999999999</v>
      </c>
      <c r="L535" s="169">
        <v>52</v>
      </c>
      <c r="M535" s="165">
        <v>245000</v>
      </c>
      <c r="N535" s="165" t="s">
        <v>34</v>
      </c>
      <c r="O535" s="165" t="s">
        <v>34</v>
      </c>
      <c r="P535" s="165" t="s">
        <v>34</v>
      </c>
      <c r="Q535" s="165">
        <f>M535</f>
        <v>245000</v>
      </c>
      <c r="R535" s="154">
        <f>M535/I535</f>
        <v>184.57134247400933</v>
      </c>
      <c r="S535" s="154">
        <v>5221.4052538370725</v>
      </c>
      <c r="T535" s="165">
        <v>215000</v>
      </c>
      <c r="U535" s="169" t="s">
        <v>34</v>
      </c>
      <c r="V535" s="165" t="s">
        <v>34</v>
      </c>
      <c r="W535" s="165" t="s">
        <v>34</v>
      </c>
      <c r="X535" s="165" t="s">
        <v>34</v>
      </c>
      <c r="Y535" s="165" t="s">
        <v>34</v>
      </c>
      <c r="Z535" s="165" t="s">
        <v>34</v>
      </c>
      <c r="AA535" s="165" t="s">
        <v>34</v>
      </c>
      <c r="AB535" s="165" t="s">
        <v>34</v>
      </c>
      <c r="AC535" s="165" t="s">
        <v>34</v>
      </c>
      <c r="AD535" s="165" t="s">
        <v>34</v>
      </c>
      <c r="AE535" s="165" t="s">
        <v>34</v>
      </c>
      <c r="AF535" s="165" t="s">
        <v>34</v>
      </c>
      <c r="AG535" s="165">
        <v>30000</v>
      </c>
      <c r="AH535" s="165" t="s">
        <v>34</v>
      </c>
      <c r="AI535" s="170" t="s">
        <v>403</v>
      </c>
      <c r="AJ535" s="41"/>
      <c r="AK535" s="32" t="s">
        <v>404</v>
      </c>
      <c r="AL535" s="90">
        <v>1</v>
      </c>
      <c r="AM535" s="89"/>
      <c r="AN535" s="21" t="s">
        <v>409</v>
      </c>
      <c r="AO535" s="21"/>
      <c r="AP535" s="21"/>
      <c r="AQ535" s="21"/>
      <c r="AR535" s="21"/>
      <c r="AS535" s="46" t="s">
        <v>532</v>
      </c>
      <c r="AT535" s="46"/>
      <c r="AU535" s="29">
        <v>476</v>
      </c>
      <c r="AV535" s="29" t="s">
        <v>449</v>
      </c>
      <c r="AW535" s="29" t="str">
        <f t="shared" si="125"/>
        <v>476.</v>
      </c>
      <c r="AX535" s="104"/>
    </row>
    <row r="536" spans="1:50" ht="22.5" customHeight="1" x14ac:dyDescent="0.3">
      <c r="A536" s="159"/>
      <c r="B536" s="159"/>
      <c r="C536" s="158" t="s">
        <v>40</v>
      </c>
      <c r="D536" s="172"/>
      <c r="E536" s="167"/>
      <c r="F536" s="167"/>
      <c r="G536" s="188"/>
      <c r="H536" s="188"/>
      <c r="I536" s="163">
        <f t="shared" ref="I536:T536" si="126">SUM(I537:I538)</f>
        <v>2765.7</v>
      </c>
      <c r="J536" s="163">
        <f t="shared" si="126"/>
        <v>2647.1</v>
      </c>
      <c r="K536" s="163">
        <f t="shared" si="126"/>
        <v>2101.3000000000002</v>
      </c>
      <c r="L536" s="161">
        <f t="shared" si="126"/>
        <v>87</v>
      </c>
      <c r="M536" s="160">
        <f t="shared" si="126"/>
        <v>537869</v>
      </c>
      <c r="N536" s="160"/>
      <c r="O536" s="160"/>
      <c r="P536" s="160"/>
      <c r="Q536" s="160">
        <f t="shared" si="126"/>
        <v>537869</v>
      </c>
      <c r="R536" s="160">
        <f t="shared" si="126"/>
        <v>424.37409639823898</v>
      </c>
      <c r="S536" s="160">
        <f t="shared" si="126"/>
        <v>15186.694683026586</v>
      </c>
      <c r="T536" s="160">
        <f t="shared" si="126"/>
        <v>434369</v>
      </c>
      <c r="U536" s="161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>
        <f>SUM(AG537:AG538)</f>
        <v>103500</v>
      </c>
      <c r="AH536" s="160"/>
      <c r="AI536" s="170"/>
      <c r="AJ536" s="1">
        <v>0</v>
      </c>
      <c r="AK536" s="32"/>
      <c r="AL536" s="90">
        <f>SUM(AL537:AL538)</f>
        <v>2</v>
      </c>
      <c r="AM536" s="89">
        <f>SUM(AM537:AM538)</f>
        <v>0</v>
      </c>
      <c r="AN536" s="21">
        <f>M536-T536-V536-X536-Z536-AB536-AD536-AG536-AH536</f>
        <v>0</v>
      </c>
      <c r="AO536" s="87"/>
      <c r="AP536" s="21"/>
      <c r="AQ536" s="21"/>
      <c r="AR536" s="21"/>
      <c r="AS536" s="46"/>
      <c r="AT536" s="46"/>
      <c r="AX536" s="104"/>
    </row>
    <row r="537" spans="1:50" ht="22.5" customHeight="1" x14ac:dyDescent="0.3">
      <c r="A537" s="159" t="str">
        <f t="shared" si="120"/>
        <v>477.</v>
      </c>
      <c r="B537" s="159">
        <v>1810</v>
      </c>
      <c r="C537" s="166" t="s">
        <v>803</v>
      </c>
      <c r="D537" s="192">
        <v>1983</v>
      </c>
      <c r="E537" s="167" t="s">
        <v>34</v>
      </c>
      <c r="F537" s="159" t="s">
        <v>35</v>
      </c>
      <c r="G537" s="159">
        <v>3</v>
      </c>
      <c r="H537" s="159">
        <v>3</v>
      </c>
      <c r="I537" s="165">
        <v>1856.3</v>
      </c>
      <c r="J537" s="165">
        <v>1795.7</v>
      </c>
      <c r="K537" s="165">
        <v>1249.9000000000001</v>
      </c>
      <c r="L537" s="169">
        <v>46</v>
      </c>
      <c r="M537" s="165">
        <f>T537+AG537</f>
        <v>297869</v>
      </c>
      <c r="N537" s="165" t="s">
        <v>34</v>
      </c>
      <c r="O537" s="165" t="s">
        <v>34</v>
      </c>
      <c r="P537" s="165" t="s">
        <v>34</v>
      </c>
      <c r="Q537" s="165">
        <f>M537</f>
        <v>297869</v>
      </c>
      <c r="R537" s="154">
        <f>M537/I537</f>
        <v>160.46382589021172</v>
      </c>
      <c r="S537" s="154">
        <v>7593.347341513293</v>
      </c>
      <c r="T537" s="165">
        <v>241369</v>
      </c>
      <c r="U537" s="169" t="s">
        <v>34</v>
      </c>
      <c r="V537" s="165" t="s">
        <v>34</v>
      </c>
      <c r="W537" s="165" t="s">
        <v>34</v>
      </c>
      <c r="X537" s="165" t="s">
        <v>34</v>
      </c>
      <c r="Y537" s="165" t="s">
        <v>34</v>
      </c>
      <c r="Z537" s="165" t="s">
        <v>34</v>
      </c>
      <c r="AA537" s="165" t="s">
        <v>34</v>
      </c>
      <c r="AB537" s="165" t="s">
        <v>34</v>
      </c>
      <c r="AC537" s="165" t="s">
        <v>34</v>
      </c>
      <c r="AD537" s="165" t="s">
        <v>34</v>
      </c>
      <c r="AE537" s="165" t="s">
        <v>34</v>
      </c>
      <c r="AF537" s="165" t="s">
        <v>34</v>
      </c>
      <c r="AG537" s="165">
        <v>56500</v>
      </c>
      <c r="AH537" s="165" t="s">
        <v>34</v>
      </c>
      <c r="AI537" s="170" t="s">
        <v>405</v>
      </c>
      <c r="AJ537" s="41"/>
      <c r="AK537" s="32" t="s">
        <v>404</v>
      </c>
      <c r="AL537" s="90">
        <v>1</v>
      </c>
      <c r="AM537" s="89"/>
      <c r="AN537" s="21" t="s">
        <v>409</v>
      </c>
      <c r="AO537" s="21"/>
      <c r="AP537" s="21"/>
      <c r="AQ537" s="21"/>
      <c r="AR537" s="21"/>
      <c r="AS537" s="34" t="s">
        <v>1772</v>
      </c>
      <c r="AT537" s="34"/>
      <c r="AU537" s="29">
        <v>477</v>
      </c>
      <c r="AV537" s="29" t="s">
        <v>449</v>
      </c>
      <c r="AW537" s="29" t="str">
        <f t="shared" ref="AW537:AW538" si="127">CONCATENATE(AU537,AV537)</f>
        <v>477.</v>
      </c>
      <c r="AX537" s="104"/>
    </row>
    <row r="538" spans="1:50" ht="22.5" customHeight="1" x14ac:dyDescent="0.3">
      <c r="A538" s="159" t="str">
        <f t="shared" si="120"/>
        <v>478.</v>
      </c>
      <c r="B538" s="159">
        <v>1814</v>
      </c>
      <c r="C538" s="166" t="s">
        <v>804</v>
      </c>
      <c r="D538" s="192">
        <v>1998</v>
      </c>
      <c r="E538" s="167" t="s">
        <v>34</v>
      </c>
      <c r="F538" s="159" t="s">
        <v>35</v>
      </c>
      <c r="G538" s="159">
        <v>2</v>
      </c>
      <c r="H538" s="159">
        <v>2</v>
      </c>
      <c r="I538" s="165">
        <v>909.4</v>
      </c>
      <c r="J538" s="165">
        <v>851.4</v>
      </c>
      <c r="K538" s="165">
        <v>851.4</v>
      </c>
      <c r="L538" s="169">
        <v>41</v>
      </c>
      <c r="M538" s="165">
        <f>T538+AG538</f>
        <v>240000</v>
      </c>
      <c r="N538" s="165" t="s">
        <v>34</v>
      </c>
      <c r="O538" s="165" t="s">
        <v>34</v>
      </c>
      <c r="P538" s="165" t="s">
        <v>34</v>
      </c>
      <c r="Q538" s="165">
        <f>M538</f>
        <v>240000</v>
      </c>
      <c r="R538" s="154">
        <f>M538/I538</f>
        <v>263.91027050802728</v>
      </c>
      <c r="S538" s="154">
        <v>7593.347341513293</v>
      </c>
      <c r="T538" s="165">
        <v>193000</v>
      </c>
      <c r="U538" s="169" t="s">
        <v>34</v>
      </c>
      <c r="V538" s="165" t="s">
        <v>34</v>
      </c>
      <c r="W538" s="165" t="s">
        <v>34</v>
      </c>
      <c r="X538" s="165" t="s">
        <v>34</v>
      </c>
      <c r="Y538" s="165" t="s">
        <v>34</v>
      </c>
      <c r="Z538" s="165" t="s">
        <v>34</v>
      </c>
      <c r="AA538" s="165" t="s">
        <v>34</v>
      </c>
      <c r="AB538" s="165" t="s">
        <v>34</v>
      </c>
      <c r="AC538" s="165" t="s">
        <v>34</v>
      </c>
      <c r="AD538" s="165" t="s">
        <v>34</v>
      </c>
      <c r="AE538" s="165" t="s">
        <v>34</v>
      </c>
      <c r="AF538" s="165" t="s">
        <v>34</v>
      </c>
      <c r="AG538" s="165">
        <v>47000</v>
      </c>
      <c r="AH538" s="165" t="s">
        <v>34</v>
      </c>
      <c r="AI538" s="170" t="s">
        <v>405</v>
      </c>
      <c r="AJ538" s="41"/>
      <c r="AK538" s="32" t="s">
        <v>406</v>
      </c>
      <c r="AL538" s="90">
        <v>1</v>
      </c>
      <c r="AM538" s="89"/>
      <c r="AN538" s="21" t="s">
        <v>409</v>
      </c>
      <c r="AO538" s="21"/>
      <c r="AP538" s="21"/>
      <c r="AQ538" s="21"/>
      <c r="AR538" s="21"/>
      <c r="AS538" s="34" t="s">
        <v>1597</v>
      </c>
      <c r="AT538" s="34"/>
      <c r="AU538" s="29">
        <v>478</v>
      </c>
      <c r="AV538" s="29" t="s">
        <v>449</v>
      </c>
      <c r="AW538" s="29" t="str">
        <f t="shared" si="127"/>
        <v>478.</v>
      </c>
      <c r="AX538" s="104"/>
    </row>
    <row r="539" spans="1:50" ht="22.5" customHeight="1" x14ac:dyDescent="0.3">
      <c r="A539" s="159"/>
      <c r="B539" s="159"/>
      <c r="C539" s="158" t="s">
        <v>41</v>
      </c>
      <c r="D539" s="172"/>
      <c r="E539" s="167"/>
      <c r="F539" s="167"/>
      <c r="G539" s="188"/>
      <c r="H539" s="188"/>
      <c r="I539" s="160">
        <f>SUM(I540:I543)</f>
        <v>4006.7</v>
      </c>
      <c r="J539" s="160">
        <f>SUM(J540:J543)</f>
        <v>3673.5</v>
      </c>
      <c r="K539" s="160">
        <f>SUM(K540:K543)</f>
        <v>2515.3000000000002</v>
      </c>
      <c r="L539" s="161">
        <f>SUM(L540:L543)</f>
        <v>109</v>
      </c>
      <c r="M539" s="160">
        <f>SUM(M540:M543)</f>
        <v>906710.05999999994</v>
      </c>
      <c r="N539" s="160"/>
      <c r="O539" s="160"/>
      <c r="P539" s="160"/>
      <c r="Q539" s="160">
        <f>SUM(Q540:Q543)</f>
        <v>906710.05999999994</v>
      </c>
      <c r="R539" s="160"/>
      <c r="S539" s="160"/>
      <c r="T539" s="160">
        <f>SUM(T540:T543)</f>
        <v>906710.05999999994</v>
      </c>
      <c r="U539" s="161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5"/>
      <c r="AI539" s="170"/>
      <c r="AJ539" s="41"/>
      <c r="AK539" s="3"/>
      <c r="AL539" s="90">
        <f>SUM(AL540:AL543)</f>
        <v>4</v>
      </c>
      <c r="AM539" s="89">
        <f>SUM(AM540:AM543)</f>
        <v>0</v>
      </c>
      <c r="AN539" s="3">
        <f>M539-T539-V539-X539-Z539-AB539-AD539-AG539-AH539</f>
        <v>0</v>
      </c>
      <c r="AO539" s="87"/>
      <c r="AP539" s="3"/>
      <c r="AQ539" s="3"/>
      <c r="AR539" s="3"/>
      <c r="AS539" s="46"/>
      <c r="AT539" s="46"/>
      <c r="AX539" s="104"/>
    </row>
    <row r="540" spans="1:50" ht="22.5" customHeight="1" x14ac:dyDescent="0.3">
      <c r="A540" s="159" t="str">
        <f t="shared" si="120"/>
        <v>479.</v>
      </c>
      <c r="B540" s="159">
        <v>1776</v>
      </c>
      <c r="C540" s="187" t="s">
        <v>1146</v>
      </c>
      <c r="D540" s="192">
        <v>1988</v>
      </c>
      <c r="E540" s="167" t="s">
        <v>34</v>
      </c>
      <c r="F540" s="159" t="s">
        <v>35</v>
      </c>
      <c r="G540" s="159">
        <v>2</v>
      </c>
      <c r="H540" s="159">
        <v>1</v>
      </c>
      <c r="I540" s="165">
        <v>973.6</v>
      </c>
      <c r="J540" s="165">
        <v>810.7</v>
      </c>
      <c r="K540" s="165">
        <v>322.8</v>
      </c>
      <c r="L540" s="169">
        <v>22</v>
      </c>
      <c r="M540" s="165">
        <f>T540</f>
        <v>212400.84</v>
      </c>
      <c r="N540" s="165" t="s">
        <v>34</v>
      </c>
      <c r="O540" s="165" t="s">
        <v>34</v>
      </c>
      <c r="P540" s="165" t="s">
        <v>34</v>
      </c>
      <c r="Q540" s="165">
        <f>M540</f>
        <v>212400.84</v>
      </c>
      <c r="R540" s="154">
        <f>M540/I540</f>
        <v>218.16027115858668</v>
      </c>
      <c r="S540" s="154">
        <v>6757.0460339943347</v>
      </c>
      <c r="T540" s="165">
        <v>212400.84</v>
      </c>
      <c r="U540" s="169" t="s">
        <v>34</v>
      </c>
      <c r="V540" s="165" t="s">
        <v>34</v>
      </c>
      <c r="W540" s="165" t="s">
        <v>34</v>
      </c>
      <c r="X540" s="165" t="s">
        <v>34</v>
      </c>
      <c r="Y540" s="165" t="s">
        <v>34</v>
      </c>
      <c r="Z540" s="165" t="s">
        <v>34</v>
      </c>
      <c r="AA540" s="165" t="s">
        <v>34</v>
      </c>
      <c r="AB540" s="165" t="s">
        <v>34</v>
      </c>
      <c r="AC540" s="165" t="s">
        <v>34</v>
      </c>
      <c r="AD540" s="165" t="s">
        <v>34</v>
      </c>
      <c r="AE540" s="165" t="s">
        <v>34</v>
      </c>
      <c r="AF540" s="165" t="s">
        <v>34</v>
      </c>
      <c r="AG540" s="165" t="s">
        <v>34</v>
      </c>
      <c r="AH540" s="165" t="s">
        <v>34</v>
      </c>
      <c r="AI540" s="170" t="s">
        <v>405</v>
      </c>
      <c r="AJ540" s="41" t="s">
        <v>405</v>
      </c>
      <c r="AK540" s="32" t="s">
        <v>404</v>
      </c>
      <c r="AL540" s="90">
        <v>1</v>
      </c>
      <c r="AM540" s="89"/>
      <c r="AN540" s="21" t="s">
        <v>501</v>
      </c>
      <c r="AO540" s="21"/>
      <c r="AP540" s="21"/>
      <c r="AQ540" s="21"/>
      <c r="AR540" s="21"/>
      <c r="AS540" s="34"/>
      <c r="AT540" s="34"/>
      <c r="AU540" s="29">
        <v>479</v>
      </c>
      <c r="AV540" s="29" t="s">
        <v>449</v>
      </c>
      <c r="AW540" s="29" t="str">
        <f>CONCATENATE(AU540,AV540)</f>
        <v>479.</v>
      </c>
      <c r="AX540" s="104"/>
    </row>
    <row r="541" spans="1:50" ht="22.5" customHeight="1" x14ac:dyDescent="0.3">
      <c r="A541" s="159" t="str">
        <f t="shared" si="120"/>
        <v>480.</v>
      </c>
      <c r="B541" s="159">
        <v>1779</v>
      </c>
      <c r="C541" s="166" t="s">
        <v>805</v>
      </c>
      <c r="D541" s="192">
        <v>1985</v>
      </c>
      <c r="E541" s="167" t="s">
        <v>34</v>
      </c>
      <c r="F541" s="159" t="s">
        <v>35</v>
      </c>
      <c r="G541" s="159">
        <v>2</v>
      </c>
      <c r="H541" s="159">
        <v>2</v>
      </c>
      <c r="I541" s="165">
        <v>790.8</v>
      </c>
      <c r="J541" s="165">
        <v>745.4</v>
      </c>
      <c r="K541" s="165">
        <v>435.5</v>
      </c>
      <c r="L541" s="169">
        <v>39</v>
      </c>
      <c r="M541" s="165">
        <f>T541</f>
        <v>160292.87</v>
      </c>
      <c r="N541" s="165" t="s">
        <v>34</v>
      </c>
      <c r="O541" s="165" t="s">
        <v>34</v>
      </c>
      <c r="P541" s="165" t="s">
        <v>34</v>
      </c>
      <c r="Q541" s="165">
        <f>M541</f>
        <v>160292.87</v>
      </c>
      <c r="R541" s="154">
        <f>M541/I541</f>
        <v>202.69710419828021</v>
      </c>
      <c r="S541" s="154">
        <v>6757.0460339943347</v>
      </c>
      <c r="T541" s="165">
        <v>160292.87</v>
      </c>
      <c r="U541" s="191" t="s">
        <v>34</v>
      </c>
      <c r="V541" s="206" t="s">
        <v>34</v>
      </c>
      <c r="W541" s="206" t="s">
        <v>34</v>
      </c>
      <c r="X541" s="206" t="s">
        <v>34</v>
      </c>
      <c r="Y541" s="206" t="s">
        <v>34</v>
      </c>
      <c r="Z541" s="206" t="s">
        <v>34</v>
      </c>
      <c r="AA541" s="206" t="s">
        <v>34</v>
      </c>
      <c r="AB541" s="206" t="s">
        <v>34</v>
      </c>
      <c r="AC541" s="206" t="s">
        <v>34</v>
      </c>
      <c r="AD541" s="206" t="s">
        <v>34</v>
      </c>
      <c r="AE541" s="206" t="s">
        <v>34</v>
      </c>
      <c r="AF541" s="206" t="s">
        <v>34</v>
      </c>
      <c r="AG541" s="206" t="s">
        <v>34</v>
      </c>
      <c r="AH541" s="165" t="s">
        <v>34</v>
      </c>
      <c r="AI541" s="170" t="s">
        <v>405</v>
      </c>
      <c r="AJ541" s="41" t="s">
        <v>405</v>
      </c>
      <c r="AK541" s="32" t="s">
        <v>404</v>
      </c>
      <c r="AL541" s="90">
        <v>1</v>
      </c>
      <c r="AM541" s="89"/>
      <c r="AN541" s="21" t="s">
        <v>409</v>
      </c>
      <c r="AO541" s="21"/>
      <c r="AP541" s="21"/>
      <c r="AQ541" s="21"/>
      <c r="AR541" s="21"/>
      <c r="AS541" s="34" t="s">
        <v>1935</v>
      </c>
      <c r="AT541" s="34"/>
      <c r="AU541" s="29">
        <v>480</v>
      </c>
      <c r="AV541" s="29" t="s">
        <v>449</v>
      </c>
      <c r="AW541" s="29" t="str">
        <f t="shared" ref="AW541:AW543" si="128">CONCATENATE(AU541,AV541)</f>
        <v>480.</v>
      </c>
      <c r="AX541" s="104"/>
    </row>
    <row r="542" spans="1:50" ht="22.5" customHeight="1" x14ac:dyDescent="0.3">
      <c r="A542" s="159" t="str">
        <f t="shared" si="120"/>
        <v>481.</v>
      </c>
      <c r="B542" s="159">
        <v>1811</v>
      </c>
      <c r="C542" s="166" t="s">
        <v>806</v>
      </c>
      <c r="D542" s="192">
        <v>1988</v>
      </c>
      <c r="E542" s="167" t="s">
        <v>34</v>
      </c>
      <c r="F542" s="159" t="s">
        <v>35</v>
      </c>
      <c r="G542" s="159">
        <v>2</v>
      </c>
      <c r="H542" s="159">
        <v>2</v>
      </c>
      <c r="I542" s="165">
        <v>697.3</v>
      </c>
      <c r="J542" s="165">
        <v>612</v>
      </c>
      <c r="K542" s="165">
        <v>612</v>
      </c>
      <c r="L542" s="169">
        <v>13</v>
      </c>
      <c r="M542" s="165">
        <f>T542</f>
        <v>184016.35</v>
      </c>
      <c r="N542" s="165" t="s">
        <v>34</v>
      </c>
      <c r="O542" s="165" t="s">
        <v>34</v>
      </c>
      <c r="P542" s="165" t="s">
        <v>34</v>
      </c>
      <c r="Q542" s="165">
        <f>M542</f>
        <v>184016.35</v>
      </c>
      <c r="R542" s="154">
        <f>M542/I542</f>
        <v>263.89839380467521</v>
      </c>
      <c r="S542" s="154">
        <v>6757.0460339943347</v>
      </c>
      <c r="T542" s="165">
        <v>184016.35</v>
      </c>
      <c r="U542" s="169" t="s">
        <v>34</v>
      </c>
      <c r="V542" s="165" t="s">
        <v>34</v>
      </c>
      <c r="W542" s="165" t="s">
        <v>34</v>
      </c>
      <c r="X542" s="165" t="s">
        <v>34</v>
      </c>
      <c r="Y542" s="165" t="s">
        <v>34</v>
      </c>
      <c r="Z542" s="165" t="s">
        <v>34</v>
      </c>
      <c r="AA542" s="165" t="s">
        <v>34</v>
      </c>
      <c r="AB542" s="165" t="s">
        <v>34</v>
      </c>
      <c r="AC542" s="165" t="s">
        <v>34</v>
      </c>
      <c r="AD542" s="165" t="s">
        <v>34</v>
      </c>
      <c r="AE542" s="165" t="s">
        <v>34</v>
      </c>
      <c r="AF542" s="165" t="s">
        <v>34</v>
      </c>
      <c r="AG542" s="165" t="s">
        <v>34</v>
      </c>
      <c r="AH542" s="165" t="s">
        <v>34</v>
      </c>
      <c r="AI542" s="170" t="s">
        <v>405</v>
      </c>
      <c r="AJ542" s="41" t="s">
        <v>405</v>
      </c>
      <c r="AK542" s="32" t="s">
        <v>404</v>
      </c>
      <c r="AL542" s="90">
        <v>1</v>
      </c>
      <c r="AM542" s="89"/>
      <c r="AN542" s="21" t="s">
        <v>409</v>
      </c>
      <c r="AO542" s="21"/>
      <c r="AP542" s="21"/>
      <c r="AQ542" s="21"/>
      <c r="AR542" s="21"/>
      <c r="AS542" s="34" t="s">
        <v>1881</v>
      </c>
      <c r="AT542" s="34"/>
      <c r="AU542" s="29">
        <v>481</v>
      </c>
      <c r="AV542" s="29" t="s">
        <v>449</v>
      </c>
      <c r="AW542" s="29" t="str">
        <f t="shared" si="128"/>
        <v>481.</v>
      </c>
      <c r="AX542" s="104"/>
    </row>
    <row r="543" spans="1:50" ht="22.5" customHeight="1" x14ac:dyDescent="0.3">
      <c r="A543" s="159" t="str">
        <f t="shared" si="120"/>
        <v>482.</v>
      </c>
      <c r="B543" s="159">
        <v>1845</v>
      </c>
      <c r="C543" s="166" t="s">
        <v>807</v>
      </c>
      <c r="D543" s="192">
        <v>1985</v>
      </c>
      <c r="E543" s="167" t="s">
        <v>34</v>
      </c>
      <c r="F543" s="159" t="s">
        <v>35</v>
      </c>
      <c r="G543" s="159">
        <v>2</v>
      </c>
      <c r="H543" s="159">
        <v>3</v>
      </c>
      <c r="I543" s="165">
        <v>1545</v>
      </c>
      <c r="J543" s="165">
        <v>1505.4</v>
      </c>
      <c r="K543" s="165">
        <v>1145</v>
      </c>
      <c r="L543" s="169">
        <v>35</v>
      </c>
      <c r="M543" s="165">
        <f>T543</f>
        <v>350000</v>
      </c>
      <c r="N543" s="165" t="s">
        <v>34</v>
      </c>
      <c r="O543" s="165" t="s">
        <v>34</v>
      </c>
      <c r="P543" s="165" t="s">
        <v>34</v>
      </c>
      <c r="Q543" s="165">
        <f>M543</f>
        <v>350000</v>
      </c>
      <c r="R543" s="154">
        <f>M543/I543</f>
        <v>226.53721682847896</v>
      </c>
      <c r="S543" s="154">
        <v>6757.0460339943347</v>
      </c>
      <c r="T543" s="165">
        <v>350000</v>
      </c>
      <c r="U543" s="169" t="s">
        <v>34</v>
      </c>
      <c r="V543" s="165" t="s">
        <v>34</v>
      </c>
      <c r="W543" s="165" t="s">
        <v>34</v>
      </c>
      <c r="X543" s="165" t="s">
        <v>34</v>
      </c>
      <c r="Y543" s="165" t="s">
        <v>34</v>
      </c>
      <c r="Z543" s="165" t="s">
        <v>34</v>
      </c>
      <c r="AA543" s="165" t="s">
        <v>34</v>
      </c>
      <c r="AB543" s="165" t="s">
        <v>34</v>
      </c>
      <c r="AC543" s="165" t="s">
        <v>34</v>
      </c>
      <c r="AD543" s="165" t="s">
        <v>34</v>
      </c>
      <c r="AE543" s="165" t="s">
        <v>34</v>
      </c>
      <c r="AF543" s="165" t="s">
        <v>34</v>
      </c>
      <c r="AG543" s="165" t="s">
        <v>34</v>
      </c>
      <c r="AH543" s="165" t="s">
        <v>34</v>
      </c>
      <c r="AI543" s="170" t="s">
        <v>405</v>
      </c>
      <c r="AJ543" s="41" t="s">
        <v>405</v>
      </c>
      <c r="AK543" s="32" t="s">
        <v>407</v>
      </c>
      <c r="AL543" s="90">
        <v>1</v>
      </c>
      <c r="AM543" s="89"/>
      <c r="AN543" s="21" t="s">
        <v>501</v>
      </c>
      <c r="AO543" s="21"/>
      <c r="AP543" s="21"/>
      <c r="AQ543" s="21"/>
      <c r="AR543" s="21"/>
      <c r="AS543" s="34"/>
      <c r="AT543" s="34"/>
      <c r="AU543" s="29">
        <v>482</v>
      </c>
      <c r="AV543" s="29" t="s">
        <v>449</v>
      </c>
      <c r="AW543" s="29" t="str">
        <f t="shared" si="128"/>
        <v>482.</v>
      </c>
      <c r="AX543" s="104"/>
    </row>
    <row r="544" spans="1:50" ht="22.5" customHeight="1" x14ac:dyDescent="0.3">
      <c r="A544" s="159"/>
      <c r="B544" s="159"/>
      <c r="C544" s="158" t="s">
        <v>222</v>
      </c>
      <c r="D544" s="172"/>
      <c r="E544" s="167"/>
      <c r="F544" s="167"/>
      <c r="G544" s="188"/>
      <c r="H544" s="188"/>
      <c r="I544" s="160">
        <f>I545+I569+I598</f>
        <v>211571.71000000008</v>
      </c>
      <c r="J544" s="160">
        <f>J545+J569+J598</f>
        <v>175564.07999999996</v>
      </c>
      <c r="K544" s="160">
        <f>K545+K569+K598</f>
        <v>156547.95000000001</v>
      </c>
      <c r="L544" s="161">
        <f>L545+L569+L598</f>
        <v>9649</v>
      </c>
      <c r="M544" s="160">
        <f>M545+M569+M598</f>
        <v>116125052.32999998</v>
      </c>
      <c r="N544" s="160"/>
      <c r="O544" s="160"/>
      <c r="P544" s="160"/>
      <c r="Q544" s="160">
        <f>Q545+Q569+Q598</f>
        <v>116125052.32999998</v>
      </c>
      <c r="R544" s="160"/>
      <c r="S544" s="160"/>
      <c r="T544" s="160">
        <f>T545+T569+T598</f>
        <v>12710466.689999999</v>
      </c>
      <c r="U544" s="161"/>
      <c r="V544" s="160"/>
      <c r="W544" s="160">
        <f>W545+W569+W598</f>
        <v>44426.1</v>
      </c>
      <c r="X544" s="160">
        <f>X545+X569+X598</f>
        <v>90599307.460000008</v>
      </c>
      <c r="Y544" s="160"/>
      <c r="Z544" s="160"/>
      <c r="AA544" s="160">
        <f>AA545+AA569+AA598</f>
        <v>9313</v>
      </c>
      <c r="AB544" s="160">
        <f>AB545+AB569+AB598</f>
        <v>6526828.3899999997</v>
      </c>
      <c r="AC544" s="160">
        <f>AC545+AC569+AC598</f>
        <v>700.8</v>
      </c>
      <c r="AD544" s="160">
        <f>AD545+AD569+AD598</f>
        <v>1639518.6199999999</v>
      </c>
      <c r="AE544" s="160"/>
      <c r="AF544" s="160"/>
      <c r="AG544" s="160">
        <f>AG545+AG569+AG598</f>
        <v>4600096.91</v>
      </c>
      <c r="AH544" s="160">
        <f>AH545+AH569+AH598</f>
        <v>48834.26</v>
      </c>
      <c r="AI544" s="170"/>
      <c r="AJ544" s="41"/>
      <c r="AK544" s="32"/>
      <c r="AL544" s="115">
        <f>AL545+AL569+AL598</f>
        <v>114</v>
      </c>
      <c r="AM544" s="106">
        <f>AM545+AM569+AM598</f>
        <v>0</v>
      </c>
      <c r="AN544" s="21">
        <f>M544-T544-X544-AB544-AD544-AG544-AH544</f>
        <v>-2.2577296476811171E-8</v>
      </c>
      <c r="AO544" s="87"/>
      <c r="AP544" s="21"/>
      <c r="AQ544" s="21"/>
      <c r="AR544" s="21"/>
      <c r="AS544" s="95">
        <f>AL544+AM544</f>
        <v>114</v>
      </c>
      <c r="AT544" s="46"/>
      <c r="AX544" s="104"/>
    </row>
    <row r="545" spans="1:50" ht="22.5" customHeight="1" x14ac:dyDescent="0.3">
      <c r="A545" s="159"/>
      <c r="B545" s="159"/>
      <c r="C545" s="158" t="s">
        <v>39</v>
      </c>
      <c r="D545" s="172"/>
      <c r="E545" s="167"/>
      <c r="F545" s="167"/>
      <c r="G545" s="188"/>
      <c r="H545" s="188"/>
      <c r="I545" s="160">
        <f t="shared" ref="I545:T545" si="129">SUM(I546:I568)</f>
        <v>31300.3</v>
      </c>
      <c r="J545" s="160">
        <f t="shared" si="129"/>
        <v>25911.249999999996</v>
      </c>
      <c r="K545" s="160">
        <f t="shared" si="129"/>
        <v>20654.05</v>
      </c>
      <c r="L545" s="161">
        <f t="shared" si="129"/>
        <v>1341</v>
      </c>
      <c r="M545" s="160">
        <f t="shared" si="129"/>
        <v>23576386.289999999</v>
      </c>
      <c r="N545" s="160"/>
      <c r="O545" s="160"/>
      <c r="P545" s="160"/>
      <c r="Q545" s="160">
        <f t="shared" si="129"/>
        <v>23576386.289999999</v>
      </c>
      <c r="R545" s="160">
        <f t="shared" si="129"/>
        <v>28585.64234288628</v>
      </c>
      <c r="S545" s="160">
        <f t="shared" si="129"/>
        <v>114870.91558441562</v>
      </c>
      <c r="T545" s="160">
        <f t="shared" si="129"/>
        <v>1214285.07</v>
      </c>
      <c r="U545" s="161"/>
      <c r="V545" s="160"/>
      <c r="W545" s="160">
        <f>SUM(W546:W568)</f>
        <v>10282</v>
      </c>
      <c r="X545" s="160">
        <f>SUM(X546:X568)</f>
        <v>21153853.240000002</v>
      </c>
      <c r="Y545" s="160"/>
      <c r="Z545" s="160"/>
      <c r="AA545" s="160">
        <f t="shared" ref="AA545:AH545" si="130">SUM(AA546:AA568)</f>
        <v>460</v>
      </c>
      <c r="AB545" s="160">
        <f t="shared" si="130"/>
        <v>1028575</v>
      </c>
      <c r="AC545" s="160">
        <f t="shared" si="130"/>
        <v>58</v>
      </c>
      <c r="AD545" s="160">
        <f t="shared" si="130"/>
        <v>98531.45</v>
      </c>
      <c r="AE545" s="160"/>
      <c r="AF545" s="160"/>
      <c r="AG545" s="160">
        <f t="shared" si="130"/>
        <v>32307.27</v>
      </c>
      <c r="AH545" s="160">
        <f t="shared" si="130"/>
        <v>48834.26</v>
      </c>
      <c r="AI545" s="170"/>
      <c r="AJ545" s="32">
        <v>20</v>
      </c>
      <c r="AL545" s="90">
        <f>SUM(AL546:AL568)</f>
        <v>23</v>
      </c>
      <c r="AM545" s="94">
        <f>SUM(AM546:AM568)</f>
        <v>0</v>
      </c>
      <c r="AN545" s="21">
        <f>M545-T545-X545-AB545-AD545-AG545-AH545</f>
        <v>-3.2814568839967251E-9</v>
      </c>
      <c r="AO545" s="87"/>
      <c r="AP545" s="21"/>
      <c r="AQ545" s="21"/>
      <c r="AR545" s="21"/>
      <c r="AS545" s="46"/>
      <c r="AT545" s="46"/>
      <c r="AX545" s="104"/>
    </row>
    <row r="546" spans="1:50" ht="22.5" customHeight="1" x14ac:dyDescent="0.3">
      <c r="A546" s="159" t="str">
        <f t="shared" si="120"/>
        <v>483.</v>
      </c>
      <c r="B546" s="159">
        <v>1866</v>
      </c>
      <c r="C546" s="179" t="s">
        <v>879</v>
      </c>
      <c r="D546" s="172">
        <v>1971</v>
      </c>
      <c r="E546" s="167" t="s">
        <v>34</v>
      </c>
      <c r="F546" s="167" t="s">
        <v>35</v>
      </c>
      <c r="G546" s="188">
        <v>2</v>
      </c>
      <c r="H546" s="188">
        <v>2</v>
      </c>
      <c r="I546" s="165">
        <v>968.7</v>
      </c>
      <c r="J546" s="165">
        <v>715.9</v>
      </c>
      <c r="K546" s="165">
        <v>596.5</v>
      </c>
      <c r="L546" s="169">
        <v>50</v>
      </c>
      <c r="M546" s="165">
        <v>1352037.71</v>
      </c>
      <c r="N546" s="160" t="s">
        <v>34</v>
      </c>
      <c r="O546" s="160" t="s">
        <v>34</v>
      </c>
      <c r="P546" s="160" t="s">
        <v>34</v>
      </c>
      <c r="Q546" s="165">
        <f t="shared" ref="Q546:Q561" si="131">M546</f>
        <v>1352037.71</v>
      </c>
      <c r="R546" s="173">
        <f t="shared" ref="R546:R556" si="132">M546/I546</f>
        <v>1395.7238670382987</v>
      </c>
      <c r="S546" s="154">
        <v>5221.4052538370725</v>
      </c>
      <c r="T546" s="165" t="s">
        <v>34</v>
      </c>
      <c r="U546" s="169" t="s">
        <v>34</v>
      </c>
      <c r="V546" s="165" t="s">
        <v>34</v>
      </c>
      <c r="W546" s="165">
        <v>591</v>
      </c>
      <c r="X546" s="165">
        <v>1352037.71</v>
      </c>
      <c r="Y546" s="165" t="s">
        <v>34</v>
      </c>
      <c r="Z546" s="165" t="s">
        <v>34</v>
      </c>
      <c r="AA546" s="165" t="s">
        <v>34</v>
      </c>
      <c r="AB546" s="165" t="s">
        <v>34</v>
      </c>
      <c r="AC546" s="165" t="s">
        <v>34</v>
      </c>
      <c r="AD546" s="165" t="s">
        <v>34</v>
      </c>
      <c r="AE546" s="165" t="s">
        <v>34</v>
      </c>
      <c r="AF546" s="165" t="s">
        <v>34</v>
      </c>
      <c r="AG546" s="165" t="s">
        <v>34</v>
      </c>
      <c r="AH546" s="165" t="s">
        <v>34</v>
      </c>
      <c r="AI546" s="170" t="s">
        <v>403</v>
      </c>
      <c r="AJ546" s="41"/>
      <c r="AK546" s="32" t="s">
        <v>404</v>
      </c>
      <c r="AL546" s="90">
        <v>1</v>
      </c>
      <c r="AM546" s="89"/>
      <c r="AN546" s="21"/>
      <c r="AO546" s="87"/>
      <c r="AP546" s="21"/>
      <c r="AQ546" s="21"/>
      <c r="AR546" s="21"/>
      <c r="AS546" s="46"/>
      <c r="AT546" s="46"/>
      <c r="AU546" s="29">
        <v>483</v>
      </c>
      <c r="AV546" s="29" t="s">
        <v>449</v>
      </c>
      <c r="AW546" s="29" t="str">
        <f t="shared" ref="AW546" si="133">CONCATENATE(AU546,AV546)</f>
        <v>483.</v>
      </c>
      <c r="AX546" s="104"/>
    </row>
    <row r="547" spans="1:50" ht="22.5" customHeight="1" x14ac:dyDescent="0.3">
      <c r="A547" s="159" t="str">
        <f t="shared" si="120"/>
        <v>484.</v>
      </c>
      <c r="B547" s="159">
        <v>1874</v>
      </c>
      <c r="C547" s="166" t="s">
        <v>880</v>
      </c>
      <c r="D547" s="172">
        <v>1962</v>
      </c>
      <c r="E547" s="167" t="s">
        <v>34</v>
      </c>
      <c r="F547" s="167" t="s">
        <v>35</v>
      </c>
      <c r="G547" s="188">
        <v>3</v>
      </c>
      <c r="H547" s="188">
        <v>2</v>
      </c>
      <c r="I547" s="165">
        <v>1488.7</v>
      </c>
      <c r="J547" s="165">
        <v>952.7</v>
      </c>
      <c r="K547" s="165">
        <v>924.7</v>
      </c>
      <c r="L547" s="169">
        <v>43</v>
      </c>
      <c r="M547" s="165">
        <v>1439319.04</v>
      </c>
      <c r="N547" s="160" t="s">
        <v>34</v>
      </c>
      <c r="O547" s="160" t="s">
        <v>34</v>
      </c>
      <c r="P547" s="160" t="s">
        <v>34</v>
      </c>
      <c r="Q547" s="165">
        <f t="shared" si="131"/>
        <v>1439319.04</v>
      </c>
      <c r="R547" s="173">
        <f t="shared" si="132"/>
        <v>966.82947538120504</v>
      </c>
      <c r="S547" s="154">
        <v>5221.4052538370725</v>
      </c>
      <c r="T547" s="165" t="s">
        <v>34</v>
      </c>
      <c r="U547" s="169" t="s">
        <v>34</v>
      </c>
      <c r="V547" s="165" t="s">
        <v>34</v>
      </c>
      <c r="W547" s="165">
        <v>573</v>
      </c>
      <c r="X547" s="165">
        <v>1439319.04</v>
      </c>
      <c r="Y547" s="165" t="s">
        <v>34</v>
      </c>
      <c r="Z547" s="165" t="s">
        <v>34</v>
      </c>
      <c r="AA547" s="165" t="s">
        <v>34</v>
      </c>
      <c r="AB547" s="165" t="s">
        <v>34</v>
      </c>
      <c r="AC547" s="165" t="s">
        <v>34</v>
      </c>
      <c r="AD547" s="165" t="s">
        <v>34</v>
      </c>
      <c r="AE547" s="165" t="s">
        <v>34</v>
      </c>
      <c r="AF547" s="165" t="s">
        <v>34</v>
      </c>
      <c r="AG547" s="165" t="s">
        <v>34</v>
      </c>
      <c r="AH547" s="165" t="s">
        <v>34</v>
      </c>
      <c r="AI547" s="170" t="s">
        <v>403</v>
      </c>
      <c r="AJ547" s="41"/>
      <c r="AK547" s="32" t="s">
        <v>404</v>
      </c>
      <c r="AL547" s="90">
        <v>1</v>
      </c>
      <c r="AM547" s="89"/>
      <c r="AN547" s="21"/>
      <c r="AO547" s="87"/>
      <c r="AP547" s="21"/>
      <c r="AQ547" s="21"/>
      <c r="AR547" s="21"/>
      <c r="AS547" s="46"/>
      <c r="AT547" s="46"/>
      <c r="AU547" s="29">
        <v>484</v>
      </c>
      <c r="AV547" s="29" t="s">
        <v>449</v>
      </c>
      <c r="AW547" s="29" t="str">
        <f t="shared" ref="AW547:AW568" si="134">CONCATENATE(AU547,AV547)</f>
        <v>484.</v>
      </c>
      <c r="AX547" s="104"/>
    </row>
    <row r="548" spans="1:50" ht="22.5" customHeight="1" x14ac:dyDescent="0.3">
      <c r="A548" s="159" t="str">
        <f t="shared" si="120"/>
        <v>485.</v>
      </c>
      <c r="B548" s="159">
        <v>1939</v>
      </c>
      <c r="C548" s="166" t="s">
        <v>881</v>
      </c>
      <c r="D548" s="172">
        <v>1967</v>
      </c>
      <c r="E548" s="167" t="s">
        <v>34</v>
      </c>
      <c r="F548" s="167" t="s">
        <v>35</v>
      </c>
      <c r="G548" s="188">
        <v>2</v>
      </c>
      <c r="H548" s="188">
        <v>2</v>
      </c>
      <c r="I548" s="165">
        <v>663.6</v>
      </c>
      <c r="J548" s="165">
        <v>617.70000000000005</v>
      </c>
      <c r="K548" s="165">
        <v>449.9</v>
      </c>
      <c r="L548" s="169">
        <v>28</v>
      </c>
      <c r="M548" s="165">
        <v>1434704.29</v>
      </c>
      <c r="N548" s="160" t="s">
        <v>34</v>
      </c>
      <c r="O548" s="160" t="s">
        <v>34</v>
      </c>
      <c r="P548" s="160" t="s">
        <v>34</v>
      </c>
      <c r="Q548" s="165">
        <f t="shared" si="131"/>
        <v>1434704.29</v>
      </c>
      <c r="R548" s="173">
        <f t="shared" si="132"/>
        <v>2162.0016425557565</v>
      </c>
      <c r="S548" s="154">
        <v>5221.4052538370725</v>
      </c>
      <c r="T548" s="165" t="s">
        <v>34</v>
      </c>
      <c r="U548" s="169" t="s">
        <v>34</v>
      </c>
      <c r="V548" s="165" t="s">
        <v>34</v>
      </c>
      <c r="W548" s="165">
        <v>583</v>
      </c>
      <c r="X548" s="165">
        <v>1434704.29</v>
      </c>
      <c r="Y548" s="165" t="s">
        <v>34</v>
      </c>
      <c r="Z548" s="165" t="s">
        <v>34</v>
      </c>
      <c r="AA548" s="165" t="s">
        <v>34</v>
      </c>
      <c r="AB548" s="165" t="s">
        <v>34</v>
      </c>
      <c r="AC548" s="165" t="s">
        <v>34</v>
      </c>
      <c r="AD548" s="165" t="s">
        <v>34</v>
      </c>
      <c r="AE548" s="165" t="s">
        <v>34</v>
      </c>
      <c r="AF548" s="165" t="s">
        <v>34</v>
      </c>
      <c r="AG548" s="165" t="s">
        <v>34</v>
      </c>
      <c r="AH548" s="165" t="s">
        <v>34</v>
      </c>
      <c r="AI548" s="170" t="s">
        <v>403</v>
      </c>
      <c r="AJ548" s="41"/>
      <c r="AK548" s="32" t="s">
        <v>404</v>
      </c>
      <c r="AL548" s="90">
        <v>1</v>
      </c>
      <c r="AM548" s="89"/>
      <c r="AN548" s="21"/>
      <c r="AO548" s="87"/>
      <c r="AP548" s="21"/>
      <c r="AQ548" s="21"/>
      <c r="AR548" s="21"/>
      <c r="AS548" s="46"/>
      <c r="AT548" s="46"/>
      <c r="AU548" s="29">
        <v>485</v>
      </c>
      <c r="AV548" s="29" t="s">
        <v>449</v>
      </c>
      <c r="AW548" s="29" t="str">
        <f t="shared" si="134"/>
        <v>485.</v>
      </c>
      <c r="AX548" s="104"/>
    </row>
    <row r="549" spans="1:50" ht="22.5" customHeight="1" x14ac:dyDescent="0.3">
      <c r="A549" s="159" t="str">
        <f t="shared" si="120"/>
        <v>486.</v>
      </c>
      <c r="B549" s="159">
        <v>1940</v>
      </c>
      <c r="C549" s="166" t="s">
        <v>882</v>
      </c>
      <c r="D549" s="172">
        <v>1968</v>
      </c>
      <c r="E549" s="167" t="s">
        <v>34</v>
      </c>
      <c r="F549" s="167" t="s">
        <v>35</v>
      </c>
      <c r="G549" s="188">
        <v>2</v>
      </c>
      <c r="H549" s="188">
        <v>2</v>
      </c>
      <c r="I549" s="165">
        <v>668</v>
      </c>
      <c r="J549" s="165">
        <v>624.70000000000005</v>
      </c>
      <c r="K549" s="165">
        <v>498.7</v>
      </c>
      <c r="L549" s="169">
        <v>29</v>
      </c>
      <c r="M549" s="165">
        <v>1364777.38</v>
      </c>
      <c r="N549" s="160" t="s">
        <v>34</v>
      </c>
      <c r="O549" s="160" t="s">
        <v>34</v>
      </c>
      <c r="P549" s="160" t="s">
        <v>34</v>
      </c>
      <c r="Q549" s="165">
        <f t="shared" si="131"/>
        <v>1364777.38</v>
      </c>
      <c r="R549" s="173">
        <f t="shared" si="132"/>
        <v>2043.0799101796406</v>
      </c>
      <c r="S549" s="154">
        <v>5221.4052538370725</v>
      </c>
      <c r="T549" s="165" t="s">
        <v>34</v>
      </c>
      <c r="U549" s="169" t="s">
        <v>34</v>
      </c>
      <c r="V549" s="165" t="s">
        <v>34</v>
      </c>
      <c r="W549" s="165">
        <v>548</v>
      </c>
      <c r="X549" s="165">
        <v>1364777.38</v>
      </c>
      <c r="Y549" s="165" t="s">
        <v>34</v>
      </c>
      <c r="Z549" s="165" t="s">
        <v>34</v>
      </c>
      <c r="AA549" s="165" t="s">
        <v>34</v>
      </c>
      <c r="AB549" s="165" t="s">
        <v>34</v>
      </c>
      <c r="AC549" s="165" t="s">
        <v>34</v>
      </c>
      <c r="AD549" s="165" t="s">
        <v>34</v>
      </c>
      <c r="AE549" s="165" t="s">
        <v>34</v>
      </c>
      <c r="AF549" s="165" t="s">
        <v>34</v>
      </c>
      <c r="AG549" s="165" t="s">
        <v>34</v>
      </c>
      <c r="AH549" s="165" t="s">
        <v>34</v>
      </c>
      <c r="AI549" s="170" t="s">
        <v>403</v>
      </c>
      <c r="AJ549" s="41"/>
      <c r="AK549" s="32" t="s">
        <v>404</v>
      </c>
      <c r="AL549" s="90">
        <v>1</v>
      </c>
      <c r="AM549" s="89"/>
      <c r="AN549" s="21"/>
      <c r="AO549" s="87"/>
      <c r="AP549" s="21"/>
      <c r="AQ549" s="21"/>
      <c r="AR549" s="21"/>
      <c r="AS549" s="46"/>
      <c r="AT549" s="46"/>
      <c r="AU549" s="29">
        <v>486</v>
      </c>
      <c r="AV549" s="29" t="s">
        <v>449</v>
      </c>
      <c r="AW549" s="29" t="str">
        <f t="shared" si="134"/>
        <v>486.</v>
      </c>
      <c r="AX549" s="104"/>
    </row>
    <row r="550" spans="1:50" ht="22.5" customHeight="1" x14ac:dyDescent="0.3">
      <c r="A550" s="159" t="str">
        <f t="shared" si="120"/>
        <v>487.</v>
      </c>
      <c r="B550" s="159">
        <v>1941</v>
      </c>
      <c r="C550" s="166" t="s">
        <v>883</v>
      </c>
      <c r="D550" s="172">
        <v>1968</v>
      </c>
      <c r="E550" s="167" t="s">
        <v>34</v>
      </c>
      <c r="F550" s="167" t="s">
        <v>35</v>
      </c>
      <c r="G550" s="188">
        <v>2</v>
      </c>
      <c r="H550" s="188">
        <v>2</v>
      </c>
      <c r="I550" s="165">
        <v>661.8</v>
      </c>
      <c r="J550" s="165">
        <v>616.4</v>
      </c>
      <c r="K550" s="165">
        <v>179.5</v>
      </c>
      <c r="L550" s="169">
        <v>41</v>
      </c>
      <c r="M550" s="165">
        <v>1310349.6200000001</v>
      </c>
      <c r="N550" s="160" t="s">
        <v>34</v>
      </c>
      <c r="O550" s="160" t="s">
        <v>34</v>
      </c>
      <c r="P550" s="160" t="s">
        <v>34</v>
      </c>
      <c r="Q550" s="165">
        <f t="shared" si="131"/>
        <v>1310349.6200000001</v>
      </c>
      <c r="R550" s="173">
        <f t="shared" si="132"/>
        <v>1979.9782713810821</v>
      </c>
      <c r="S550" s="154">
        <v>5221.4052538370725</v>
      </c>
      <c r="T550" s="165" t="s">
        <v>34</v>
      </c>
      <c r="U550" s="169" t="s">
        <v>34</v>
      </c>
      <c r="V550" s="165" t="s">
        <v>34</v>
      </c>
      <c r="W550" s="165">
        <v>583</v>
      </c>
      <c r="X550" s="165">
        <v>1310349.6200000001</v>
      </c>
      <c r="Y550" s="165" t="s">
        <v>34</v>
      </c>
      <c r="Z550" s="165" t="s">
        <v>34</v>
      </c>
      <c r="AA550" s="165" t="s">
        <v>34</v>
      </c>
      <c r="AB550" s="165" t="s">
        <v>34</v>
      </c>
      <c r="AC550" s="165" t="s">
        <v>34</v>
      </c>
      <c r="AD550" s="165" t="s">
        <v>34</v>
      </c>
      <c r="AE550" s="165" t="s">
        <v>34</v>
      </c>
      <c r="AF550" s="165" t="s">
        <v>34</v>
      </c>
      <c r="AG550" s="165" t="s">
        <v>34</v>
      </c>
      <c r="AH550" s="165" t="s">
        <v>34</v>
      </c>
      <c r="AI550" s="170" t="s">
        <v>403</v>
      </c>
      <c r="AJ550" s="41"/>
      <c r="AK550" s="32" t="s">
        <v>404</v>
      </c>
      <c r="AL550" s="90">
        <v>1</v>
      </c>
      <c r="AM550" s="89"/>
      <c r="AN550" s="21"/>
      <c r="AO550" s="87"/>
      <c r="AP550" s="21"/>
      <c r="AQ550" s="21"/>
      <c r="AR550" s="21"/>
      <c r="AS550" s="46"/>
      <c r="AT550" s="46"/>
      <c r="AU550" s="29">
        <v>487</v>
      </c>
      <c r="AV550" s="29" t="s">
        <v>449</v>
      </c>
      <c r="AW550" s="29" t="str">
        <f t="shared" si="134"/>
        <v>487.</v>
      </c>
      <c r="AX550" s="104"/>
    </row>
    <row r="551" spans="1:50" ht="22.5" customHeight="1" x14ac:dyDescent="0.3">
      <c r="A551" s="159" t="str">
        <f t="shared" si="120"/>
        <v>488.</v>
      </c>
      <c r="B551" s="159">
        <v>1961</v>
      </c>
      <c r="C551" s="166" t="s">
        <v>884</v>
      </c>
      <c r="D551" s="172">
        <v>1971</v>
      </c>
      <c r="E551" s="167" t="s">
        <v>34</v>
      </c>
      <c r="F551" s="167" t="s">
        <v>37</v>
      </c>
      <c r="G551" s="188">
        <v>5</v>
      </c>
      <c r="H551" s="188">
        <v>2</v>
      </c>
      <c r="I551" s="165">
        <v>1777.3</v>
      </c>
      <c r="J551" s="165">
        <v>1626.2</v>
      </c>
      <c r="K551" s="165">
        <v>406.8</v>
      </c>
      <c r="L551" s="169">
        <v>88</v>
      </c>
      <c r="M551" s="165">
        <v>649875.56000000006</v>
      </c>
      <c r="N551" s="160" t="s">
        <v>34</v>
      </c>
      <c r="O551" s="160" t="s">
        <v>34</v>
      </c>
      <c r="P551" s="160" t="s">
        <v>34</v>
      </c>
      <c r="Q551" s="165">
        <f t="shared" si="131"/>
        <v>649875.56000000006</v>
      </c>
      <c r="R551" s="173">
        <f t="shared" si="132"/>
        <v>365.65327181680078</v>
      </c>
      <c r="S551" s="154">
        <v>5221.4052538370725</v>
      </c>
      <c r="T551" s="165" t="s">
        <v>34</v>
      </c>
      <c r="U551" s="169" t="s">
        <v>34</v>
      </c>
      <c r="V551" s="165" t="s">
        <v>34</v>
      </c>
      <c r="W551" s="165">
        <v>452</v>
      </c>
      <c r="X551" s="165">
        <v>649875.56000000006</v>
      </c>
      <c r="Y551" s="165" t="s">
        <v>34</v>
      </c>
      <c r="Z551" s="165" t="s">
        <v>34</v>
      </c>
      <c r="AA551" s="165" t="s">
        <v>34</v>
      </c>
      <c r="AB551" s="165" t="s">
        <v>34</v>
      </c>
      <c r="AC551" s="165" t="s">
        <v>34</v>
      </c>
      <c r="AD551" s="165" t="s">
        <v>34</v>
      </c>
      <c r="AE551" s="165" t="s">
        <v>34</v>
      </c>
      <c r="AF551" s="165" t="s">
        <v>34</v>
      </c>
      <c r="AG551" s="165" t="s">
        <v>34</v>
      </c>
      <c r="AH551" s="165" t="s">
        <v>34</v>
      </c>
      <c r="AI551" s="170" t="s">
        <v>403</v>
      </c>
      <c r="AJ551" s="41"/>
      <c r="AK551" s="32" t="s">
        <v>404</v>
      </c>
      <c r="AL551" s="90">
        <v>1</v>
      </c>
      <c r="AM551" s="89"/>
      <c r="AN551" s="21"/>
      <c r="AO551" s="87"/>
      <c r="AP551" s="21"/>
      <c r="AQ551" s="21"/>
      <c r="AR551" s="21"/>
      <c r="AS551" s="46"/>
      <c r="AT551" s="46"/>
      <c r="AU551" s="29">
        <v>488</v>
      </c>
      <c r="AV551" s="29" t="s">
        <v>449</v>
      </c>
      <c r="AW551" s="29" t="str">
        <f t="shared" si="134"/>
        <v>488.</v>
      </c>
      <c r="AX551" s="104"/>
    </row>
    <row r="552" spans="1:50" ht="22.5" customHeight="1" x14ac:dyDescent="0.3">
      <c r="A552" s="159" t="str">
        <f t="shared" si="120"/>
        <v>489.</v>
      </c>
      <c r="B552" s="159">
        <v>2001</v>
      </c>
      <c r="C552" s="166" t="s">
        <v>885</v>
      </c>
      <c r="D552" s="172">
        <v>1965</v>
      </c>
      <c r="E552" s="167" t="s">
        <v>34</v>
      </c>
      <c r="F552" s="167" t="s">
        <v>35</v>
      </c>
      <c r="G552" s="188">
        <v>2</v>
      </c>
      <c r="H552" s="188">
        <v>1</v>
      </c>
      <c r="I552" s="165">
        <v>306.60000000000002</v>
      </c>
      <c r="J552" s="165">
        <v>264</v>
      </c>
      <c r="K552" s="165">
        <v>101.1</v>
      </c>
      <c r="L552" s="169">
        <v>32</v>
      </c>
      <c r="M552" s="165">
        <v>709807.76</v>
      </c>
      <c r="N552" s="160" t="s">
        <v>34</v>
      </c>
      <c r="O552" s="160" t="s">
        <v>34</v>
      </c>
      <c r="P552" s="160" t="s">
        <v>34</v>
      </c>
      <c r="Q552" s="165">
        <f t="shared" si="131"/>
        <v>709807.76</v>
      </c>
      <c r="R552" s="173">
        <f t="shared" si="132"/>
        <v>2315.0938030006523</v>
      </c>
      <c r="S552" s="154">
        <v>5221.4052538370725</v>
      </c>
      <c r="T552" s="165" t="s">
        <v>34</v>
      </c>
      <c r="U552" s="169" t="s">
        <v>34</v>
      </c>
      <c r="V552" s="165" t="s">
        <v>34</v>
      </c>
      <c r="W552" s="165">
        <v>351</v>
      </c>
      <c r="X552" s="165">
        <v>709807.76</v>
      </c>
      <c r="Y552" s="165" t="s">
        <v>34</v>
      </c>
      <c r="Z552" s="165" t="s">
        <v>34</v>
      </c>
      <c r="AA552" s="165" t="s">
        <v>34</v>
      </c>
      <c r="AB552" s="165" t="s">
        <v>34</v>
      </c>
      <c r="AC552" s="165" t="s">
        <v>34</v>
      </c>
      <c r="AD552" s="165" t="s">
        <v>34</v>
      </c>
      <c r="AE552" s="165" t="s">
        <v>34</v>
      </c>
      <c r="AF552" s="165" t="s">
        <v>34</v>
      </c>
      <c r="AG552" s="165" t="s">
        <v>34</v>
      </c>
      <c r="AH552" s="165" t="s">
        <v>34</v>
      </c>
      <c r="AI552" s="170" t="s">
        <v>403</v>
      </c>
      <c r="AJ552" s="41"/>
      <c r="AK552" s="32" t="s">
        <v>404</v>
      </c>
      <c r="AL552" s="90">
        <v>1</v>
      </c>
      <c r="AM552" s="89"/>
      <c r="AN552" s="21"/>
      <c r="AO552" s="87"/>
      <c r="AP552" s="21"/>
      <c r="AQ552" s="21"/>
      <c r="AR552" s="21"/>
      <c r="AS552" s="46"/>
      <c r="AT552" s="46"/>
      <c r="AU552" s="29">
        <v>489</v>
      </c>
      <c r="AV552" s="29" t="s">
        <v>449</v>
      </c>
      <c r="AW552" s="29" t="str">
        <f t="shared" si="134"/>
        <v>489.</v>
      </c>
      <c r="AX552" s="104"/>
    </row>
    <row r="553" spans="1:50" ht="22.5" customHeight="1" x14ac:dyDescent="0.3">
      <c r="A553" s="159" t="str">
        <f t="shared" si="120"/>
        <v>490.</v>
      </c>
      <c r="B553" s="159">
        <v>2003</v>
      </c>
      <c r="C553" s="166" t="s">
        <v>886</v>
      </c>
      <c r="D553" s="172">
        <v>1961</v>
      </c>
      <c r="E553" s="167" t="s">
        <v>34</v>
      </c>
      <c r="F553" s="167" t="s">
        <v>35</v>
      </c>
      <c r="G553" s="188">
        <v>2</v>
      </c>
      <c r="H553" s="188">
        <v>2</v>
      </c>
      <c r="I553" s="165">
        <v>515.9</v>
      </c>
      <c r="J553" s="165">
        <v>384.4</v>
      </c>
      <c r="K553" s="165">
        <v>190.5</v>
      </c>
      <c r="L553" s="169">
        <v>25</v>
      </c>
      <c r="M553" s="165">
        <v>934360.58</v>
      </c>
      <c r="N553" s="160" t="s">
        <v>34</v>
      </c>
      <c r="O553" s="160" t="s">
        <v>34</v>
      </c>
      <c r="P553" s="160" t="s">
        <v>34</v>
      </c>
      <c r="Q553" s="165">
        <f t="shared" si="131"/>
        <v>934360.58</v>
      </c>
      <c r="R553" s="173">
        <f t="shared" si="132"/>
        <v>1811.1273114944756</v>
      </c>
      <c r="S553" s="154">
        <v>5221.4052538370725</v>
      </c>
      <c r="T553" s="165" t="s">
        <v>34</v>
      </c>
      <c r="U553" s="169" t="s">
        <v>34</v>
      </c>
      <c r="V553" s="165" t="s">
        <v>34</v>
      </c>
      <c r="W553" s="165">
        <v>395</v>
      </c>
      <c r="X553" s="165">
        <v>934360.58</v>
      </c>
      <c r="Y553" s="165" t="s">
        <v>34</v>
      </c>
      <c r="Z553" s="165" t="s">
        <v>34</v>
      </c>
      <c r="AA553" s="165" t="s">
        <v>34</v>
      </c>
      <c r="AB553" s="165" t="s">
        <v>34</v>
      </c>
      <c r="AC553" s="165" t="s">
        <v>34</v>
      </c>
      <c r="AD553" s="165" t="s">
        <v>34</v>
      </c>
      <c r="AE553" s="165" t="s">
        <v>34</v>
      </c>
      <c r="AF553" s="165" t="s">
        <v>34</v>
      </c>
      <c r="AG553" s="165" t="s">
        <v>34</v>
      </c>
      <c r="AH553" s="165" t="s">
        <v>34</v>
      </c>
      <c r="AI553" s="170" t="s">
        <v>403</v>
      </c>
      <c r="AJ553" s="41"/>
      <c r="AK553" s="32" t="s">
        <v>404</v>
      </c>
      <c r="AL553" s="90">
        <v>1</v>
      </c>
      <c r="AM553" s="89"/>
      <c r="AN553" s="21"/>
      <c r="AO553" s="87"/>
      <c r="AP553" s="21"/>
      <c r="AQ553" s="21"/>
      <c r="AR553" s="21"/>
      <c r="AS553" s="46"/>
      <c r="AT553" s="46"/>
      <c r="AU553" s="29">
        <v>490</v>
      </c>
      <c r="AV553" s="29" t="s">
        <v>449</v>
      </c>
      <c r="AW553" s="29" t="str">
        <f t="shared" si="134"/>
        <v>490.</v>
      </c>
      <c r="AX553" s="104"/>
    </row>
    <row r="554" spans="1:50" ht="22.5" customHeight="1" x14ac:dyDescent="0.3">
      <c r="A554" s="159" t="str">
        <f t="shared" ref="A554:A614" si="135">AW554</f>
        <v>491.</v>
      </c>
      <c r="B554" s="159">
        <v>2014</v>
      </c>
      <c r="C554" s="166" t="s">
        <v>808</v>
      </c>
      <c r="D554" s="172">
        <v>1972</v>
      </c>
      <c r="E554" s="167" t="s">
        <v>34</v>
      </c>
      <c r="F554" s="167" t="s">
        <v>35</v>
      </c>
      <c r="G554" s="188">
        <v>2</v>
      </c>
      <c r="H554" s="188">
        <v>3</v>
      </c>
      <c r="I554" s="165">
        <v>728</v>
      </c>
      <c r="J554" s="165">
        <v>513.5</v>
      </c>
      <c r="K554" s="165">
        <v>330.3</v>
      </c>
      <c r="L554" s="169">
        <v>30</v>
      </c>
      <c r="M554" s="165">
        <v>504461.8</v>
      </c>
      <c r="N554" s="160" t="s">
        <v>34</v>
      </c>
      <c r="O554" s="160" t="s">
        <v>34</v>
      </c>
      <c r="P554" s="160" t="s">
        <v>34</v>
      </c>
      <c r="Q554" s="165">
        <f t="shared" si="131"/>
        <v>504461.8</v>
      </c>
      <c r="R554" s="173">
        <f t="shared" si="132"/>
        <v>692.9420329670329</v>
      </c>
      <c r="S554" s="154">
        <v>5221.4052538370725</v>
      </c>
      <c r="T554" s="165" t="s">
        <v>34</v>
      </c>
      <c r="U554" s="169" t="s">
        <v>34</v>
      </c>
      <c r="V554" s="165" t="s">
        <v>34</v>
      </c>
      <c r="W554" s="165">
        <v>374</v>
      </c>
      <c r="X554" s="165">
        <v>504461.8</v>
      </c>
      <c r="Y554" s="165" t="s">
        <v>34</v>
      </c>
      <c r="Z554" s="165" t="s">
        <v>34</v>
      </c>
      <c r="AA554" s="165" t="s">
        <v>34</v>
      </c>
      <c r="AB554" s="165" t="s">
        <v>34</v>
      </c>
      <c r="AC554" s="165" t="s">
        <v>34</v>
      </c>
      <c r="AD554" s="165" t="s">
        <v>34</v>
      </c>
      <c r="AE554" s="165" t="s">
        <v>34</v>
      </c>
      <c r="AF554" s="165" t="s">
        <v>34</v>
      </c>
      <c r="AG554" s="165" t="s">
        <v>34</v>
      </c>
      <c r="AH554" s="165" t="s">
        <v>34</v>
      </c>
      <c r="AI554" s="170" t="s">
        <v>403</v>
      </c>
      <c r="AJ554" s="41"/>
      <c r="AK554" s="32" t="s">
        <v>404</v>
      </c>
      <c r="AL554" s="90">
        <v>1</v>
      </c>
      <c r="AM554" s="89"/>
      <c r="AN554" s="21"/>
      <c r="AO554" s="87"/>
      <c r="AP554" s="21"/>
      <c r="AQ554" s="21"/>
      <c r="AR554" s="21"/>
      <c r="AS554" s="46"/>
      <c r="AT554" s="46"/>
      <c r="AU554" s="29">
        <v>491</v>
      </c>
      <c r="AV554" s="29" t="s">
        <v>449</v>
      </c>
      <c r="AW554" s="29" t="str">
        <f t="shared" si="134"/>
        <v>491.</v>
      </c>
      <c r="AX554" s="104"/>
    </row>
    <row r="555" spans="1:50" ht="22.5" customHeight="1" x14ac:dyDescent="0.3">
      <c r="A555" s="159" t="str">
        <f t="shared" si="135"/>
        <v>492.</v>
      </c>
      <c r="B555" s="159">
        <v>2123</v>
      </c>
      <c r="C555" s="166" t="s">
        <v>809</v>
      </c>
      <c r="D555" s="172">
        <v>1971</v>
      </c>
      <c r="E555" s="167" t="s">
        <v>34</v>
      </c>
      <c r="F555" s="167" t="s">
        <v>35</v>
      </c>
      <c r="G555" s="188">
        <v>2</v>
      </c>
      <c r="H555" s="188">
        <v>2</v>
      </c>
      <c r="I555" s="165">
        <v>506.7</v>
      </c>
      <c r="J555" s="165">
        <v>460</v>
      </c>
      <c r="K555" s="165">
        <v>362.5</v>
      </c>
      <c r="L555" s="169">
        <v>25</v>
      </c>
      <c r="M555" s="165">
        <v>1147980.53</v>
      </c>
      <c r="N555" s="160" t="s">
        <v>34</v>
      </c>
      <c r="O555" s="160" t="s">
        <v>34</v>
      </c>
      <c r="P555" s="160" t="s">
        <v>34</v>
      </c>
      <c r="Q555" s="165">
        <f t="shared" si="131"/>
        <v>1147980.53</v>
      </c>
      <c r="R555" s="173">
        <f t="shared" si="132"/>
        <v>2265.6019932899153</v>
      </c>
      <c r="S555" s="154">
        <v>5221.4052538370725</v>
      </c>
      <c r="T555" s="165" t="s">
        <v>34</v>
      </c>
      <c r="U555" s="169" t="s">
        <v>34</v>
      </c>
      <c r="V555" s="165" t="s">
        <v>34</v>
      </c>
      <c r="W555" s="165">
        <v>500</v>
      </c>
      <c r="X555" s="165">
        <v>1147980.53</v>
      </c>
      <c r="Y555" s="165" t="s">
        <v>34</v>
      </c>
      <c r="Z555" s="165" t="s">
        <v>34</v>
      </c>
      <c r="AA555" s="165" t="s">
        <v>34</v>
      </c>
      <c r="AB555" s="165" t="s">
        <v>34</v>
      </c>
      <c r="AC555" s="165" t="s">
        <v>34</v>
      </c>
      <c r="AD555" s="165" t="s">
        <v>34</v>
      </c>
      <c r="AE555" s="165" t="s">
        <v>34</v>
      </c>
      <c r="AF555" s="165" t="s">
        <v>34</v>
      </c>
      <c r="AG555" s="165" t="s">
        <v>34</v>
      </c>
      <c r="AH555" s="165" t="s">
        <v>34</v>
      </c>
      <c r="AI555" s="170" t="s">
        <v>403</v>
      </c>
      <c r="AJ555" s="41"/>
      <c r="AK555" s="32" t="s">
        <v>404</v>
      </c>
      <c r="AL555" s="90">
        <v>1</v>
      </c>
      <c r="AM555" s="89"/>
      <c r="AN555" s="21"/>
      <c r="AO555" s="87"/>
      <c r="AP555" s="21"/>
      <c r="AQ555" s="21"/>
      <c r="AR555" s="21"/>
      <c r="AS555" s="46"/>
      <c r="AT555" s="46"/>
      <c r="AU555" s="29">
        <v>492</v>
      </c>
      <c r="AV555" s="29" t="s">
        <v>449</v>
      </c>
      <c r="AW555" s="29" t="str">
        <f t="shared" si="134"/>
        <v>492.</v>
      </c>
      <c r="AX555" s="104"/>
    </row>
    <row r="556" spans="1:50" ht="22.5" customHeight="1" x14ac:dyDescent="0.3">
      <c r="A556" s="159" t="str">
        <f t="shared" si="135"/>
        <v>493.</v>
      </c>
      <c r="B556" s="159">
        <v>2120</v>
      </c>
      <c r="C556" s="166" t="s">
        <v>887</v>
      </c>
      <c r="D556" s="172">
        <v>1985</v>
      </c>
      <c r="E556" s="167" t="s">
        <v>34</v>
      </c>
      <c r="F556" s="167" t="s">
        <v>35</v>
      </c>
      <c r="G556" s="188">
        <v>5</v>
      </c>
      <c r="H556" s="188">
        <v>6</v>
      </c>
      <c r="I556" s="165">
        <v>4587.7</v>
      </c>
      <c r="J556" s="165">
        <v>4134.8999999999996</v>
      </c>
      <c r="K556" s="165">
        <v>4134.8999999999996</v>
      </c>
      <c r="L556" s="169">
        <v>197</v>
      </c>
      <c r="M556" s="165">
        <v>449965.12</v>
      </c>
      <c r="N556" s="160" t="s">
        <v>34</v>
      </c>
      <c r="O556" s="160" t="s">
        <v>34</v>
      </c>
      <c r="P556" s="160" t="s">
        <v>34</v>
      </c>
      <c r="Q556" s="165">
        <f t="shared" si="131"/>
        <v>449965.12</v>
      </c>
      <c r="R556" s="173">
        <f t="shared" si="132"/>
        <v>98.080763781415527</v>
      </c>
      <c r="S556" s="154">
        <v>5221.4052538370725</v>
      </c>
      <c r="T556" s="165">
        <v>449965.12</v>
      </c>
      <c r="U556" s="169" t="s">
        <v>34</v>
      </c>
      <c r="V556" s="165" t="s">
        <v>34</v>
      </c>
      <c r="W556" s="165" t="s">
        <v>34</v>
      </c>
      <c r="X556" s="165" t="s">
        <v>34</v>
      </c>
      <c r="Y556" s="165" t="s">
        <v>34</v>
      </c>
      <c r="Z556" s="165" t="s">
        <v>34</v>
      </c>
      <c r="AA556" s="165" t="s">
        <v>34</v>
      </c>
      <c r="AB556" s="165" t="s">
        <v>34</v>
      </c>
      <c r="AC556" s="165" t="s">
        <v>34</v>
      </c>
      <c r="AD556" s="165" t="s">
        <v>34</v>
      </c>
      <c r="AE556" s="165" t="s">
        <v>34</v>
      </c>
      <c r="AF556" s="165" t="s">
        <v>34</v>
      </c>
      <c r="AG556" s="165" t="s">
        <v>34</v>
      </c>
      <c r="AH556" s="165" t="s">
        <v>34</v>
      </c>
      <c r="AI556" s="170" t="s">
        <v>403</v>
      </c>
      <c r="AJ556" s="41"/>
      <c r="AK556" s="32" t="s">
        <v>406</v>
      </c>
      <c r="AL556" s="90">
        <v>1</v>
      </c>
      <c r="AM556" s="89"/>
      <c r="AN556" s="21" t="s">
        <v>502</v>
      </c>
      <c r="AO556" s="21"/>
      <c r="AP556" s="21"/>
      <c r="AQ556" s="21"/>
      <c r="AR556" s="21"/>
      <c r="AS556" s="21" t="s">
        <v>532</v>
      </c>
      <c r="AT556" s="21"/>
      <c r="AU556" s="29">
        <v>493</v>
      </c>
      <c r="AV556" s="29" t="s">
        <v>449</v>
      </c>
      <c r="AW556" s="29" t="str">
        <f t="shared" si="134"/>
        <v>493.</v>
      </c>
      <c r="AX556" s="104"/>
    </row>
    <row r="557" spans="1:50" ht="22.5" customHeight="1" x14ac:dyDescent="0.3">
      <c r="A557" s="159" t="str">
        <f t="shared" si="135"/>
        <v>494.</v>
      </c>
      <c r="B557" s="159">
        <v>2151</v>
      </c>
      <c r="C557" s="166" t="s">
        <v>888</v>
      </c>
      <c r="D557" s="172">
        <v>1958</v>
      </c>
      <c r="E557" s="167" t="s">
        <v>34</v>
      </c>
      <c r="F557" s="167" t="s">
        <v>35</v>
      </c>
      <c r="G557" s="188">
        <v>2</v>
      </c>
      <c r="H557" s="188">
        <v>1</v>
      </c>
      <c r="I557" s="165">
        <v>583.20000000000005</v>
      </c>
      <c r="J557" s="165">
        <v>431.3</v>
      </c>
      <c r="K557" s="165">
        <v>150.1</v>
      </c>
      <c r="L557" s="169">
        <v>14</v>
      </c>
      <c r="M557" s="165">
        <v>990279.22</v>
      </c>
      <c r="N557" s="160" t="s">
        <v>34</v>
      </c>
      <c r="O557" s="160" t="s">
        <v>34</v>
      </c>
      <c r="P557" s="160" t="s">
        <v>34</v>
      </c>
      <c r="Q557" s="165">
        <f t="shared" si="131"/>
        <v>990279.22</v>
      </c>
      <c r="R557" s="173">
        <v>1698.01</v>
      </c>
      <c r="S557" s="154">
        <v>5221.4052538370725</v>
      </c>
      <c r="T557" s="165" t="s">
        <v>34</v>
      </c>
      <c r="U557" s="169" t="s">
        <v>34</v>
      </c>
      <c r="V557" s="165" t="s">
        <v>34</v>
      </c>
      <c r="W557" s="165">
        <v>413</v>
      </c>
      <c r="X557" s="165">
        <v>990279.22</v>
      </c>
      <c r="Y557" s="165" t="s">
        <v>34</v>
      </c>
      <c r="Z557" s="165" t="s">
        <v>34</v>
      </c>
      <c r="AA557" s="165" t="s">
        <v>34</v>
      </c>
      <c r="AB557" s="165" t="s">
        <v>34</v>
      </c>
      <c r="AC557" s="165" t="s">
        <v>34</v>
      </c>
      <c r="AD557" s="165" t="s">
        <v>34</v>
      </c>
      <c r="AE557" s="165" t="s">
        <v>34</v>
      </c>
      <c r="AF557" s="165" t="s">
        <v>34</v>
      </c>
      <c r="AG557" s="165" t="s">
        <v>34</v>
      </c>
      <c r="AH557" s="165" t="s">
        <v>34</v>
      </c>
      <c r="AI557" s="170" t="s">
        <v>403</v>
      </c>
      <c r="AJ557" s="41"/>
      <c r="AK557" s="32" t="s">
        <v>404</v>
      </c>
      <c r="AL557" s="90">
        <v>1</v>
      </c>
      <c r="AM557" s="89"/>
      <c r="AN557" s="21"/>
      <c r="AO557" s="87"/>
      <c r="AP557" s="21"/>
      <c r="AQ557" s="21"/>
      <c r="AR557" s="21"/>
      <c r="AS557" s="46"/>
      <c r="AT557" s="46"/>
      <c r="AU557" s="29">
        <v>494</v>
      </c>
      <c r="AV557" s="29" t="s">
        <v>449</v>
      </c>
      <c r="AW557" s="29" t="str">
        <f t="shared" si="134"/>
        <v>494.</v>
      </c>
      <c r="AX557" s="104"/>
    </row>
    <row r="558" spans="1:50" ht="22.5" customHeight="1" x14ac:dyDescent="0.3">
      <c r="A558" s="159" t="str">
        <f t="shared" si="135"/>
        <v>495.</v>
      </c>
      <c r="B558" s="159">
        <v>2153</v>
      </c>
      <c r="C558" s="166" t="s">
        <v>889</v>
      </c>
      <c r="D558" s="172">
        <v>1960</v>
      </c>
      <c r="E558" s="167" t="s">
        <v>34</v>
      </c>
      <c r="F558" s="167" t="s">
        <v>35</v>
      </c>
      <c r="G558" s="188">
        <v>2</v>
      </c>
      <c r="H558" s="188">
        <v>2</v>
      </c>
      <c r="I558" s="165">
        <v>588.5</v>
      </c>
      <c r="J558" s="165">
        <v>428.2</v>
      </c>
      <c r="K558" s="165">
        <v>428.2</v>
      </c>
      <c r="L558" s="169">
        <v>13</v>
      </c>
      <c r="M558" s="165">
        <v>1035558.12</v>
      </c>
      <c r="N558" s="160" t="s">
        <v>34</v>
      </c>
      <c r="O558" s="160" t="s">
        <v>34</v>
      </c>
      <c r="P558" s="160" t="s">
        <v>34</v>
      </c>
      <c r="Q558" s="165">
        <f t="shared" si="131"/>
        <v>1035558.12</v>
      </c>
      <c r="R558" s="173">
        <v>1759.66</v>
      </c>
      <c r="S558" s="154">
        <v>5221.4052538370725</v>
      </c>
      <c r="T558" s="165" t="s">
        <v>34</v>
      </c>
      <c r="U558" s="169" t="s">
        <v>34</v>
      </c>
      <c r="V558" s="165" t="s">
        <v>34</v>
      </c>
      <c r="W558" s="165">
        <v>440</v>
      </c>
      <c r="X558" s="165">
        <v>1035558.12</v>
      </c>
      <c r="Y558" s="165" t="s">
        <v>34</v>
      </c>
      <c r="Z558" s="165" t="s">
        <v>34</v>
      </c>
      <c r="AA558" s="165" t="s">
        <v>34</v>
      </c>
      <c r="AB558" s="165" t="s">
        <v>34</v>
      </c>
      <c r="AC558" s="165" t="s">
        <v>34</v>
      </c>
      <c r="AD558" s="165" t="s">
        <v>34</v>
      </c>
      <c r="AE558" s="165" t="s">
        <v>34</v>
      </c>
      <c r="AF558" s="165" t="s">
        <v>34</v>
      </c>
      <c r="AG558" s="165" t="s">
        <v>34</v>
      </c>
      <c r="AH558" s="165" t="s">
        <v>34</v>
      </c>
      <c r="AI558" s="170" t="s">
        <v>403</v>
      </c>
      <c r="AJ558" s="41"/>
      <c r="AK558" s="32" t="s">
        <v>404</v>
      </c>
      <c r="AL558" s="90">
        <v>1</v>
      </c>
      <c r="AM558" s="89"/>
      <c r="AN558" s="21"/>
      <c r="AO558" s="87"/>
      <c r="AP558" s="21"/>
      <c r="AQ558" s="21"/>
      <c r="AR558" s="21"/>
      <c r="AS558" s="46"/>
      <c r="AT558" s="46"/>
      <c r="AU558" s="29">
        <v>495</v>
      </c>
      <c r="AV558" s="29" t="s">
        <v>449</v>
      </c>
      <c r="AW558" s="29" t="str">
        <f t="shared" si="134"/>
        <v>495.</v>
      </c>
      <c r="AX558" s="104"/>
    </row>
    <row r="559" spans="1:50" ht="22.5" customHeight="1" x14ac:dyDescent="0.3">
      <c r="A559" s="159" t="str">
        <f t="shared" si="135"/>
        <v>496.</v>
      </c>
      <c r="B559" s="159">
        <v>2190</v>
      </c>
      <c r="C559" s="166" t="s">
        <v>1779</v>
      </c>
      <c r="D559" s="172">
        <v>1951</v>
      </c>
      <c r="E559" s="167" t="s">
        <v>34</v>
      </c>
      <c r="F559" s="167" t="s">
        <v>37</v>
      </c>
      <c r="G559" s="188">
        <v>2</v>
      </c>
      <c r="H559" s="188">
        <v>2</v>
      </c>
      <c r="I559" s="165">
        <v>598.79999999999995</v>
      </c>
      <c r="J559" s="165">
        <v>539.4</v>
      </c>
      <c r="K559" s="165">
        <v>462.3</v>
      </c>
      <c r="L559" s="169">
        <v>19</v>
      </c>
      <c r="M559" s="165">
        <v>887147.61</v>
      </c>
      <c r="N559" s="160" t="s">
        <v>34</v>
      </c>
      <c r="O559" s="160" t="s">
        <v>34</v>
      </c>
      <c r="P559" s="160" t="s">
        <v>34</v>
      </c>
      <c r="Q559" s="165">
        <f t="shared" si="131"/>
        <v>887147.61</v>
      </c>
      <c r="R559" s="173">
        <v>1481.54</v>
      </c>
      <c r="S559" s="154">
        <v>5221.4052538370725</v>
      </c>
      <c r="T559" s="165" t="s">
        <v>34</v>
      </c>
      <c r="U559" s="169" t="s">
        <v>34</v>
      </c>
      <c r="V559" s="165" t="s">
        <v>34</v>
      </c>
      <c r="W559" s="165">
        <v>509</v>
      </c>
      <c r="X559" s="165">
        <v>887147.61</v>
      </c>
      <c r="Y559" s="165" t="s">
        <v>34</v>
      </c>
      <c r="Z559" s="165" t="s">
        <v>34</v>
      </c>
      <c r="AA559" s="165" t="s">
        <v>34</v>
      </c>
      <c r="AB559" s="165" t="s">
        <v>34</v>
      </c>
      <c r="AC559" s="165" t="s">
        <v>34</v>
      </c>
      <c r="AD559" s="165" t="s">
        <v>34</v>
      </c>
      <c r="AE559" s="165" t="s">
        <v>34</v>
      </c>
      <c r="AF559" s="165" t="s">
        <v>34</v>
      </c>
      <c r="AG559" s="165" t="s">
        <v>34</v>
      </c>
      <c r="AH559" s="165" t="s">
        <v>34</v>
      </c>
      <c r="AI559" s="170" t="s">
        <v>403</v>
      </c>
      <c r="AJ559" s="41"/>
      <c r="AK559" s="32" t="s">
        <v>404</v>
      </c>
      <c r="AL559" s="90">
        <v>1</v>
      </c>
      <c r="AM559" s="89"/>
      <c r="AN559" s="21"/>
      <c r="AO559" s="87"/>
      <c r="AP559" s="21"/>
      <c r="AQ559" s="21"/>
      <c r="AR559" s="21"/>
      <c r="AS559" s="46"/>
      <c r="AT559" s="46"/>
      <c r="AU559" s="29">
        <v>496</v>
      </c>
      <c r="AV559" s="29" t="s">
        <v>449</v>
      </c>
      <c r="AW559" s="29" t="str">
        <f t="shared" si="134"/>
        <v>496.</v>
      </c>
      <c r="AX559" s="104"/>
    </row>
    <row r="560" spans="1:50" ht="22.5" customHeight="1" x14ac:dyDescent="0.3">
      <c r="A560" s="159" t="str">
        <f t="shared" si="135"/>
        <v>497.</v>
      </c>
      <c r="B560" s="159">
        <v>2213</v>
      </c>
      <c r="C560" s="166" t="s">
        <v>1780</v>
      </c>
      <c r="D560" s="172">
        <v>1954</v>
      </c>
      <c r="E560" s="167" t="s">
        <v>34</v>
      </c>
      <c r="F560" s="167" t="s">
        <v>37</v>
      </c>
      <c r="G560" s="188">
        <v>2</v>
      </c>
      <c r="H560" s="188">
        <v>2</v>
      </c>
      <c r="I560" s="165">
        <v>537.4</v>
      </c>
      <c r="J560" s="165">
        <v>456.26</v>
      </c>
      <c r="K560" s="165">
        <v>384.26</v>
      </c>
      <c r="L560" s="169">
        <v>14</v>
      </c>
      <c r="M560" s="165">
        <v>1006391.32</v>
      </c>
      <c r="N560" s="160" t="s">
        <v>34</v>
      </c>
      <c r="O560" s="160" t="s">
        <v>34</v>
      </c>
      <c r="P560" s="160" t="s">
        <v>34</v>
      </c>
      <c r="Q560" s="165">
        <f t="shared" si="131"/>
        <v>1006391.32</v>
      </c>
      <c r="R560" s="173">
        <v>1872.7</v>
      </c>
      <c r="S560" s="154">
        <v>5221.4052538370725</v>
      </c>
      <c r="T560" s="165" t="s">
        <v>34</v>
      </c>
      <c r="U560" s="169" t="s">
        <v>34</v>
      </c>
      <c r="V560" s="165" t="s">
        <v>34</v>
      </c>
      <c r="W560" s="165">
        <v>485</v>
      </c>
      <c r="X560" s="165">
        <v>1006391.32</v>
      </c>
      <c r="Y560" s="165" t="s">
        <v>34</v>
      </c>
      <c r="Z560" s="165" t="s">
        <v>34</v>
      </c>
      <c r="AA560" s="165" t="s">
        <v>34</v>
      </c>
      <c r="AB560" s="165" t="s">
        <v>34</v>
      </c>
      <c r="AC560" s="165" t="s">
        <v>34</v>
      </c>
      <c r="AD560" s="165" t="s">
        <v>34</v>
      </c>
      <c r="AE560" s="165" t="s">
        <v>34</v>
      </c>
      <c r="AF560" s="165" t="s">
        <v>34</v>
      </c>
      <c r="AG560" s="165" t="s">
        <v>34</v>
      </c>
      <c r="AH560" s="165" t="s">
        <v>34</v>
      </c>
      <c r="AI560" s="170" t="s">
        <v>38</v>
      </c>
      <c r="AJ560" s="41"/>
      <c r="AK560" s="32" t="s">
        <v>404</v>
      </c>
      <c r="AL560" s="90">
        <v>1</v>
      </c>
      <c r="AM560" s="89"/>
      <c r="AN560" s="21"/>
      <c r="AO560" s="87"/>
      <c r="AP560" s="21"/>
      <c r="AQ560" s="21"/>
      <c r="AR560" s="21"/>
      <c r="AS560" s="46" t="s">
        <v>532</v>
      </c>
      <c r="AT560" s="46"/>
      <c r="AU560" s="29">
        <v>497</v>
      </c>
      <c r="AV560" s="29" t="s">
        <v>449</v>
      </c>
      <c r="AW560" s="29" t="str">
        <f t="shared" si="134"/>
        <v>497.</v>
      </c>
      <c r="AX560" s="104"/>
    </row>
    <row r="561" spans="1:50" ht="22.5" customHeight="1" x14ac:dyDescent="0.3">
      <c r="A561" s="159" t="str">
        <f t="shared" si="135"/>
        <v>498.</v>
      </c>
      <c r="B561" s="159">
        <v>2217</v>
      </c>
      <c r="C561" s="166" t="s">
        <v>1781</v>
      </c>
      <c r="D561" s="172">
        <v>1962</v>
      </c>
      <c r="E561" s="167" t="s">
        <v>34</v>
      </c>
      <c r="F561" s="167" t="s">
        <v>35</v>
      </c>
      <c r="G561" s="188">
        <v>2</v>
      </c>
      <c r="H561" s="188">
        <v>2</v>
      </c>
      <c r="I561" s="165">
        <v>617.6</v>
      </c>
      <c r="J561" s="165">
        <v>578.9</v>
      </c>
      <c r="K561" s="165">
        <v>362.5</v>
      </c>
      <c r="L561" s="169">
        <v>24</v>
      </c>
      <c r="M561" s="165">
        <v>1358504.65</v>
      </c>
      <c r="N561" s="160" t="s">
        <v>34</v>
      </c>
      <c r="O561" s="160" t="s">
        <v>34</v>
      </c>
      <c r="P561" s="160" t="s">
        <v>34</v>
      </c>
      <c r="Q561" s="165">
        <f t="shared" si="131"/>
        <v>1358504.65</v>
      </c>
      <c r="R561" s="173">
        <v>2199.65</v>
      </c>
      <c r="S561" s="154">
        <v>5221.4052538370725</v>
      </c>
      <c r="T561" s="165" t="s">
        <v>34</v>
      </c>
      <c r="U561" s="169" t="s">
        <v>34</v>
      </c>
      <c r="V561" s="165" t="s">
        <v>34</v>
      </c>
      <c r="W561" s="165">
        <v>555</v>
      </c>
      <c r="X561" s="165">
        <v>1358504.65</v>
      </c>
      <c r="Y561" s="165" t="s">
        <v>34</v>
      </c>
      <c r="Z561" s="165" t="s">
        <v>34</v>
      </c>
      <c r="AA561" s="165" t="s">
        <v>34</v>
      </c>
      <c r="AB561" s="165" t="s">
        <v>34</v>
      </c>
      <c r="AC561" s="165" t="s">
        <v>34</v>
      </c>
      <c r="AD561" s="165" t="s">
        <v>34</v>
      </c>
      <c r="AE561" s="165" t="s">
        <v>34</v>
      </c>
      <c r="AF561" s="165" t="s">
        <v>34</v>
      </c>
      <c r="AG561" s="165" t="s">
        <v>34</v>
      </c>
      <c r="AH561" s="165" t="s">
        <v>34</v>
      </c>
      <c r="AI561" s="170" t="s">
        <v>403</v>
      </c>
      <c r="AJ561" s="41"/>
      <c r="AK561" s="32" t="s">
        <v>404</v>
      </c>
      <c r="AL561" s="90">
        <v>1</v>
      </c>
      <c r="AM561" s="89"/>
      <c r="AN561" s="21"/>
      <c r="AO561" s="87"/>
      <c r="AP561" s="21"/>
      <c r="AQ561" s="21"/>
      <c r="AR561" s="21"/>
      <c r="AS561" s="46"/>
      <c r="AT561" s="46"/>
      <c r="AU561" s="29">
        <v>498</v>
      </c>
      <c r="AV561" s="29" t="s">
        <v>449</v>
      </c>
      <c r="AW561" s="29" t="str">
        <f t="shared" si="134"/>
        <v>498.</v>
      </c>
      <c r="AX561" s="104"/>
    </row>
    <row r="562" spans="1:50" ht="22.5" customHeight="1" x14ac:dyDescent="0.3">
      <c r="A562" s="159" t="str">
        <f t="shared" si="135"/>
        <v>499.</v>
      </c>
      <c r="B562" s="159">
        <v>2230</v>
      </c>
      <c r="C562" s="166" t="s">
        <v>1647</v>
      </c>
      <c r="D562" s="172">
        <v>1987</v>
      </c>
      <c r="E562" s="167" t="s">
        <v>34</v>
      </c>
      <c r="F562" s="167" t="s">
        <v>35</v>
      </c>
      <c r="G562" s="188">
        <v>3</v>
      </c>
      <c r="H562" s="188">
        <v>2</v>
      </c>
      <c r="I562" s="165">
        <v>1421.3</v>
      </c>
      <c r="J562" s="165">
        <v>1323.8</v>
      </c>
      <c r="K562" s="165">
        <v>1323.8</v>
      </c>
      <c r="L562" s="169">
        <v>44</v>
      </c>
      <c r="M562" s="165">
        <f>T562</f>
        <v>679645.4</v>
      </c>
      <c r="N562" s="160" t="s">
        <v>34</v>
      </c>
      <c r="O562" s="160" t="s">
        <v>34</v>
      </c>
      <c r="P562" s="160" t="s">
        <v>34</v>
      </c>
      <c r="Q562" s="165">
        <v>679645.4</v>
      </c>
      <c r="R562" s="173"/>
      <c r="S562" s="154"/>
      <c r="T562" s="165">
        <f>86487.42+593157.98</f>
        <v>679645.4</v>
      </c>
      <c r="U562" s="169" t="s">
        <v>34</v>
      </c>
      <c r="V562" s="165" t="s">
        <v>34</v>
      </c>
      <c r="W562" s="165" t="s">
        <v>34</v>
      </c>
      <c r="X562" s="165" t="s">
        <v>34</v>
      </c>
      <c r="Y562" s="165" t="s">
        <v>34</v>
      </c>
      <c r="Z562" s="165" t="s">
        <v>34</v>
      </c>
      <c r="AA562" s="165" t="s">
        <v>34</v>
      </c>
      <c r="AB562" s="165" t="s">
        <v>34</v>
      </c>
      <c r="AC562" s="165" t="s">
        <v>34</v>
      </c>
      <c r="AD562" s="165" t="s">
        <v>34</v>
      </c>
      <c r="AE562" s="165" t="s">
        <v>34</v>
      </c>
      <c r="AF562" s="165" t="s">
        <v>34</v>
      </c>
      <c r="AG562" s="165" t="s">
        <v>34</v>
      </c>
      <c r="AH562" s="165" t="s">
        <v>34</v>
      </c>
      <c r="AI562" s="170" t="s">
        <v>38</v>
      </c>
      <c r="AJ562" s="41"/>
      <c r="AK562" s="32" t="s">
        <v>404</v>
      </c>
      <c r="AL562" s="90">
        <v>1</v>
      </c>
      <c r="AM562" s="89"/>
      <c r="AN562" s="21" t="s">
        <v>503</v>
      </c>
      <c r="AO562" s="21">
        <f>86487.42</f>
        <v>86487.42</v>
      </c>
      <c r="AP562" s="21">
        <f>593157.96</f>
        <v>593157.96</v>
      </c>
      <c r="AQ562" s="21"/>
      <c r="AR562" s="21"/>
      <c r="AS562" s="46" t="s">
        <v>1648</v>
      </c>
      <c r="AT562" s="46"/>
      <c r="AU562" s="29">
        <v>499</v>
      </c>
      <c r="AV562" s="29" t="s">
        <v>449</v>
      </c>
      <c r="AW562" s="29" t="str">
        <f t="shared" si="134"/>
        <v>499.</v>
      </c>
      <c r="AX562" s="104"/>
    </row>
    <row r="563" spans="1:50" ht="23.25" customHeight="1" x14ac:dyDescent="0.3">
      <c r="A563" s="159" t="str">
        <f t="shared" si="135"/>
        <v>500.</v>
      </c>
      <c r="B563" s="159">
        <v>2249</v>
      </c>
      <c r="C563" s="166" t="s">
        <v>890</v>
      </c>
      <c r="D563" s="172">
        <v>1974</v>
      </c>
      <c r="E563" s="167" t="s">
        <v>34</v>
      </c>
      <c r="F563" s="167" t="s">
        <v>35</v>
      </c>
      <c r="G563" s="188">
        <v>2</v>
      </c>
      <c r="H563" s="188">
        <v>1</v>
      </c>
      <c r="I563" s="165">
        <v>521.29999999999995</v>
      </c>
      <c r="J563" s="165">
        <v>416</v>
      </c>
      <c r="K563" s="165">
        <v>139.19999999999999</v>
      </c>
      <c r="L563" s="169">
        <v>34</v>
      </c>
      <c r="M563" s="165">
        <f>AB563+AD563+AH563</f>
        <v>1175940.71</v>
      </c>
      <c r="N563" s="160" t="s">
        <v>34</v>
      </c>
      <c r="O563" s="160" t="s">
        <v>34</v>
      </c>
      <c r="P563" s="160" t="s">
        <v>34</v>
      </c>
      <c r="Q563" s="165">
        <f t="shared" ref="Q563:Q568" si="136">M563</f>
        <v>1175940.71</v>
      </c>
      <c r="R563" s="173">
        <v>1013.8</v>
      </c>
      <c r="S563" s="154">
        <v>5221.4052538370725</v>
      </c>
      <c r="T563" s="165" t="s">
        <v>34</v>
      </c>
      <c r="U563" s="169" t="s">
        <v>34</v>
      </c>
      <c r="V563" s="165" t="s">
        <v>34</v>
      </c>
      <c r="W563" s="165" t="s">
        <v>34</v>
      </c>
      <c r="X563" s="165" t="s">
        <v>34</v>
      </c>
      <c r="Y563" s="165" t="s">
        <v>34</v>
      </c>
      <c r="Z563" s="165" t="s">
        <v>34</v>
      </c>
      <c r="AA563" s="165">
        <v>460</v>
      </c>
      <c r="AB563" s="165">
        <v>1028575</v>
      </c>
      <c r="AC563" s="165">
        <v>58</v>
      </c>
      <c r="AD563" s="165">
        <v>98531.45</v>
      </c>
      <c r="AE563" s="165" t="s">
        <v>34</v>
      </c>
      <c r="AF563" s="165" t="s">
        <v>34</v>
      </c>
      <c r="AG563" s="165" t="s">
        <v>34</v>
      </c>
      <c r="AH563" s="165">
        <v>48834.26</v>
      </c>
      <c r="AI563" s="170" t="s">
        <v>38</v>
      </c>
      <c r="AJ563" s="41"/>
      <c r="AK563" s="32" t="s">
        <v>404</v>
      </c>
      <c r="AL563" s="90">
        <v>1</v>
      </c>
      <c r="AM563" s="89"/>
      <c r="AN563" s="21"/>
      <c r="AO563" s="87"/>
      <c r="AP563" s="21"/>
      <c r="AQ563" s="21"/>
      <c r="AR563" s="21"/>
      <c r="AS563" s="47" t="s">
        <v>1800</v>
      </c>
      <c r="AT563" s="47"/>
      <c r="AU563" s="29">
        <v>500</v>
      </c>
      <c r="AV563" s="29" t="s">
        <v>449</v>
      </c>
      <c r="AW563" s="29" t="str">
        <f t="shared" si="134"/>
        <v>500.</v>
      </c>
      <c r="AX563" s="104"/>
    </row>
    <row r="564" spans="1:50" ht="22.5" customHeight="1" x14ac:dyDescent="0.3">
      <c r="A564" s="159" t="str">
        <f t="shared" si="135"/>
        <v>501.</v>
      </c>
      <c r="B564" s="159">
        <v>1987</v>
      </c>
      <c r="C564" s="166" t="s">
        <v>891</v>
      </c>
      <c r="D564" s="172">
        <v>1974</v>
      </c>
      <c r="E564" s="167" t="s">
        <v>34</v>
      </c>
      <c r="F564" s="167" t="s">
        <v>37</v>
      </c>
      <c r="G564" s="188">
        <v>5</v>
      </c>
      <c r="H564" s="188">
        <v>4</v>
      </c>
      <c r="I564" s="165">
        <v>4430.8999999999996</v>
      </c>
      <c r="J564" s="165">
        <v>3355.1</v>
      </c>
      <c r="K564" s="165">
        <v>2829.5</v>
      </c>
      <c r="L564" s="169">
        <v>185</v>
      </c>
      <c r="M564" s="165">
        <f>X564</f>
        <v>1370035.7</v>
      </c>
      <c r="N564" s="160" t="s">
        <v>34</v>
      </c>
      <c r="O564" s="160" t="s">
        <v>34</v>
      </c>
      <c r="P564" s="160" t="s">
        <v>34</v>
      </c>
      <c r="Q564" s="165">
        <f t="shared" si="136"/>
        <v>1370035.7</v>
      </c>
      <c r="R564" s="173">
        <v>316.45</v>
      </c>
      <c r="S564" s="154">
        <v>5221.4052538370725</v>
      </c>
      <c r="T564" s="165" t="s">
        <v>34</v>
      </c>
      <c r="U564" s="169" t="s">
        <v>34</v>
      </c>
      <c r="V564" s="165" t="s">
        <v>34</v>
      </c>
      <c r="W564" s="165">
        <v>891</v>
      </c>
      <c r="X564" s="165">
        <v>1370035.7</v>
      </c>
      <c r="Y564" s="165" t="s">
        <v>34</v>
      </c>
      <c r="Z564" s="165" t="s">
        <v>34</v>
      </c>
      <c r="AA564" s="165" t="s">
        <v>34</v>
      </c>
      <c r="AB564" s="165" t="s">
        <v>34</v>
      </c>
      <c r="AC564" s="165" t="s">
        <v>34</v>
      </c>
      <c r="AD564" s="165" t="s">
        <v>34</v>
      </c>
      <c r="AE564" s="165" t="s">
        <v>34</v>
      </c>
      <c r="AF564" s="165" t="s">
        <v>34</v>
      </c>
      <c r="AG564" s="165" t="s">
        <v>34</v>
      </c>
      <c r="AH564" s="165" t="s">
        <v>34</v>
      </c>
      <c r="AI564" s="170" t="s">
        <v>38</v>
      </c>
      <c r="AJ564" s="41"/>
      <c r="AK564" s="32" t="s">
        <v>404</v>
      </c>
      <c r="AL564" s="90">
        <v>1</v>
      </c>
      <c r="AM564" s="89"/>
      <c r="AO564" s="87"/>
      <c r="AS564" s="21" t="s">
        <v>532</v>
      </c>
      <c r="AT564" s="46"/>
      <c r="AU564" s="29">
        <v>501</v>
      </c>
      <c r="AV564" s="29" t="s">
        <v>449</v>
      </c>
      <c r="AW564" s="29" t="str">
        <f t="shared" si="134"/>
        <v>501.</v>
      </c>
      <c r="AX564" s="104"/>
    </row>
    <row r="565" spans="1:50" ht="22.5" customHeight="1" x14ac:dyDescent="0.3">
      <c r="A565" s="159" t="str">
        <f t="shared" si="135"/>
        <v>502.</v>
      </c>
      <c r="B565" s="159">
        <v>2036</v>
      </c>
      <c r="C565" s="166" t="s">
        <v>892</v>
      </c>
      <c r="D565" s="172">
        <v>1974</v>
      </c>
      <c r="E565" s="167" t="s">
        <v>34</v>
      </c>
      <c r="F565" s="167" t="s">
        <v>37</v>
      </c>
      <c r="G565" s="188">
        <v>5</v>
      </c>
      <c r="H565" s="188">
        <v>4</v>
      </c>
      <c r="I565" s="165">
        <v>3616.1</v>
      </c>
      <c r="J565" s="165">
        <v>3344.1</v>
      </c>
      <c r="K565" s="165">
        <v>2899.5</v>
      </c>
      <c r="L565" s="169">
        <v>193</v>
      </c>
      <c r="M565" s="165">
        <v>1420158.32</v>
      </c>
      <c r="N565" s="160" t="s">
        <v>34</v>
      </c>
      <c r="O565" s="160" t="s">
        <v>34</v>
      </c>
      <c r="P565" s="160" t="s">
        <v>34</v>
      </c>
      <c r="Q565" s="165">
        <f t="shared" si="136"/>
        <v>1420158.32</v>
      </c>
      <c r="R565" s="173">
        <v>392.7</v>
      </c>
      <c r="S565" s="154">
        <v>5221.4052538370725</v>
      </c>
      <c r="T565" s="165" t="s">
        <v>34</v>
      </c>
      <c r="U565" s="169" t="s">
        <v>34</v>
      </c>
      <c r="V565" s="165" t="s">
        <v>34</v>
      </c>
      <c r="W565" s="165">
        <v>920</v>
      </c>
      <c r="X565" s="165">
        <v>1420158.32</v>
      </c>
      <c r="Y565" s="165" t="s">
        <v>34</v>
      </c>
      <c r="Z565" s="165" t="s">
        <v>34</v>
      </c>
      <c r="AA565" s="165" t="s">
        <v>34</v>
      </c>
      <c r="AB565" s="165" t="s">
        <v>34</v>
      </c>
      <c r="AC565" s="165" t="s">
        <v>34</v>
      </c>
      <c r="AD565" s="165" t="s">
        <v>34</v>
      </c>
      <c r="AE565" s="165" t="s">
        <v>34</v>
      </c>
      <c r="AF565" s="165" t="s">
        <v>34</v>
      </c>
      <c r="AG565" s="165" t="s">
        <v>34</v>
      </c>
      <c r="AH565" s="165" t="s">
        <v>34</v>
      </c>
      <c r="AI565" s="170" t="s">
        <v>403</v>
      </c>
      <c r="AJ565" s="41"/>
      <c r="AK565" s="32" t="s">
        <v>404</v>
      </c>
      <c r="AL565" s="90">
        <v>1</v>
      </c>
      <c r="AM565" s="89"/>
      <c r="AN565" s="21"/>
      <c r="AO565" s="87"/>
      <c r="AP565" s="21"/>
      <c r="AQ565" s="21"/>
      <c r="AR565" s="21"/>
      <c r="AS565" s="46"/>
      <c r="AT565" s="46"/>
      <c r="AU565" s="29">
        <v>502</v>
      </c>
      <c r="AV565" s="29" t="s">
        <v>449</v>
      </c>
      <c r="AW565" s="29" t="str">
        <f t="shared" si="134"/>
        <v>502.</v>
      </c>
      <c r="AX565" s="104"/>
    </row>
    <row r="566" spans="1:50" ht="22.5" customHeight="1" x14ac:dyDescent="0.3">
      <c r="A566" s="159" t="str">
        <f t="shared" si="135"/>
        <v>503.</v>
      </c>
      <c r="B566" s="159">
        <v>2066</v>
      </c>
      <c r="C566" s="166" t="s">
        <v>893</v>
      </c>
      <c r="D566" s="172">
        <v>1976</v>
      </c>
      <c r="E566" s="167" t="s">
        <v>34</v>
      </c>
      <c r="F566" s="167" t="s">
        <v>35</v>
      </c>
      <c r="G566" s="188">
        <v>3</v>
      </c>
      <c r="H566" s="188">
        <v>2</v>
      </c>
      <c r="I566" s="165">
        <v>1206.9000000000001</v>
      </c>
      <c r="J566" s="165">
        <v>1099.29</v>
      </c>
      <c r="K566" s="165">
        <v>1057.3900000000001</v>
      </c>
      <c r="L566" s="169">
        <v>52</v>
      </c>
      <c r="M566" s="165">
        <v>817888.16</v>
      </c>
      <c r="N566" s="160" t="s">
        <v>34</v>
      </c>
      <c r="O566" s="160" t="s">
        <v>34</v>
      </c>
      <c r="P566" s="160" t="s">
        <v>34</v>
      </c>
      <c r="Q566" s="165">
        <f t="shared" si="136"/>
        <v>817888.16</v>
      </c>
      <c r="R566" s="173">
        <v>681.43</v>
      </c>
      <c r="S566" s="154">
        <v>5221.4052538370725</v>
      </c>
      <c r="T566" s="165" t="s">
        <v>34</v>
      </c>
      <c r="U566" s="169" t="s">
        <v>34</v>
      </c>
      <c r="V566" s="165" t="s">
        <v>34</v>
      </c>
      <c r="W566" s="165">
        <v>543</v>
      </c>
      <c r="X566" s="165">
        <v>817888.16</v>
      </c>
      <c r="Y566" s="165" t="s">
        <v>34</v>
      </c>
      <c r="Z566" s="165" t="s">
        <v>34</v>
      </c>
      <c r="AA566" s="165" t="s">
        <v>34</v>
      </c>
      <c r="AB566" s="165" t="s">
        <v>34</v>
      </c>
      <c r="AC566" s="165" t="s">
        <v>34</v>
      </c>
      <c r="AD566" s="165" t="s">
        <v>34</v>
      </c>
      <c r="AE566" s="165" t="s">
        <v>34</v>
      </c>
      <c r="AF566" s="165" t="s">
        <v>34</v>
      </c>
      <c r="AG566" s="165" t="s">
        <v>34</v>
      </c>
      <c r="AH566" s="165" t="s">
        <v>34</v>
      </c>
      <c r="AI566" s="170" t="s">
        <v>403</v>
      </c>
      <c r="AJ566" s="41"/>
      <c r="AK566" s="32" t="s">
        <v>404</v>
      </c>
      <c r="AL566" s="90">
        <v>1</v>
      </c>
      <c r="AM566" s="89"/>
      <c r="AN566" s="21"/>
      <c r="AO566" s="87"/>
      <c r="AP566" s="21"/>
      <c r="AQ566" s="21"/>
      <c r="AR566" s="21"/>
      <c r="AS566" s="46"/>
      <c r="AT566" s="46"/>
      <c r="AU566" s="29">
        <v>503</v>
      </c>
      <c r="AV566" s="29" t="s">
        <v>449</v>
      </c>
      <c r="AW566" s="29" t="str">
        <f t="shared" si="134"/>
        <v>503.</v>
      </c>
      <c r="AX566" s="104"/>
    </row>
    <row r="567" spans="1:50" ht="22.5" customHeight="1" x14ac:dyDescent="0.3">
      <c r="A567" s="159" t="str">
        <f t="shared" si="135"/>
        <v>504.</v>
      </c>
      <c r="B567" s="159">
        <v>1870</v>
      </c>
      <c r="C567" s="166" t="s">
        <v>894</v>
      </c>
      <c r="D567" s="172">
        <v>1967</v>
      </c>
      <c r="E567" s="167" t="s">
        <v>34</v>
      </c>
      <c r="F567" s="167" t="s">
        <v>37</v>
      </c>
      <c r="G567" s="188">
        <v>5</v>
      </c>
      <c r="H567" s="188">
        <v>3</v>
      </c>
      <c r="I567" s="165">
        <v>2815.6</v>
      </c>
      <c r="J567" s="165">
        <v>2074.3000000000002</v>
      </c>
      <c r="K567" s="165">
        <v>1549.1</v>
      </c>
      <c r="L567" s="169">
        <v>109</v>
      </c>
      <c r="M567" s="165">
        <f>T567+AG567</f>
        <v>116981.82</v>
      </c>
      <c r="N567" s="160" t="s">
        <v>34</v>
      </c>
      <c r="O567" s="160" t="s">
        <v>34</v>
      </c>
      <c r="P567" s="160" t="s">
        <v>34</v>
      </c>
      <c r="Q567" s="165">
        <f t="shared" si="136"/>
        <v>116981.82</v>
      </c>
      <c r="R567" s="173">
        <v>120.23</v>
      </c>
      <c r="S567" s="154">
        <v>5221.4052538370725</v>
      </c>
      <c r="T567" s="165">
        <v>84674.55</v>
      </c>
      <c r="U567" s="169" t="s">
        <v>34</v>
      </c>
      <c r="V567" s="165" t="s">
        <v>34</v>
      </c>
      <c r="W567" s="165" t="s">
        <v>34</v>
      </c>
      <c r="X567" s="165" t="s">
        <v>34</v>
      </c>
      <c r="Y567" s="165" t="s">
        <v>34</v>
      </c>
      <c r="Z567" s="165" t="s">
        <v>34</v>
      </c>
      <c r="AA567" s="165" t="s">
        <v>34</v>
      </c>
      <c r="AB567" s="165" t="s">
        <v>34</v>
      </c>
      <c r="AC567" s="165" t="s">
        <v>34</v>
      </c>
      <c r="AD567" s="165" t="s">
        <v>34</v>
      </c>
      <c r="AE567" s="165" t="s">
        <v>34</v>
      </c>
      <c r="AF567" s="165" t="s">
        <v>34</v>
      </c>
      <c r="AG567" s="165">
        <v>32307.27</v>
      </c>
      <c r="AH567" s="165" t="s">
        <v>34</v>
      </c>
      <c r="AI567" s="170" t="s">
        <v>38</v>
      </c>
      <c r="AJ567" s="41"/>
      <c r="AK567" s="32" t="s">
        <v>408</v>
      </c>
      <c r="AL567" s="90">
        <v>1</v>
      </c>
      <c r="AM567" s="89"/>
      <c r="AN567" s="21" t="s">
        <v>409</v>
      </c>
      <c r="AO567" s="21"/>
      <c r="AP567" s="21"/>
      <c r="AQ567" s="21"/>
      <c r="AR567" s="21"/>
      <c r="AS567" s="21" t="s">
        <v>582</v>
      </c>
      <c r="AT567" s="55">
        <v>43360</v>
      </c>
      <c r="AU567" s="29">
        <v>504</v>
      </c>
      <c r="AV567" s="29" t="s">
        <v>449</v>
      </c>
      <c r="AW567" s="29" t="str">
        <f t="shared" si="134"/>
        <v>504.</v>
      </c>
      <c r="AX567" s="104"/>
    </row>
    <row r="568" spans="1:50" ht="22.5" customHeight="1" x14ac:dyDescent="0.3">
      <c r="A568" s="159" t="str">
        <f t="shared" si="135"/>
        <v>505.</v>
      </c>
      <c r="B568" s="159">
        <v>1879</v>
      </c>
      <c r="C568" s="166" t="s">
        <v>895</v>
      </c>
      <c r="D568" s="172">
        <v>1962</v>
      </c>
      <c r="E568" s="167" t="s">
        <v>34</v>
      </c>
      <c r="F568" s="167" t="s">
        <v>35</v>
      </c>
      <c r="G568" s="188">
        <v>3</v>
      </c>
      <c r="H568" s="188">
        <v>2</v>
      </c>
      <c r="I568" s="165">
        <v>1489.7</v>
      </c>
      <c r="J568" s="165">
        <v>954.2</v>
      </c>
      <c r="K568" s="165">
        <v>892.8</v>
      </c>
      <c r="L568" s="169">
        <v>52</v>
      </c>
      <c r="M568" s="165">
        <v>1420215.87</v>
      </c>
      <c r="N568" s="160" t="s">
        <v>34</v>
      </c>
      <c r="O568" s="160" t="s">
        <v>34</v>
      </c>
      <c r="P568" s="160" t="s">
        <v>34</v>
      </c>
      <c r="Q568" s="165">
        <f t="shared" si="136"/>
        <v>1420215.87</v>
      </c>
      <c r="R568" s="173">
        <v>953.36</v>
      </c>
      <c r="S568" s="154">
        <v>5221.4052538370725</v>
      </c>
      <c r="T568" s="165" t="s">
        <v>34</v>
      </c>
      <c r="U568" s="169" t="s">
        <v>34</v>
      </c>
      <c r="V568" s="165" t="s">
        <v>34</v>
      </c>
      <c r="W568" s="165">
        <v>576</v>
      </c>
      <c r="X568" s="165">
        <v>1420215.87</v>
      </c>
      <c r="Y568" s="165" t="s">
        <v>34</v>
      </c>
      <c r="Z568" s="165" t="s">
        <v>34</v>
      </c>
      <c r="AA568" s="165" t="s">
        <v>34</v>
      </c>
      <c r="AB568" s="165" t="s">
        <v>34</v>
      </c>
      <c r="AC568" s="165" t="s">
        <v>34</v>
      </c>
      <c r="AD568" s="165" t="s">
        <v>34</v>
      </c>
      <c r="AE568" s="165" t="s">
        <v>34</v>
      </c>
      <c r="AF568" s="165" t="s">
        <v>34</v>
      </c>
      <c r="AG568" s="165" t="s">
        <v>34</v>
      </c>
      <c r="AH568" s="165" t="s">
        <v>34</v>
      </c>
      <c r="AI568" s="170" t="s">
        <v>38</v>
      </c>
      <c r="AJ568" s="41"/>
      <c r="AK568" s="32" t="s">
        <v>404</v>
      </c>
      <c r="AL568" s="90">
        <v>1</v>
      </c>
      <c r="AM568" s="89"/>
      <c r="AN568" s="21"/>
      <c r="AO568" s="87"/>
      <c r="AP568" s="21"/>
      <c r="AQ568" s="21"/>
      <c r="AR568" s="21"/>
      <c r="AS568" s="46" t="s">
        <v>603</v>
      </c>
      <c r="AT568" s="46"/>
      <c r="AU568" s="29">
        <v>505</v>
      </c>
      <c r="AV568" s="29" t="s">
        <v>449</v>
      </c>
      <c r="AW568" s="29" t="str">
        <f t="shared" si="134"/>
        <v>505.</v>
      </c>
      <c r="AX568" s="104"/>
    </row>
    <row r="569" spans="1:50" ht="22.5" customHeight="1" x14ac:dyDescent="0.3">
      <c r="A569" s="159"/>
      <c r="B569" s="159"/>
      <c r="C569" s="158" t="s">
        <v>40</v>
      </c>
      <c r="D569" s="172"/>
      <c r="E569" s="167"/>
      <c r="F569" s="167"/>
      <c r="G569" s="188"/>
      <c r="H569" s="188"/>
      <c r="I569" s="160">
        <f>SUM(I570:I597)</f>
        <v>40941.410000000003</v>
      </c>
      <c r="J569" s="160">
        <f>SUM(J570:J597)</f>
        <v>33385.599999999991</v>
      </c>
      <c r="K569" s="160">
        <f>SUM(K570:K597)</f>
        <v>28586.500000000004</v>
      </c>
      <c r="L569" s="161">
        <f>SUM(L570:L597)</f>
        <v>1989</v>
      </c>
      <c r="M569" s="160">
        <f>SUM(M570:M597)</f>
        <v>28348804.289999999</v>
      </c>
      <c r="N569" s="160"/>
      <c r="O569" s="160"/>
      <c r="P569" s="160"/>
      <c r="Q569" s="160">
        <f>SUM(Q570:Q597)</f>
        <v>28348804.289999999</v>
      </c>
      <c r="R569" s="160"/>
      <c r="S569" s="160"/>
      <c r="T569" s="160">
        <f>SUM(T570:T597)</f>
        <v>2220804.9900000002</v>
      </c>
      <c r="U569" s="161"/>
      <c r="V569" s="160"/>
      <c r="W569" s="160">
        <f>SUM(W570:W597)</f>
        <v>11981.699999999999</v>
      </c>
      <c r="X569" s="160">
        <f>SUM(X570:X597)</f>
        <v>24861881.880000003</v>
      </c>
      <c r="Y569" s="160"/>
      <c r="Z569" s="160"/>
      <c r="AA569" s="160">
        <f>SUM(AA570:AA597)</f>
        <v>342</v>
      </c>
      <c r="AB569" s="160">
        <f>SUM(AB570:AB597)</f>
        <v>777223.84</v>
      </c>
      <c r="AC569" s="160"/>
      <c r="AD569" s="160"/>
      <c r="AE569" s="160"/>
      <c r="AF569" s="160"/>
      <c r="AG569" s="160">
        <f>SUM(AG570:AG597)</f>
        <v>488893.58</v>
      </c>
      <c r="AH569" s="165"/>
      <c r="AI569" s="170"/>
      <c r="AJ569" s="1">
        <v>27</v>
      </c>
      <c r="AK569" s="32"/>
      <c r="AL569" s="90">
        <f>SUM(AL570:AL597)</f>
        <v>28</v>
      </c>
      <c r="AM569" s="89">
        <f>SUM(AM570:AM597)</f>
        <v>0</v>
      </c>
      <c r="AN569" s="21">
        <f>M569-T569-X569-AB569-AG569</f>
        <v>-5.6461431086063385E-9</v>
      </c>
      <c r="AO569" s="87"/>
      <c r="AP569" s="21"/>
      <c r="AQ569" s="21"/>
      <c r="AR569" s="21"/>
      <c r="AS569" s="46"/>
      <c r="AT569" s="46"/>
      <c r="AX569" s="104"/>
    </row>
    <row r="570" spans="1:50" ht="22.5" customHeight="1" x14ac:dyDescent="0.3">
      <c r="A570" s="159" t="str">
        <f t="shared" si="135"/>
        <v>506.</v>
      </c>
      <c r="B570" s="159">
        <v>1872</v>
      </c>
      <c r="C570" s="187" t="s">
        <v>810</v>
      </c>
      <c r="D570" s="159">
        <v>1975</v>
      </c>
      <c r="E570" s="159" t="s">
        <v>34</v>
      </c>
      <c r="F570" s="159" t="s">
        <v>37</v>
      </c>
      <c r="G570" s="159">
        <v>5</v>
      </c>
      <c r="H570" s="159">
        <v>4</v>
      </c>
      <c r="I570" s="154">
        <v>4534.6000000000004</v>
      </c>
      <c r="J570" s="154">
        <v>3398.4</v>
      </c>
      <c r="K570" s="154">
        <v>3137.5</v>
      </c>
      <c r="L570" s="156">
        <v>182</v>
      </c>
      <c r="M570" s="154">
        <f>T570+AG570</f>
        <v>275400.55</v>
      </c>
      <c r="N570" s="165" t="s">
        <v>34</v>
      </c>
      <c r="O570" s="165" t="s">
        <v>34</v>
      </c>
      <c r="P570" s="165" t="s">
        <v>34</v>
      </c>
      <c r="Q570" s="154">
        <f t="shared" ref="Q570:Q597" si="137">M570</f>
        <v>275400.55</v>
      </c>
      <c r="R570" s="154">
        <f t="shared" ref="R570:R597" si="138">M570/I570</f>
        <v>60.733151766418196</v>
      </c>
      <c r="S570" s="154">
        <v>7593.347341513293</v>
      </c>
      <c r="T570" s="154">
        <v>247578.51</v>
      </c>
      <c r="U570" s="169" t="s">
        <v>34</v>
      </c>
      <c r="V570" s="165" t="s">
        <v>34</v>
      </c>
      <c r="W570" s="165" t="s">
        <v>34</v>
      </c>
      <c r="X570" s="165" t="s">
        <v>34</v>
      </c>
      <c r="Y570" s="165" t="s">
        <v>34</v>
      </c>
      <c r="Z570" s="165" t="s">
        <v>34</v>
      </c>
      <c r="AA570" s="165" t="s">
        <v>34</v>
      </c>
      <c r="AB570" s="165" t="s">
        <v>34</v>
      </c>
      <c r="AC570" s="165" t="s">
        <v>34</v>
      </c>
      <c r="AD570" s="165" t="s">
        <v>34</v>
      </c>
      <c r="AE570" s="165" t="s">
        <v>34</v>
      </c>
      <c r="AF570" s="165" t="s">
        <v>34</v>
      </c>
      <c r="AG570" s="154">
        <v>27822.04</v>
      </c>
      <c r="AH570" s="165" t="s">
        <v>34</v>
      </c>
      <c r="AI570" s="170" t="s">
        <v>38</v>
      </c>
      <c r="AJ570" s="41"/>
      <c r="AK570" s="32" t="s">
        <v>404</v>
      </c>
      <c r="AL570" s="90">
        <v>1</v>
      </c>
      <c r="AM570" s="89"/>
      <c r="AN570" s="21" t="s">
        <v>409</v>
      </c>
      <c r="AO570" s="21"/>
      <c r="AP570" s="21"/>
      <c r="AQ570" s="21"/>
      <c r="AR570" s="21"/>
      <c r="AS570" s="34"/>
      <c r="AT570" s="55">
        <v>43376</v>
      </c>
      <c r="AU570" s="29">
        <v>506</v>
      </c>
      <c r="AV570" s="29" t="s">
        <v>449</v>
      </c>
      <c r="AW570" s="29" t="str">
        <f>CONCATENATE(AU570,AV570)</f>
        <v>506.</v>
      </c>
      <c r="AX570" s="104"/>
    </row>
    <row r="571" spans="1:50" ht="22.5" customHeight="1" x14ac:dyDescent="0.3">
      <c r="A571" s="159" t="str">
        <f t="shared" si="135"/>
        <v>507.</v>
      </c>
      <c r="B571" s="159">
        <v>1885</v>
      </c>
      <c r="C571" s="187" t="str">
        <f>'[1]перечень МКД 2018'!$B$40</f>
        <v>д.Григорово, ул.Центральная, д.11</v>
      </c>
      <c r="D571" s="159">
        <v>1977</v>
      </c>
      <c r="E571" s="159" t="s">
        <v>34</v>
      </c>
      <c r="F571" s="159" t="s">
        <v>37</v>
      </c>
      <c r="G571" s="159">
        <v>5</v>
      </c>
      <c r="H571" s="159">
        <v>6</v>
      </c>
      <c r="I571" s="154">
        <v>4746.3</v>
      </c>
      <c r="J571" s="154">
        <v>3228</v>
      </c>
      <c r="K571" s="154">
        <v>2869.3</v>
      </c>
      <c r="L571" s="156">
        <v>266</v>
      </c>
      <c r="M571" s="154">
        <f>AB571</f>
        <v>777223.84</v>
      </c>
      <c r="N571" s="165" t="s">
        <v>34</v>
      </c>
      <c r="O571" s="165" t="s">
        <v>34</v>
      </c>
      <c r="P571" s="165" t="s">
        <v>34</v>
      </c>
      <c r="Q571" s="154">
        <f t="shared" si="137"/>
        <v>777223.84</v>
      </c>
      <c r="R571" s="154">
        <f t="shared" si="138"/>
        <v>163.75362703579628</v>
      </c>
      <c r="S571" s="154">
        <v>7593.347341513293</v>
      </c>
      <c r="T571" s="154" t="s">
        <v>34</v>
      </c>
      <c r="U571" s="169" t="s">
        <v>34</v>
      </c>
      <c r="V571" s="165" t="s">
        <v>34</v>
      </c>
      <c r="W571" s="165" t="s">
        <v>34</v>
      </c>
      <c r="X571" s="165" t="s">
        <v>34</v>
      </c>
      <c r="Y571" s="165" t="s">
        <v>34</v>
      </c>
      <c r="Z571" s="165" t="s">
        <v>34</v>
      </c>
      <c r="AA571" s="165">
        <v>342</v>
      </c>
      <c r="AB571" s="165">
        <v>777223.84</v>
      </c>
      <c r="AC571" s="165" t="s">
        <v>34</v>
      </c>
      <c r="AD571" s="165" t="s">
        <v>34</v>
      </c>
      <c r="AE571" s="165" t="s">
        <v>34</v>
      </c>
      <c r="AF571" s="165" t="s">
        <v>34</v>
      </c>
      <c r="AG571" s="165" t="s">
        <v>34</v>
      </c>
      <c r="AH571" s="165" t="s">
        <v>34</v>
      </c>
      <c r="AI571" s="170" t="s">
        <v>38</v>
      </c>
      <c r="AJ571" s="41"/>
      <c r="AK571" s="32" t="s">
        <v>407</v>
      </c>
      <c r="AL571" s="90">
        <v>1</v>
      </c>
      <c r="AM571" s="89"/>
      <c r="AN571" s="21"/>
      <c r="AO571" s="87"/>
      <c r="AP571" s="21"/>
      <c r="AQ571" s="21"/>
      <c r="AR571" s="21"/>
      <c r="AS571" s="44" t="s">
        <v>1660</v>
      </c>
      <c r="AT571" s="34"/>
      <c r="AU571" s="29">
        <v>507</v>
      </c>
      <c r="AV571" s="29" t="s">
        <v>449</v>
      </c>
      <c r="AW571" s="29" t="str">
        <f t="shared" ref="AW571:AW597" si="139">CONCATENATE(AU571,AV571)</f>
        <v>507.</v>
      </c>
      <c r="AX571" s="104"/>
    </row>
    <row r="572" spans="1:50" ht="22.5" customHeight="1" x14ac:dyDescent="0.3">
      <c r="A572" s="159" t="str">
        <f t="shared" si="135"/>
        <v>508.</v>
      </c>
      <c r="B572" s="159">
        <v>1899</v>
      </c>
      <c r="C572" s="187" t="s">
        <v>896</v>
      </c>
      <c r="D572" s="159">
        <v>1980</v>
      </c>
      <c r="E572" s="159" t="s">
        <v>34</v>
      </c>
      <c r="F572" s="159" t="s">
        <v>35</v>
      </c>
      <c r="G572" s="159">
        <v>2</v>
      </c>
      <c r="H572" s="159">
        <v>2</v>
      </c>
      <c r="I572" s="154">
        <v>776.6</v>
      </c>
      <c r="J572" s="154">
        <v>452.7</v>
      </c>
      <c r="K572" s="154">
        <v>259.2</v>
      </c>
      <c r="L572" s="156">
        <v>45</v>
      </c>
      <c r="M572" s="154">
        <f>X572</f>
        <v>922004.8</v>
      </c>
      <c r="N572" s="165" t="s">
        <v>34</v>
      </c>
      <c r="O572" s="165" t="s">
        <v>34</v>
      </c>
      <c r="P572" s="165" t="s">
        <v>34</v>
      </c>
      <c r="Q572" s="154">
        <f t="shared" si="137"/>
        <v>922004.8</v>
      </c>
      <c r="R572" s="154">
        <f t="shared" si="138"/>
        <v>1187.2325521503992</v>
      </c>
      <c r="S572" s="154">
        <v>7593.347341513293</v>
      </c>
      <c r="T572" s="165" t="s">
        <v>34</v>
      </c>
      <c r="U572" s="169" t="s">
        <v>34</v>
      </c>
      <c r="V572" s="165" t="s">
        <v>34</v>
      </c>
      <c r="W572" s="152">
        <v>621</v>
      </c>
      <c r="X572" s="152">
        <v>922004.8</v>
      </c>
      <c r="Y572" s="165" t="s">
        <v>34</v>
      </c>
      <c r="Z572" s="165" t="s">
        <v>34</v>
      </c>
      <c r="AA572" s="165" t="s">
        <v>34</v>
      </c>
      <c r="AB572" s="165" t="s">
        <v>34</v>
      </c>
      <c r="AC572" s="165" t="s">
        <v>34</v>
      </c>
      <c r="AD572" s="165" t="s">
        <v>34</v>
      </c>
      <c r="AE572" s="165" t="s">
        <v>34</v>
      </c>
      <c r="AF572" s="165" t="s">
        <v>34</v>
      </c>
      <c r="AG572" s="165" t="s">
        <v>34</v>
      </c>
      <c r="AH572" s="165" t="s">
        <v>34</v>
      </c>
      <c r="AI572" s="170" t="s">
        <v>38</v>
      </c>
      <c r="AJ572" s="41"/>
      <c r="AK572" s="32" t="s">
        <v>404</v>
      </c>
      <c r="AL572" s="90">
        <v>1</v>
      </c>
      <c r="AM572" s="89"/>
      <c r="AN572" s="21"/>
      <c r="AO572" s="87"/>
      <c r="AP572" s="21"/>
      <c r="AQ572" s="21"/>
      <c r="AR572" s="21"/>
      <c r="AS572" s="34"/>
      <c r="AT572" s="55">
        <v>43402</v>
      </c>
      <c r="AU572" s="29">
        <v>508</v>
      </c>
      <c r="AV572" s="29" t="s">
        <v>449</v>
      </c>
      <c r="AW572" s="29" t="str">
        <f t="shared" si="139"/>
        <v>508.</v>
      </c>
      <c r="AX572" s="104"/>
    </row>
    <row r="573" spans="1:50" ht="22.5" customHeight="1" x14ac:dyDescent="0.3">
      <c r="A573" s="159" t="str">
        <f t="shared" si="135"/>
        <v>509.</v>
      </c>
      <c r="B573" s="159">
        <v>1907</v>
      </c>
      <c r="C573" s="187" t="str">
        <f>'[1]перечень МКД 2018'!$B$41</f>
        <v>д.Ермолино, д.21</v>
      </c>
      <c r="D573" s="159">
        <v>1974</v>
      </c>
      <c r="E573" s="159" t="s">
        <v>34</v>
      </c>
      <c r="F573" s="159" t="s">
        <v>35</v>
      </c>
      <c r="G573" s="159">
        <v>2</v>
      </c>
      <c r="H573" s="159">
        <v>2</v>
      </c>
      <c r="I573" s="154">
        <v>1389.3</v>
      </c>
      <c r="J573" s="154">
        <v>721.9</v>
      </c>
      <c r="K573" s="154">
        <v>665.2</v>
      </c>
      <c r="L573" s="156">
        <v>46</v>
      </c>
      <c r="M573" s="154">
        <f>T573+AG573</f>
        <v>826898.45000000007</v>
      </c>
      <c r="N573" s="165" t="s">
        <v>34</v>
      </c>
      <c r="O573" s="165" t="s">
        <v>34</v>
      </c>
      <c r="P573" s="165" t="s">
        <v>34</v>
      </c>
      <c r="Q573" s="154">
        <f t="shared" si="137"/>
        <v>826898.45000000007</v>
      </c>
      <c r="R573" s="154">
        <f t="shared" si="138"/>
        <v>595.19070755056509</v>
      </c>
      <c r="S573" s="154">
        <v>7593.347341513293</v>
      </c>
      <c r="T573" s="154">
        <v>610401.04</v>
      </c>
      <c r="U573" s="169" t="s">
        <v>34</v>
      </c>
      <c r="V573" s="165" t="s">
        <v>34</v>
      </c>
      <c r="W573" s="165" t="s">
        <v>34</v>
      </c>
      <c r="X573" s="165" t="s">
        <v>34</v>
      </c>
      <c r="Y573" s="165" t="s">
        <v>34</v>
      </c>
      <c r="Z573" s="165" t="s">
        <v>34</v>
      </c>
      <c r="AA573" s="165" t="s">
        <v>34</v>
      </c>
      <c r="AB573" s="165" t="s">
        <v>34</v>
      </c>
      <c r="AC573" s="165" t="s">
        <v>34</v>
      </c>
      <c r="AD573" s="165" t="s">
        <v>34</v>
      </c>
      <c r="AE573" s="165" t="s">
        <v>34</v>
      </c>
      <c r="AF573" s="165" t="s">
        <v>34</v>
      </c>
      <c r="AG573" s="152">
        <v>216497.41</v>
      </c>
      <c r="AH573" s="165" t="s">
        <v>34</v>
      </c>
      <c r="AI573" s="170" t="s">
        <v>405</v>
      </c>
      <c r="AJ573" s="41"/>
      <c r="AK573" s="32" t="s">
        <v>404</v>
      </c>
      <c r="AL573" s="90">
        <v>1</v>
      </c>
      <c r="AM573" s="89"/>
      <c r="AN573" s="21" t="s">
        <v>486</v>
      </c>
      <c r="AO573" s="21"/>
      <c r="AP573" s="21"/>
      <c r="AQ573" s="21"/>
      <c r="AR573" s="21"/>
      <c r="AS573" s="34" t="s">
        <v>598</v>
      </c>
      <c r="AT573" s="34"/>
      <c r="AU573" s="29">
        <v>509</v>
      </c>
      <c r="AV573" s="29" t="s">
        <v>449</v>
      </c>
      <c r="AW573" s="29" t="str">
        <f t="shared" si="139"/>
        <v>509.</v>
      </c>
      <c r="AX573" s="104"/>
    </row>
    <row r="574" spans="1:50" ht="22.5" customHeight="1" x14ac:dyDescent="0.3">
      <c r="A574" s="159" t="str">
        <f t="shared" si="135"/>
        <v>510.</v>
      </c>
      <c r="B574" s="159">
        <v>1920</v>
      </c>
      <c r="C574" s="187" t="s">
        <v>897</v>
      </c>
      <c r="D574" s="159">
        <v>1972</v>
      </c>
      <c r="E574" s="159" t="s">
        <v>34</v>
      </c>
      <c r="F574" s="159" t="s">
        <v>35</v>
      </c>
      <c r="G574" s="159">
        <v>2</v>
      </c>
      <c r="H574" s="159">
        <v>2</v>
      </c>
      <c r="I574" s="154">
        <v>743.7</v>
      </c>
      <c r="J574" s="154">
        <v>696.8</v>
      </c>
      <c r="K574" s="154">
        <v>570</v>
      </c>
      <c r="L574" s="156">
        <v>38</v>
      </c>
      <c r="M574" s="154">
        <f>X574</f>
        <v>1536545.26</v>
      </c>
      <c r="N574" s="165" t="s">
        <v>34</v>
      </c>
      <c r="O574" s="165" t="s">
        <v>34</v>
      </c>
      <c r="P574" s="165" t="s">
        <v>34</v>
      </c>
      <c r="Q574" s="154">
        <f t="shared" si="137"/>
        <v>1536545.26</v>
      </c>
      <c r="R574" s="154">
        <f t="shared" si="138"/>
        <v>2066.0821029985209</v>
      </c>
      <c r="S574" s="154">
        <v>7593.347341513293</v>
      </c>
      <c r="T574" s="165" t="s">
        <v>34</v>
      </c>
      <c r="U574" s="169" t="s">
        <v>34</v>
      </c>
      <c r="V574" s="165" t="s">
        <v>34</v>
      </c>
      <c r="W574" s="152">
        <v>611</v>
      </c>
      <c r="X574" s="152">
        <v>1536545.26</v>
      </c>
      <c r="Y574" s="165" t="s">
        <v>34</v>
      </c>
      <c r="Z574" s="165" t="s">
        <v>34</v>
      </c>
      <c r="AA574" s="165" t="s">
        <v>34</v>
      </c>
      <c r="AB574" s="165" t="s">
        <v>34</v>
      </c>
      <c r="AC574" s="165" t="s">
        <v>34</v>
      </c>
      <c r="AD574" s="165" t="s">
        <v>34</v>
      </c>
      <c r="AE574" s="165" t="s">
        <v>34</v>
      </c>
      <c r="AF574" s="165" t="s">
        <v>34</v>
      </c>
      <c r="AG574" s="165" t="s">
        <v>34</v>
      </c>
      <c r="AH574" s="165" t="s">
        <v>34</v>
      </c>
      <c r="AI574" s="170" t="s">
        <v>38</v>
      </c>
      <c r="AJ574" s="41"/>
      <c r="AK574" s="32" t="s">
        <v>404</v>
      </c>
      <c r="AL574" s="90">
        <v>1</v>
      </c>
      <c r="AM574" s="89"/>
      <c r="AN574" s="21"/>
      <c r="AO574" s="87"/>
      <c r="AP574" s="21"/>
      <c r="AQ574" s="21"/>
      <c r="AR574" s="21"/>
      <c r="AS574" s="34"/>
      <c r="AT574" s="55">
        <v>43402</v>
      </c>
      <c r="AU574" s="29">
        <v>510</v>
      </c>
      <c r="AV574" s="29" t="s">
        <v>449</v>
      </c>
      <c r="AW574" s="29" t="str">
        <f t="shared" si="139"/>
        <v>510.</v>
      </c>
      <c r="AX574" s="104"/>
    </row>
    <row r="575" spans="1:50" ht="22.5" customHeight="1" x14ac:dyDescent="0.3">
      <c r="A575" s="159" t="str">
        <f t="shared" si="135"/>
        <v>511.</v>
      </c>
      <c r="B575" s="159">
        <v>1923</v>
      </c>
      <c r="C575" s="187" t="s">
        <v>811</v>
      </c>
      <c r="D575" s="159">
        <v>1976</v>
      </c>
      <c r="E575" s="159" t="s">
        <v>34</v>
      </c>
      <c r="F575" s="159" t="s">
        <v>35</v>
      </c>
      <c r="G575" s="159">
        <v>2</v>
      </c>
      <c r="H575" s="159">
        <v>2</v>
      </c>
      <c r="I575" s="154">
        <v>369.4</v>
      </c>
      <c r="J575" s="154">
        <v>252.1</v>
      </c>
      <c r="K575" s="154">
        <v>211.7</v>
      </c>
      <c r="L575" s="156">
        <v>26</v>
      </c>
      <c r="M575" s="154">
        <f t="shared" ref="M575:M597" si="140">X575</f>
        <v>856012.4</v>
      </c>
      <c r="N575" s="165" t="s">
        <v>34</v>
      </c>
      <c r="O575" s="165" t="s">
        <v>34</v>
      </c>
      <c r="P575" s="165" t="s">
        <v>34</v>
      </c>
      <c r="Q575" s="154">
        <f t="shared" si="137"/>
        <v>856012.4</v>
      </c>
      <c r="R575" s="154">
        <f t="shared" si="138"/>
        <v>2317.304818624797</v>
      </c>
      <c r="S575" s="154">
        <v>7593.347341513293</v>
      </c>
      <c r="T575" s="165" t="s">
        <v>34</v>
      </c>
      <c r="U575" s="169" t="s">
        <v>34</v>
      </c>
      <c r="V575" s="165" t="s">
        <v>34</v>
      </c>
      <c r="W575" s="152">
        <v>353</v>
      </c>
      <c r="X575" s="152">
        <v>856012.4</v>
      </c>
      <c r="Y575" s="165" t="s">
        <v>34</v>
      </c>
      <c r="Z575" s="165" t="s">
        <v>34</v>
      </c>
      <c r="AA575" s="165" t="s">
        <v>34</v>
      </c>
      <c r="AB575" s="165" t="s">
        <v>34</v>
      </c>
      <c r="AC575" s="165" t="s">
        <v>34</v>
      </c>
      <c r="AD575" s="165" t="s">
        <v>34</v>
      </c>
      <c r="AE575" s="165" t="s">
        <v>34</v>
      </c>
      <c r="AF575" s="165" t="s">
        <v>34</v>
      </c>
      <c r="AG575" s="165" t="s">
        <v>34</v>
      </c>
      <c r="AH575" s="165" t="s">
        <v>34</v>
      </c>
      <c r="AI575" s="170" t="s">
        <v>38</v>
      </c>
      <c r="AJ575" s="41"/>
      <c r="AK575" s="32" t="s">
        <v>404</v>
      </c>
      <c r="AL575" s="90">
        <v>1</v>
      </c>
      <c r="AM575" s="89"/>
      <c r="AN575" s="21"/>
      <c r="AO575" s="87"/>
      <c r="AP575" s="21"/>
      <c r="AQ575" s="21"/>
      <c r="AR575" s="21"/>
      <c r="AS575" s="34"/>
      <c r="AT575" s="34"/>
      <c r="AU575" s="29">
        <v>511</v>
      </c>
      <c r="AV575" s="29" t="s">
        <v>449</v>
      </c>
      <c r="AW575" s="29" t="str">
        <f t="shared" si="139"/>
        <v>511.</v>
      </c>
      <c r="AX575" s="104"/>
    </row>
    <row r="576" spans="1:50" ht="22.5" customHeight="1" x14ac:dyDescent="0.3">
      <c r="A576" s="159" t="str">
        <f t="shared" si="135"/>
        <v>512.</v>
      </c>
      <c r="B576" s="159">
        <v>1962</v>
      </c>
      <c r="C576" s="187" t="s">
        <v>898</v>
      </c>
      <c r="D576" s="159">
        <v>1975</v>
      </c>
      <c r="E576" s="159" t="s">
        <v>34</v>
      </c>
      <c r="F576" s="159" t="s">
        <v>37</v>
      </c>
      <c r="G576" s="159">
        <v>5</v>
      </c>
      <c r="H576" s="159">
        <v>3</v>
      </c>
      <c r="I576" s="154">
        <v>2413.8000000000002</v>
      </c>
      <c r="J576" s="154">
        <v>2070.8000000000002</v>
      </c>
      <c r="K576" s="154">
        <v>1601.5</v>
      </c>
      <c r="L576" s="156">
        <v>105</v>
      </c>
      <c r="M576" s="154">
        <f t="shared" si="140"/>
        <v>843364.88</v>
      </c>
      <c r="N576" s="165" t="s">
        <v>34</v>
      </c>
      <c r="O576" s="165" t="s">
        <v>34</v>
      </c>
      <c r="P576" s="165" t="s">
        <v>34</v>
      </c>
      <c r="Q576" s="154">
        <f t="shared" si="137"/>
        <v>843364.88</v>
      </c>
      <c r="R576" s="154">
        <f t="shared" si="138"/>
        <v>349.39302344850444</v>
      </c>
      <c r="S576" s="154">
        <v>7593.347341513293</v>
      </c>
      <c r="T576" s="165" t="s">
        <v>34</v>
      </c>
      <c r="U576" s="169" t="s">
        <v>34</v>
      </c>
      <c r="V576" s="165" t="s">
        <v>34</v>
      </c>
      <c r="W576" s="152">
        <v>566</v>
      </c>
      <c r="X576" s="152">
        <v>843364.88</v>
      </c>
      <c r="Y576" s="165" t="s">
        <v>34</v>
      </c>
      <c r="Z576" s="165" t="s">
        <v>34</v>
      </c>
      <c r="AA576" s="165" t="s">
        <v>34</v>
      </c>
      <c r="AB576" s="165" t="s">
        <v>34</v>
      </c>
      <c r="AC576" s="165" t="s">
        <v>34</v>
      </c>
      <c r="AD576" s="165" t="s">
        <v>34</v>
      </c>
      <c r="AE576" s="165" t="s">
        <v>34</v>
      </c>
      <c r="AF576" s="165" t="s">
        <v>34</v>
      </c>
      <c r="AG576" s="165" t="s">
        <v>34</v>
      </c>
      <c r="AH576" s="165" t="s">
        <v>34</v>
      </c>
      <c r="AI576" s="170" t="s">
        <v>38</v>
      </c>
      <c r="AJ576" s="41"/>
      <c r="AK576" s="32" t="s">
        <v>404</v>
      </c>
      <c r="AL576" s="90">
        <v>1</v>
      </c>
      <c r="AM576" s="89"/>
      <c r="AN576" s="21"/>
      <c r="AO576" s="87"/>
      <c r="AP576" s="21"/>
      <c r="AQ576" s="21"/>
      <c r="AR576" s="21"/>
      <c r="AS576" s="34"/>
      <c r="AT576" s="34"/>
      <c r="AU576" s="29">
        <v>512</v>
      </c>
      <c r="AV576" s="29" t="s">
        <v>449</v>
      </c>
      <c r="AW576" s="29" t="str">
        <f t="shared" si="139"/>
        <v>512.</v>
      </c>
      <c r="AX576" s="104"/>
    </row>
    <row r="577" spans="1:50" ht="22.5" customHeight="1" x14ac:dyDescent="0.3">
      <c r="A577" s="159" t="str">
        <f t="shared" si="135"/>
        <v>513.</v>
      </c>
      <c r="B577" s="159">
        <v>2019</v>
      </c>
      <c r="C577" s="187" t="s">
        <v>899</v>
      </c>
      <c r="D577" s="159">
        <v>1975</v>
      </c>
      <c r="E577" s="159" t="s">
        <v>34</v>
      </c>
      <c r="F577" s="159" t="s">
        <v>37</v>
      </c>
      <c r="G577" s="159">
        <v>2</v>
      </c>
      <c r="H577" s="159">
        <v>2</v>
      </c>
      <c r="I577" s="154">
        <v>547.5</v>
      </c>
      <c r="J577" s="154">
        <v>376.2</v>
      </c>
      <c r="K577" s="154">
        <v>193.2</v>
      </c>
      <c r="L577" s="156">
        <v>26</v>
      </c>
      <c r="M577" s="154">
        <f t="shared" si="140"/>
        <v>541623.53</v>
      </c>
      <c r="N577" s="165" t="s">
        <v>34</v>
      </c>
      <c r="O577" s="165" t="s">
        <v>34</v>
      </c>
      <c r="P577" s="165" t="s">
        <v>34</v>
      </c>
      <c r="Q577" s="154">
        <f t="shared" si="137"/>
        <v>541623.53</v>
      </c>
      <c r="R577" s="154">
        <f t="shared" si="138"/>
        <v>989.26672146118722</v>
      </c>
      <c r="S577" s="154">
        <v>7593.347341513293</v>
      </c>
      <c r="T577" s="165" t="s">
        <v>34</v>
      </c>
      <c r="U577" s="169" t="s">
        <v>34</v>
      </c>
      <c r="V577" s="165" t="s">
        <v>34</v>
      </c>
      <c r="W577" s="152">
        <v>387</v>
      </c>
      <c r="X577" s="152">
        <v>541623.53</v>
      </c>
      <c r="Y577" s="165" t="s">
        <v>34</v>
      </c>
      <c r="Z577" s="165" t="s">
        <v>34</v>
      </c>
      <c r="AA577" s="165" t="s">
        <v>34</v>
      </c>
      <c r="AB577" s="165" t="s">
        <v>34</v>
      </c>
      <c r="AC577" s="165" t="s">
        <v>34</v>
      </c>
      <c r="AD577" s="165" t="s">
        <v>34</v>
      </c>
      <c r="AE577" s="165" t="s">
        <v>34</v>
      </c>
      <c r="AF577" s="165" t="s">
        <v>34</v>
      </c>
      <c r="AG577" s="165" t="s">
        <v>34</v>
      </c>
      <c r="AH577" s="165" t="s">
        <v>34</v>
      </c>
      <c r="AI577" s="170" t="s">
        <v>38</v>
      </c>
      <c r="AJ577" s="41"/>
      <c r="AK577" s="32" t="s">
        <v>404</v>
      </c>
      <c r="AL577" s="90">
        <v>1</v>
      </c>
      <c r="AM577" s="89"/>
      <c r="AN577" s="21"/>
      <c r="AO577" s="87"/>
      <c r="AP577" s="21"/>
      <c r="AQ577" s="21"/>
      <c r="AR577" s="21"/>
      <c r="AS577" s="34"/>
      <c r="AT577" s="55">
        <v>43381</v>
      </c>
      <c r="AU577" s="29">
        <v>513</v>
      </c>
      <c r="AV577" s="29" t="s">
        <v>449</v>
      </c>
      <c r="AW577" s="29" t="str">
        <f t="shared" si="139"/>
        <v>513.</v>
      </c>
      <c r="AX577" s="104"/>
    </row>
    <row r="578" spans="1:50" ht="22.5" customHeight="1" x14ac:dyDescent="0.3">
      <c r="A578" s="159" t="str">
        <f t="shared" si="135"/>
        <v>514.</v>
      </c>
      <c r="B578" s="159">
        <v>2041</v>
      </c>
      <c r="C578" s="187" t="s">
        <v>900</v>
      </c>
      <c r="D578" s="159">
        <v>1974</v>
      </c>
      <c r="E578" s="159" t="s">
        <v>34</v>
      </c>
      <c r="F578" s="159" t="s">
        <v>37</v>
      </c>
      <c r="G578" s="159">
        <v>5</v>
      </c>
      <c r="H578" s="159">
        <v>4</v>
      </c>
      <c r="I578" s="154">
        <v>3634.7</v>
      </c>
      <c r="J578" s="154">
        <v>3364.6</v>
      </c>
      <c r="K578" s="154">
        <v>2880.4</v>
      </c>
      <c r="L578" s="156">
        <v>270</v>
      </c>
      <c r="M578" s="154">
        <f t="shared" si="140"/>
        <v>1443143.54</v>
      </c>
      <c r="N578" s="165" t="s">
        <v>34</v>
      </c>
      <c r="O578" s="165" t="s">
        <v>34</v>
      </c>
      <c r="P578" s="165" t="s">
        <v>34</v>
      </c>
      <c r="Q578" s="154">
        <f t="shared" si="137"/>
        <v>1443143.54</v>
      </c>
      <c r="R578" s="154">
        <f t="shared" si="138"/>
        <v>397.04612210086117</v>
      </c>
      <c r="S578" s="154">
        <v>7593.347341513293</v>
      </c>
      <c r="T578" s="165" t="s">
        <v>34</v>
      </c>
      <c r="U578" s="169" t="s">
        <v>34</v>
      </c>
      <c r="V578" s="165" t="s">
        <v>34</v>
      </c>
      <c r="W578" s="152">
        <v>968.4</v>
      </c>
      <c r="X578" s="152">
        <v>1443143.54</v>
      </c>
      <c r="Y578" s="165" t="s">
        <v>34</v>
      </c>
      <c r="Z578" s="165" t="s">
        <v>34</v>
      </c>
      <c r="AA578" s="165" t="s">
        <v>34</v>
      </c>
      <c r="AB578" s="165" t="s">
        <v>34</v>
      </c>
      <c r="AC578" s="165" t="s">
        <v>34</v>
      </c>
      <c r="AD578" s="165" t="s">
        <v>34</v>
      </c>
      <c r="AE578" s="165" t="s">
        <v>34</v>
      </c>
      <c r="AF578" s="165" t="s">
        <v>34</v>
      </c>
      <c r="AG578" s="165" t="s">
        <v>34</v>
      </c>
      <c r="AH578" s="165" t="s">
        <v>34</v>
      </c>
      <c r="AI578" s="170" t="s">
        <v>38</v>
      </c>
      <c r="AJ578" s="41"/>
      <c r="AK578" s="32" t="s">
        <v>404</v>
      </c>
      <c r="AL578" s="90">
        <v>1</v>
      </c>
      <c r="AM578" s="89"/>
      <c r="AN578" s="21"/>
      <c r="AO578" s="87"/>
      <c r="AP578" s="21"/>
      <c r="AQ578" s="21"/>
      <c r="AR578" s="21"/>
      <c r="AS578" s="34"/>
      <c r="AT578" s="34"/>
      <c r="AU578" s="29">
        <v>514</v>
      </c>
      <c r="AV578" s="29" t="s">
        <v>449</v>
      </c>
      <c r="AW578" s="29" t="str">
        <f t="shared" si="139"/>
        <v>514.</v>
      </c>
      <c r="AX578" s="104"/>
    </row>
    <row r="579" spans="1:50" ht="22.5" customHeight="1" x14ac:dyDescent="0.3">
      <c r="A579" s="159" t="str">
        <f t="shared" si="135"/>
        <v>515.</v>
      </c>
      <c r="B579" s="159">
        <v>2043</v>
      </c>
      <c r="C579" s="187" t="str">
        <f>'[1]перечень МКД 2018'!$B$43</f>
        <v>д.Чечулино, ул.Воцкая, д.4</v>
      </c>
      <c r="D579" s="159">
        <v>1974</v>
      </c>
      <c r="E579" s="159" t="s">
        <v>34</v>
      </c>
      <c r="F579" s="159" t="s">
        <v>37</v>
      </c>
      <c r="G579" s="159">
        <v>5</v>
      </c>
      <c r="H579" s="159">
        <v>4</v>
      </c>
      <c r="I579" s="154">
        <v>3876</v>
      </c>
      <c r="J579" s="154">
        <v>3366</v>
      </c>
      <c r="K579" s="154">
        <v>3276.7</v>
      </c>
      <c r="L579" s="156">
        <v>192</v>
      </c>
      <c r="M579" s="154">
        <f t="shared" si="140"/>
        <v>1423983.88</v>
      </c>
      <c r="N579" s="165" t="s">
        <v>34</v>
      </c>
      <c r="O579" s="165" t="s">
        <v>34</v>
      </c>
      <c r="P579" s="165" t="s">
        <v>34</v>
      </c>
      <c r="Q579" s="154">
        <f t="shared" si="137"/>
        <v>1423983.88</v>
      </c>
      <c r="R579" s="154">
        <f t="shared" si="138"/>
        <v>367.3849019607843</v>
      </c>
      <c r="S579" s="154">
        <v>7593.347341513293</v>
      </c>
      <c r="T579" s="165" t="s">
        <v>34</v>
      </c>
      <c r="U579" s="169" t="s">
        <v>34</v>
      </c>
      <c r="V579" s="165" t="s">
        <v>34</v>
      </c>
      <c r="W579" s="152">
        <v>971</v>
      </c>
      <c r="X579" s="152">
        <v>1423983.88</v>
      </c>
      <c r="Y579" s="165" t="s">
        <v>34</v>
      </c>
      <c r="Z579" s="165" t="s">
        <v>34</v>
      </c>
      <c r="AA579" s="165" t="s">
        <v>34</v>
      </c>
      <c r="AB579" s="165" t="s">
        <v>34</v>
      </c>
      <c r="AC579" s="165" t="s">
        <v>34</v>
      </c>
      <c r="AD579" s="165" t="s">
        <v>34</v>
      </c>
      <c r="AE579" s="165" t="s">
        <v>34</v>
      </c>
      <c r="AF579" s="165" t="s">
        <v>34</v>
      </c>
      <c r="AG579" s="165" t="s">
        <v>34</v>
      </c>
      <c r="AH579" s="165" t="s">
        <v>34</v>
      </c>
      <c r="AI579" s="170" t="s">
        <v>38</v>
      </c>
      <c r="AJ579" s="41"/>
      <c r="AK579" s="32" t="s">
        <v>404</v>
      </c>
      <c r="AL579" s="90">
        <v>1</v>
      </c>
      <c r="AM579" s="89"/>
      <c r="AN579" s="21"/>
      <c r="AO579" s="87"/>
      <c r="AP579" s="21"/>
      <c r="AQ579" s="21"/>
      <c r="AR579" s="21"/>
      <c r="AS579" s="34"/>
      <c r="AT579" s="34"/>
      <c r="AU579" s="29">
        <v>515</v>
      </c>
      <c r="AV579" s="29" t="s">
        <v>449</v>
      </c>
      <c r="AW579" s="29" t="str">
        <f t="shared" si="139"/>
        <v>515.</v>
      </c>
      <c r="AX579" s="104"/>
    </row>
    <row r="580" spans="1:50" ht="22.5" customHeight="1" x14ac:dyDescent="0.3">
      <c r="A580" s="159" t="str">
        <f t="shared" si="135"/>
        <v>516.</v>
      </c>
      <c r="B580" s="159">
        <v>2053</v>
      </c>
      <c r="C580" s="187" t="s">
        <v>901</v>
      </c>
      <c r="D580" s="159">
        <v>1970</v>
      </c>
      <c r="E580" s="159" t="s">
        <v>34</v>
      </c>
      <c r="F580" s="159" t="s">
        <v>35</v>
      </c>
      <c r="G580" s="159">
        <v>2</v>
      </c>
      <c r="H580" s="159">
        <v>2</v>
      </c>
      <c r="I580" s="154">
        <v>738.3</v>
      </c>
      <c r="J580" s="154">
        <v>447.5</v>
      </c>
      <c r="K580" s="154">
        <v>363.4</v>
      </c>
      <c r="L580" s="156">
        <v>33</v>
      </c>
      <c r="M580" s="154">
        <f t="shared" si="140"/>
        <v>1053835.58</v>
      </c>
      <c r="N580" s="165" t="s">
        <v>34</v>
      </c>
      <c r="O580" s="165" t="s">
        <v>34</v>
      </c>
      <c r="P580" s="165" t="s">
        <v>34</v>
      </c>
      <c r="Q580" s="154">
        <f t="shared" si="137"/>
        <v>1053835.58</v>
      </c>
      <c r="R580" s="154">
        <f t="shared" si="138"/>
        <v>1427.3812542326968</v>
      </c>
      <c r="S580" s="154">
        <v>7593.347341513293</v>
      </c>
      <c r="T580" s="165" t="s">
        <v>34</v>
      </c>
      <c r="U580" s="169" t="s">
        <v>34</v>
      </c>
      <c r="V580" s="165" t="s">
        <v>34</v>
      </c>
      <c r="W580" s="152">
        <v>468</v>
      </c>
      <c r="X580" s="152">
        <v>1053835.58</v>
      </c>
      <c r="Y580" s="165" t="s">
        <v>34</v>
      </c>
      <c r="Z580" s="165" t="s">
        <v>34</v>
      </c>
      <c r="AA580" s="165" t="s">
        <v>34</v>
      </c>
      <c r="AB580" s="165" t="s">
        <v>34</v>
      </c>
      <c r="AC580" s="165" t="s">
        <v>34</v>
      </c>
      <c r="AD580" s="165" t="s">
        <v>34</v>
      </c>
      <c r="AE580" s="165" t="s">
        <v>34</v>
      </c>
      <c r="AF580" s="165" t="s">
        <v>34</v>
      </c>
      <c r="AG580" s="165" t="s">
        <v>34</v>
      </c>
      <c r="AH580" s="165" t="s">
        <v>34</v>
      </c>
      <c r="AI580" s="170" t="s">
        <v>38</v>
      </c>
      <c r="AJ580" s="41"/>
      <c r="AK580" s="32" t="s">
        <v>404</v>
      </c>
      <c r="AL580" s="90">
        <v>1</v>
      </c>
      <c r="AM580" s="89"/>
      <c r="AO580" s="87"/>
      <c r="AS580" s="21" t="s">
        <v>552</v>
      </c>
      <c r="AT580" s="55">
        <v>43475</v>
      </c>
      <c r="AU580" s="29">
        <v>516</v>
      </c>
      <c r="AV580" s="29" t="s">
        <v>449</v>
      </c>
      <c r="AW580" s="29" t="str">
        <f t="shared" si="139"/>
        <v>516.</v>
      </c>
      <c r="AX580" s="104"/>
    </row>
    <row r="581" spans="1:50" ht="22.5" customHeight="1" x14ac:dyDescent="0.3">
      <c r="A581" s="159" t="str">
        <f t="shared" si="135"/>
        <v>517.</v>
      </c>
      <c r="B581" s="159">
        <v>2054</v>
      </c>
      <c r="C581" s="187" t="s">
        <v>902</v>
      </c>
      <c r="D581" s="159">
        <v>1976</v>
      </c>
      <c r="E581" s="159" t="s">
        <v>34</v>
      </c>
      <c r="F581" s="159" t="s">
        <v>35</v>
      </c>
      <c r="G581" s="159">
        <v>2</v>
      </c>
      <c r="H581" s="159">
        <v>2</v>
      </c>
      <c r="I581" s="154">
        <v>1117.2</v>
      </c>
      <c r="J581" s="154">
        <v>726.4</v>
      </c>
      <c r="K581" s="154">
        <v>621.6</v>
      </c>
      <c r="L581" s="156">
        <v>51</v>
      </c>
      <c r="M581" s="154">
        <f t="shared" si="140"/>
        <v>1622029.18</v>
      </c>
      <c r="N581" s="165" t="s">
        <v>34</v>
      </c>
      <c r="O581" s="165" t="s">
        <v>34</v>
      </c>
      <c r="P581" s="165" t="s">
        <v>34</v>
      </c>
      <c r="Q581" s="154">
        <f t="shared" si="137"/>
        <v>1622029.18</v>
      </c>
      <c r="R581" s="154">
        <f t="shared" si="138"/>
        <v>1451.8700143215181</v>
      </c>
      <c r="S581" s="154">
        <v>7593.347341513293</v>
      </c>
      <c r="T581" s="165" t="s">
        <v>34</v>
      </c>
      <c r="U581" s="169" t="s">
        <v>34</v>
      </c>
      <c r="V581" s="165" t="s">
        <v>34</v>
      </c>
      <c r="W581" s="152">
        <v>649</v>
      </c>
      <c r="X581" s="152">
        <v>1622029.18</v>
      </c>
      <c r="Y581" s="165" t="s">
        <v>34</v>
      </c>
      <c r="Z581" s="165" t="s">
        <v>34</v>
      </c>
      <c r="AA581" s="165" t="s">
        <v>34</v>
      </c>
      <c r="AB581" s="165" t="s">
        <v>34</v>
      </c>
      <c r="AC581" s="165" t="s">
        <v>34</v>
      </c>
      <c r="AD581" s="165" t="s">
        <v>34</v>
      </c>
      <c r="AE581" s="165" t="s">
        <v>34</v>
      </c>
      <c r="AF581" s="165" t="s">
        <v>34</v>
      </c>
      <c r="AG581" s="165" t="s">
        <v>34</v>
      </c>
      <c r="AH581" s="165" t="s">
        <v>34</v>
      </c>
      <c r="AI581" s="170" t="s">
        <v>38</v>
      </c>
      <c r="AJ581" s="41"/>
      <c r="AK581" s="32" t="s">
        <v>404</v>
      </c>
      <c r="AL581" s="90">
        <v>1</v>
      </c>
      <c r="AM581" s="89"/>
      <c r="AN581" s="21"/>
      <c r="AO581" s="87"/>
      <c r="AP581" s="21"/>
      <c r="AQ581" s="21"/>
      <c r="AR581" s="21"/>
      <c r="AS581" s="34"/>
      <c r="AT581" s="34"/>
      <c r="AU581" s="29">
        <v>517</v>
      </c>
      <c r="AV581" s="29" t="s">
        <v>449</v>
      </c>
      <c r="AW581" s="29" t="str">
        <f t="shared" si="139"/>
        <v>517.</v>
      </c>
      <c r="AX581" s="104"/>
    </row>
    <row r="582" spans="1:50" ht="22.5" customHeight="1" x14ac:dyDescent="0.3">
      <c r="A582" s="159" t="str">
        <f t="shared" si="135"/>
        <v>518.</v>
      </c>
      <c r="B582" s="159">
        <v>2192</v>
      </c>
      <c r="C582" s="187" t="s">
        <v>903</v>
      </c>
      <c r="D582" s="159">
        <v>1970</v>
      </c>
      <c r="E582" s="159" t="s">
        <v>34</v>
      </c>
      <c r="F582" s="159" t="s">
        <v>35</v>
      </c>
      <c r="G582" s="159">
        <v>2</v>
      </c>
      <c r="H582" s="159">
        <v>3</v>
      </c>
      <c r="I582" s="154">
        <v>998.4</v>
      </c>
      <c r="J582" s="154">
        <v>923.2</v>
      </c>
      <c r="K582" s="154">
        <v>791</v>
      </c>
      <c r="L582" s="156">
        <v>27</v>
      </c>
      <c r="M582" s="154">
        <f t="shared" si="140"/>
        <v>1939520.44</v>
      </c>
      <c r="N582" s="165" t="s">
        <v>34</v>
      </c>
      <c r="O582" s="165" t="s">
        <v>34</v>
      </c>
      <c r="P582" s="165" t="s">
        <v>34</v>
      </c>
      <c r="Q582" s="154">
        <f t="shared" si="137"/>
        <v>1939520.44</v>
      </c>
      <c r="R582" s="154">
        <f t="shared" si="138"/>
        <v>1942.6286458333334</v>
      </c>
      <c r="S582" s="154">
        <v>7593.347341513293</v>
      </c>
      <c r="T582" s="165" t="s">
        <v>34</v>
      </c>
      <c r="U582" s="169" t="s">
        <v>34</v>
      </c>
      <c r="V582" s="165" t="s">
        <v>34</v>
      </c>
      <c r="W582" s="152">
        <v>770</v>
      </c>
      <c r="X582" s="152">
        <v>1939520.44</v>
      </c>
      <c r="Y582" s="165" t="s">
        <v>34</v>
      </c>
      <c r="Z582" s="165" t="s">
        <v>34</v>
      </c>
      <c r="AA582" s="165" t="s">
        <v>34</v>
      </c>
      <c r="AB582" s="165" t="s">
        <v>34</v>
      </c>
      <c r="AC582" s="165" t="s">
        <v>34</v>
      </c>
      <c r="AD582" s="165" t="s">
        <v>34</v>
      </c>
      <c r="AE582" s="165" t="s">
        <v>34</v>
      </c>
      <c r="AF582" s="165" t="s">
        <v>34</v>
      </c>
      <c r="AG582" s="165" t="s">
        <v>34</v>
      </c>
      <c r="AH582" s="165" t="s">
        <v>34</v>
      </c>
      <c r="AI582" s="170" t="s">
        <v>38</v>
      </c>
      <c r="AJ582" s="41"/>
      <c r="AK582" s="32" t="s">
        <v>404</v>
      </c>
      <c r="AL582" s="90">
        <v>1</v>
      </c>
      <c r="AM582" s="89"/>
      <c r="AN582" s="21"/>
      <c r="AO582" s="87"/>
      <c r="AP582" s="21"/>
      <c r="AQ582" s="21"/>
      <c r="AR582" s="21"/>
      <c r="AS582" s="34"/>
      <c r="AT582" s="55">
        <v>43377</v>
      </c>
      <c r="AU582" s="29">
        <v>518</v>
      </c>
      <c r="AV582" s="29" t="s">
        <v>449</v>
      </c>
      <c r="AW582" s="29" t="str">
        <f t="shared" si="139"/>
        <v>518.</v>
      </c>
      <c r="AX582" s="104"/>
    </row>
    <row r="583" spans="1:50" ht="22.5" customHeight="1" x14ac:dyDescent="0.3">
      <c r="A583" s="159" t="str">
        <f t="shared" si="135"/>
        <v>519.</v>
      </c>
      <c r="B583" s="159">
        <v>2187</v>
      </c>
      <c r="C583" s="187" t="s">
        <v>904</v>
      </c>
      <c r="D583" s="159">
        <v>1949</v>
      </c>
      <c r="E583" s="159" t="s">
        <v>34</v>
      </c>
      <c r="F583" s="159" t="s">
        <v>37</v>
      </c>
      <c r="G583" s="159">
        <v>2</v>
      </c>
      <c r="H583" s="159">
        <v>2</v>
      </c>
      <c r="I583" s="154">
        <v>890.5</v>
      </c>
      <c r="J583" s="154">
        <v>831.2</v>
      </c>
      <c r="K583" s="154">
        <v>591.9</v>
      </c>
      <c r="L583" s="156">
        <v>24</v>
      </c>
      <c r="M583" s="154">
        <f t="shared" si="140"/>
        <v>1810607.79</v>
      </c>
      <c r="N583" s="165" t="s">
        <v>34</v>
      </c>
      <c r="O583" s="165" t="s">
        <v>34</v>
      </c>
      <c r="P583" s="165" t="s">
        <v>34</v>
      </c>
      <c r="Q583" s="154">
        <f t="shared" si="137"/>
        <v>1810607.79</v>
      </c>
      <c r="R583" s="154">
        <f t="shared" si="138"/>
        <v>2033.2485008422236</v>
      </c>
      <c r="S583" s="154">
        <v>7593.347341513293</v>
      </c>
      <c r="T583" s="165" t="s">
        <v>34</v>
      </c>
      <c r="U583" s="169" t="s">
        <v>34</v>
      </c>
      <c r="V583" s="165" t="s">
        <v>34</v>
      </c>
      <c r="W583" s="152">
        <v>770</v>
      </c>
      <c r="X583" s="152">
        <v>1810607.79</v>
      </c>
      <c r="Y583" s="165" t="s">
        <v>34</v>
      </c>
      <c r="Z583" s="165" t="s">
        <v>34</v>
      </c>
      <c r="AA583" s="165" t="s">
        <v>34</v>
      </c>
      <c r="AB583" s="165" t="s">
        <v>34</v>
      </c>
      <c r="AC583" s="165" t="s">
        <v>34</v>
      </c>
      <c r="AD583" s="165" t="s">
        <v>34</v>
      </c>
      <c r="AE583" s="165" t="s">
        <v>34</v>
      </c>
      <c r="AF583" s="165" t="s">
        <v>34</v>
      </c>
      <c r="AG583" s="165" t="s">
        <v>34</v>
      </c>
      <c r="AH583" s="165" t="s">
        <v>34</v>
      </c>
      <c r="AI583" s="170" t="s">
        <v>38</v>
      </c>
      <c r="AJ583" s="41"/>
      <c r="AK583" s="32" t="s">
        <v>404</v>
      </c>
      <c r="AL583" s="90">
        <v>1</v>
      </c>
      <c r="AM583" s="89"/>
      <c r="AN583" s="21"/>
      <c r="AO583" s="87"/>
      <c r="AP583" s="21"/>
      <c r="AQ583" s="21"/>
      <c r="AR583" s="21"/>
      <c r="AS583" s="34"/>
      <c r="AT583" s="55">
        <v>43395</v>
      </c>
      <c r="AU583" s="29">
        <v>519</v>
      </c>
      <c r="AV583" s="29" t="s">
        <v>449</v>
      </c>
      <c r="AW583" s="29" t="str">
        <f t="shared" si="139"/>
        <v>519.</v>
      </c>
      <c r="AX583" s="104"/>
    </row>
    <row r="584" spans="1:50" ht="22.5" customHeight="1" x14ac:dyDescent="0.3">
      <c r="A584" s="159" t="str">
        <f t="shared" si="135"/>
        <v>520.</v>
      </c>
      <c r="B584" s="159">
        <v>2188</v>
      </c>
      <c r="C584" s="187" t="s">
        <v>905</v>
      </c>
      <c r="D584" s="159">
        <v>1952</v>
      </c>
      <c r="E584" s="159" t="s">
        <v>34</v>
      </c>
      <c r="F584" s="159" t="s">
        <v>37</v>
      </c>
      <c r="G584" s="159">
        <v>2</v>
      </c>
      <c r="H584" s="159">
        <v>2</v>
      </c>
      <c r="I584" s="154">
        <v>783.1</v>
      </c>
      <c r="J584" s="154">
        <v>716.1</v>
      </c>
      <c r="K584" s="154">
        <v>607.79999999999995</v>
      </c>
      <c r="L584" s="156">
        <v>19</v>
      </c>
      <c r="M584" s="154">
        <f t="shared" si="140"/>
        <v>1645839.87</v>
      </c>
      <c r="N584" s="165" t="s">
        <v>34</v>
      </c>
      <c r="O584" s="165" t="s">
        <v>34</v>
      </c>
      <c r="P584" s="165" t="s">
        <v>34</v>
      </c>
      <c r="Q584" s="154">
        <f t="shared" si="137"/>
        <v>1645839.87</v>
      </c>
      <c r="R584" s="154">
        <f t="shared" si="138"/>
        <v>2101.6982122334311</v>
      </c>
      <c r="S584" s="154">
        <v>7593.347341513293</v>
      </c>
      <c r="T584" s="165" t="s">
        <v>34</v>
      </c>
      <c r="U584" s="169" t="s">
        <v>34</v>
      </c>
      <c r="V584" s="165" t="s">
        <v>34</v>
      </c>
      <c r="W584" s="152">
        <v>663</v>
      </c>
      <c r="X584" s="152">
        <v>1645839.87</v>
      </c>
      <c r="Y584" s="165" t="s">
        <v>34</v>
      </c>
      <c r="Z584" s="165" t="s">
        <v>34</v>
      </c>
      <c r="AA584" s="165" t="s">
        <v>34</v>
      </c>
      <c r="AB584" s="165" t="s">
        <v>34</v>
      </c>
      <c r="AC584" s="165" t="s">
        <v>34</v>
      </c>
      <c r="AD584" s="165" t="s">
        <v>34</v>
      </c>
      <c r="AE584" s="165" t="s">
        <v>34</v>
      </c>
      <c r="AF584" s="165" t="s">
        <v>34</v>
      </c>
      <c r="AG584" s="165" t="s">
        <v>34</v>
      </c>
      <c r="AH584" s="165" t="s">
        <v>34</v>
      </c>
      <c r="AI584" s="170" t="s">
        <v>38</v>
      </c>
      <c r="AJ584" s="41"/>
      <c r="AK584" s="32" t="s">
        <v>404</v>
      </c>
      <c r="AL584" s="90">
        <v>1</v>
      </c>
      <c r="AM584" s="89"/>
      <c r="AN584" s="21"/>
      <c r="AO584" s="87"/>
      <c r="AP584" s="21"/>
      <c r="AQ584" s="21"/>
      <c r="AR584" s="21"/>
      <c r="AS584" s="34"/>
      <c r="AT584" s="55">
        <v>43395</v>
      </c>
      <c r="AU584" s="29">
        <v>520</v>
      </c>
      <c r="AV584" s="29" t="s">
        <v>449</v>
      </c>
      <c r="AW584" s="29" t="str">
        <f t="shared" si="139"/>
        <v>520.</v>
      </c>
      <c r="AX584" s="104"/>
    </row>
    <row r="585" spans="1:50" ht="22.5" customHeight="1" x14ac:dyDescent="0.3">
      <c r="A585" s="159" t="str">
        <f t="shared" si="135"/>
        <v>521.</v>
      </c>
      <c r="B585" s="159">
        <v>2195</v>
      </c>
      <c r="C585" s="187" t="s">
        <v>906</v>
      </c>
      <c r="D585" s="159">
        <v>1951</v>
      </c>
      <c r="E585" s="159" t="s">
        <v>34</v>
      </c>
      <c r="F585" s="159" t="s">
        <v>37</v>
      </c>
      <c r="G585" s="159">
        <v>2</v>
      </c>
      <c r="H585" s="159">
        <v>2</v>
      </c>
      <c r="I585" s="154">
        <v>591.70000000000005</v>
      </c>
      <c r="J585" s="154">
        <v>530.20000000000005</v>
      </c>
      <c r="K585" s="154">
        <v>306.89999999999998</v>
      </c>
      <c r="L585" s="156">
        <v>26</v>
      </c>
      <c r="M585" s="154">
        <f>T585+AG585</f>
        <v>98086.11</v>
      </c>
      <c r="N585" s="165" t="s">
        <v>34</v>
      </c>
      <c r="O585" s="165" t="s">
        <v>34</v>
      </c>
      <c r="P585" s="165" t="s">
        <v>34</v>
      </c>
      <c r="Q585" s="154">
        <f t="shared" si="137"/>
        <v>98086.11</v>
      </c>
      <c r="R585" s="154">
        <f t="shared" si="138"/>
        <v>165.77000169004563</v>
      </c>
      <c r="S585" s="154">
        <v>7593.347341513293</v>
      </c>
      <c r="T585" s="154">
        <v>84647.02</v>
      </c>
      <c r="U585" s="169" t="s">
        <v>34</v>
      </c>
      <c r="V585" s="165" t="s">
        <v>34</v>
      </c>
      <c r="W585" s="165" t="s">
        <v>34</v>
      </c>
      <c r="X585" s="165" t="s">
        <v>34</v>
      </c>
      <c r="Y585" s="165" t="s">
        <v>34</v>
      </c>
      <c r="Z585" s="165" t="s">
        <v>34</v>
      </c>
      <c r="AA585" s="165" t="s">
        <v>34</v>
      </c>
      <c r="AB585" s="165" t="s">
        <v>34</v>
      </c>
      <c r="AC585" s="165" t="s">
        <v>34</v>
      </c>
      <c r="AD585" s="165" t="s">
        <v>34</v>
      </c>
      <c r="AE585" s="165" t="s">
        <v>34</v>
      </c>
      <c r="AF585" s="165" t="s">
        <v>34</v>
      </c>
      <c r="AG585" s="152">
        <v>13439.09</v>
      </c>
      <c r="AH585" s="165" t="s">
        <v>34</v>
      </c>
      <c r="AI585" s="170" t="s">
        <v>38</v>
      </c>
      <c r="AJ585" s="41"/>
      <c r="AK585" s="32" t="s">
        <v>404</v>
      </c>
      <c r="AL585" s="90">
        <v>1</v>
      </c>
      <c r="AM585" s="89"/>
      <c r="AN585" s="21" t="s">
        <v>409</v>
      </c>
      <c r="AO585" s="21"/>
      <c r="AP585" s="21"/>
      <c r="AQ585" s="21"/>
      <c r="AR585" s="21"/>
      <c r="AS585" s="34"/>
      <c r="AT585" s="55">
        <v>43377</v>
      </c>
      <c r="AU585" s="29">
        <v>521</v>
      </c>
      <c r="AV585" s="29" t="s">
        <v>449</v>
      </c>
      <c r="AW585" s="29" t="str">
        <f t="shared" si="139"/>
        <v>521.</v>
      </c>
      <c r="AX585" s="104"/>
    </row>
    <row r="586" spans="1:50" ht="22.5" customHeight="1" x14ac:dyDescent="0.3">
      <c r="A586" s="159" t="str">
        <f t="shared" si="135"/>
        <v>522.</v>
      </c>
      <c r="B586" s="159">
        <v>2197</v>
      </c>
      <c r="C586" s="187" t="s">
        <v>907</v>
      </c>
      <c r="D586" s="159">
        <v>1951</v>
      </c>
      <c r="E586" s="159" t="s">
        <v>34</v>
      </c>
      <c r="F586" s="159" t="s">
        <v>37</v>
      </c>
      <c r="G586" s="159">
        <v>2</v>
      </c>
      <c r="H586" s="159">
        <v>2</v>
      </c>
      <c r="I586" s="154">
        <v>617.1</v>
      </c>
      <c r="J586" s="154">
        <v>542.6</v>
      </c>
      <c r="K586" s="154">
        <v>315.8</v>
      </c>
      <c r="L586" s="156">
        <v>27</v>
      </c>
      <c r="M586" s="154">
        <f t="shared" si="140"/>
        <v>1183910.97</v>
      </c>
      <c r="N586" s="165" t="s">
        <v>34</v>
      </c>
      <c r="O586" s="165" t="s">
        <v>34</v>
      </c>
      <c r="P586" s="165" t="s">
        <v>34</v>
      </c>
      <c r="Q586" s="154">
        <f t="shared" si="137"/>
        <v>1183910.97</v>
      </c>
      <c r="R586" s="154">
        <f t="shared" si="138"/>
        <v>1918.507486631016</v>
      </c>
      <c r="S586" s="154">
        <v>7593.347341513293</v>
      </c>
      <c r="T586" s="165" t="s">
        <v>34</v>
      </c>
      <c r="U586" s="169" t="s">
        <v>34</v>
      </c>
      <c r="V586" s="165" t="s">
        <v>34</v>
      </c>
      <c r="W586" s="152">
        <v>547</v>
      </c>
      <c r="X586" s="152">
        <v>1183910.97</v>
      </c>
      <c r="Y586" s="165" t="s">
        <v>34</v>
      </c>
      <c r="Z586" s="165" t="s">
        <v>34</v>
      </c>
      <c r="AA586" s="165" t="s">
        <v>34</v>
      </c>
      <c r="AB586" s="165" t="s">
        <v>34</v>
      </c>
      <c r="AC586" s="165" t="s">
        <v>34</v>
      </c>
      <c r="AD586" s="165" t="s">
        <v>34</v>
      </c>
      <c r="AE586" s="165" t="s">
        <v>34</v>
      </c>
      <c r="AF586" s="165" t="s">
        <v>34</v>
      </c>
      <c r="AG586" s="165" t="s">
        <v>34</v>
      </c>
      <c r="AH586" s="165" t="s">
        <v>34</v>
      </c>
      <c r="AI586" s="170" t="s">
        <v>38</v>
      </c>
      <c r="AJ586" s="41"/>
      <c r="AK586" s="32" t="s">
        <v>404</v>
      </c>
      <c r="AL586" s="90">
        <v>1</v>
      </c>
      <c r="AM586" s="89"/>
      <c r="AN586" s="21"/>
      <c r="AO586" s="87"/>
      <c r="AP586" s="21"/>
      <c r="AQ586" s="21"/>
      <c r="AR586" s="21"/>
      <c r="AS586" s="34"/>
      <c r="AT586" s="55">
        <v>43395</v>
      </c>
      <c r="AU586" s="29">
        <v>522</v>
      </c>
      <c r="AV586" s="29" t="s">
        <v>449</v>
      </c>
      <c r="AW586" s="29" t="str">
        <f t="shared" si="139"/>
        <v>522.</v>
      </c>
      <c r="AX586" s="104"/>
    </row>
    <row r="587" spans="1:50" ht="22.5" customHeight="1" x14ac:dyDescent="0.3">
      <c r="A587" s="159" t="str">
        <f t="shared" si="135"/>
        <v>523.</v>
      </c>
      <c r="B587" s="159">
        <v>2209</v>
      </c>
      <c r="C587" s="187" t="s">
        <v>1810</v>
      </c>
      <c r="D587" s="159">
        <v>1951</v>
      </c>
      <c r="E587" s="159" t="s">
        <v>34</v>
      </c>
      <c r="F587" s="159" t="s">
        <v>37</v>
      </c>
      <c r="G587" s="159">
        <v>2</v>
      </c>
      <c r="H587" s="159">
        <v>2</v>
      </c>
      <c r="I587" s="154">
        <v>573.1</v>
      </c>
      <c r="J587" s="154">
        <v>522.5</v>
      </c>
      <c r="K587" s="154">
        <v>377.7</v>
      </c>
      <c r="L587" s="156">
        <v>23</v>
      </c>
      <c r="M587" s="154">
        <f t="shared" si="140"/>
        <v>1256132.29</v>
      </c>
      <c r="N587" s="165" t="s">
        <v>34</v>
      </c>
      <c r="O587" s="165" t="s">
        <v>34</v>
      </c>
      <c r="P587" s="165" t="s">
        <v>34</v>
      </c>
      <c r="Q587" s="154">
        <f t="shared" si="137"/>
        <v>1256132.29</v>
      </c>
      <c r="R587" s="154">
        <f t="shared" si="138"/>
        <v>2191.8204327342523</v>
      </c>
      <c r="S587" s="154">
        <v>7593.347341513293</v>
      </c>
      <c r="T587" s="165" t="s">
        <v>34</v>
      </c>
      <c r="U587" s="169" t="s">
        <v>34</v>
      </c>
      <c r="V587" s="165" t="s">
        <v>34</v>
      </c>
      <c r="W587" s="152">
        <v>497</v>
      </c>
      <c r="X587" s="152">
        <v>1256132.29</v>
      </c>
      <c r="Y587" s="165" t="s">
        <v>34</v>
      </c>
      <c r="Z587" s="165" t="s">
        <v>34</v>
      </c>
      <c r="AA587" s="165" t="s">
        <v>34</v>
      </c>
      <c r="AB587" s="165" t="s">
        <v>34</v>
      </c>
      <c r="AC587" s="165" t="s">
        <v>34</v>
      </c>
      <c r="AD587" s="165" t="s">
        <v>34</v>
      </c>
      <c r="AE587" s="165" t="s">
        <v>34</v>
      </c>
      <c r="AF587" s="165" t="s">
        <v>34</v>
      </c>
      <c r="AG587" s="165" t="s">
        <v>34</v>
      </c>
      <c r="AH587" s="165" t="s">
        <v>34</v>
      </c>
      <c r="AI587" s="170" t="s">
        <v>38</v>
      </c>
      <c r="AJ587" s="41"/>
      <c r="AK587" s="32" t="s">
        <v>404</v>
      </c>
      <c r="AL587" s="90">
        <v>1</v>
      </c>
      <c r="AM587" s="89"/>
      <c r="AN587" s="21"/>
      <c r="AO587" s="87"/>
      <c r="AP587" s="21"/>
      <c r="AQ587" s="21"/>
      <c r="AR587" s="21"/>
      <c r="AS587" s="34"/>
      <c r="AT587" s="55">
        <v>43360</v>
      </c>
      <c r="AU587" s="29">
        <v>523</v>
      </c>
      <c r="AV587" s="29" t="s">
        <v>449</v>
      </c>
      <c r="AW587" s="29" t="str">
        <f t="shared" si="139"/>
        <v>523.</v>
      </c>
      <c r="AX587" s="104"/>
    </row>
    <row r="588" spans="1:50" ht="22.5" customHeight="1" x14ac:dyDescent="0.3">
      <c r="A588" s="159" t="str">
        <f t="shared" si="135"/>
        <v>524.</v>
      </c>
      <c r="B588" s="159">
        <v>2216</v>
      </c>
      <c r="C588" s="187" t="s">
        <v>908</v>
      </c>
      <c r="D588" s="159">
        <v>1950</v>
      </c>
      <c r="E588" s="159" t="s">
        <v>34</v>
      </c>
      <c r="F588" s="159" t="s">
        <v>35</v>
      </c>
      <c r="G588" s="159">
        <v>2</v>
      </c>
      <c r="H588" s="159">
        <v>2</v>
      </c>
      <c r="I588" s="154">
        <v>538.5</v>
      </c>
      <c r="J588" s="154">
        <v>506.7</v>
      </c>
      <c r="K588" s="154">
        <v>306.3</v>
      </c>
      <c r="L588" s="156">
        <v>33</v>
      </c>
      <c r="M588" s="154">
        <f t="shared" si="140"/>
        <v>1317389.76</v>
      </c>
      <c r="N588" s="165" t="s">
        <v>34</v>
      </c>
      <c r="O588" s="165" t="s">
        <v>34</v>
      </c>
      <c r="P588" s="165" t="s">
        <v>34</v>
      </c>
      <c r="Q588" s="154">
        <f t="shared" si="137"/>
        <v>1317389.76</v>
      </c>
      <c r="R588" s="154">
        <f t="shared" si="138"/>
        <v>2446.4062395543174</v>
      </c>
      <c r="S588" s="154">
        <v>7593.347341513293</v>
      </c>
      <c r="T588" s="165" t="s">
        <v>34</v>
      </c>
      <c r="U588" s="169" t="s">
        <v>34</v>
      </c>
      <c r="V588" s="165" t="s">
        <v>34</v>
      </c>
      <c r="W588" s="152">
        <v>501</v>
      </c>
      <c r="X588" s="152">
        <v>1317389.76</v>
      </c>
      <c r="Y588" s="165" t="s">
        <v>34</v>
      </c>
      <c r="Z588" s="165" t="s">
        <v>34</v>
      </c>
      <c r="AA588" s="165" t="s">
        <v>34</v>
      </c>
      <c r="AB588" s="165" t="s">
        <v>34</v>
      </c>
      <c r="AC588" s="165" t="s">
        <v>34</v>
      </c>
      <c r="AD588" s="165" t="s">
        <v>34</v>
      </c>
      <c r="AE588" s="165" t="s">
        <v>34</v>
      </c>
      <c r="AF588" s="165" t="s">
        <v>34</v>
      </c>
      <c r="AG588" s="165" t="s">
        <v>34</v>
      </c>
      <c r="AH588" s="165" t="s">
        <v>34</v>
      </c>
      <c r="AI588" s="170" t="s">
        <v>38</v>
      </c>
      <c r="AJ588" s="41"/>
      <c r="AK588" s="32" t="s">
        <v>404</v>
      </c>
      <c r="AL588" s="90">
        <v>1</v>
      </c>
      <c r="AM588" s="89"/>
      <c r="AN588" s="21"/>
      <c r="AO588" s="87"/>
      <c r="AP588" s="21"/>
      <c r="AQ588" s="21"/>
      <c r="AR588" s="21"/>
      <c r="AS588" s="34"/>
      <c r="AT588" s="55">
        <v>43360</v>
      </c>
      <c r="AU588" s="29">
        <v>524</v>
      </c>
      <c r="AV588" s="29" t="s">
        <v>449</v>
      </c>
      <c r="AW588" s="29" t="str">
        <f t="shared" si="139"/>
        <v>524.</v>
      </c>
      <c r="AX588" s="104"/>
    </row>
    <row r="589" spans="1:50" ht="22.5" customHeight="1" x14ac:dyDescent="0.3">
      <c r="A589" s="159" t="str">
        <f t="shared" si="135"/>
        <v>525.</v>
      </c>
      <c r="B589" s="159">
        <v>2221</v>
      </c>
      <c r="C589" s="187" t="s">
        <v>909</v>
      </c>
      <c r="D589" s="159">
        <v>1974</v>
      </c>
      <c r="E589" s="159" t="s">
        <v>34</v>
      </c>
      <c r="F589" s="159" t="s">
        <v>35</v>
      </c>
      <c r="G589" s="159">
        <v>2</v>
      </c>
      <c r="H589" s="159">
        <v>3</v>
      </c>
      <c r="I589" s="154">
        <v>1010.11</v>
      </c>
      <c r="J589" s="154">
        <v>910.8</v>
      </c>
      <c r="K589" s="154">
        <v>910.8</v>
      </c>
      <c r="L589" s="156">
        <v>34</v>
      </c>
      <c r="M589" s="154">
        <f>T589+AG589</f>
        <v>850591.33000000007</v>
      </c>
      <c r="N589" s="165" t="s">
        <v>34</v>
      </c>
      <c r="O589" s="165" t="s">
        <v>34</v>
      </c>
      <c r="P589" s="165" t="s">
        <v>34</v>
      </c>
      <c r="Q589" s="154">
        <f t="shared" si="137"/>
        <v>850591.33000000007</v>
      </c>
      <c r="R589" s="154">
        <f t="shared" si="138"/>
        <v>842.07792220649242</v>
      </c>
      <c r="S589" s="154">
        <v>7593.347341513293</v>
      </c>
      <c r="T589" s="154">
        <v>654523.55000000005</v>
      </c>
      <c r="U589" s="169" t="s">
        <v>34</v>
      </c>
      <c r="V589" s="165" t="s">
        <v>34</v>
      </c>
      <c r="W589" s="165" t="s">
        <v>34</v>
      </c>
      <c r="X589" s="165" t="s">
        <v>34</v>
      </c>
      <c r="Y589" s="165" t="s">
        <v>34</v>
      </c>
      <c r="Z589" s="165" t="s">
        <v>34</v>
      </c>
      <c r="AA589" s="165" t="s">
        <v>34</v>
      </c>
      <c r="AB589" s="165" t="s">
        <v>34</v>
      </c>
      <c r="AC589" s="165" t="s">
        <v>34</v>
      </c>
      <c r="AD589" s="165" t="s">
        <v>34</v>
      </c>
      <c r="AE589" s="165" t="s">
        <v>34</v>
      </c>
      <c r="AF589" s="165" t="s">
        <v>34</v>
      </c>
      <c r="AG589" s="152">
        <v>196067.78</v>
      </c>
      <c r="AH589" s="165" t="s">
        <v>34</v>
      </c>
      <c r="AI589" s="170" t="s">
        <v>405</v>
      </c>
      <c r="AJ589" s="41"/>
      <c r="AK589" s="32" t="s">
        <v>404</v>
      </c>
      <c r="AL589" s="90">
        <v>1</v>
      </c>
      <c r="AM589" s="89"/>
      <c r="AN589" s="21" t="s">
        <v>486</v>
      </c>
      <c r="AO589" s="21"/>
      <c r="AP589" s="21"/>
      <c r="AQ589" s="21"/>
      <c r="AR589" s="21"/>
      <c r="AS589" s="34" t="s">
        <v>1605</v>
      </c>
      <c r="AT589" s="34"/>
      <c r="AU589" s="29">
        <v>525</v>
      </c>
      <c r="AV589" s="29" t="s">
        <v>449</v>
      </c>
      <c r="AW589" s="29" t="str">
        <f t="shared" si="139"/>
        <v>525.</v>
      </c>
      <c r="AX589" s="104"/>
    </row>
    <row r="590" spans="1:50" ht="22.5" customHeight="1" x14ac:dyDescent="0.3">
      <c r="A590" s="159" t="str">
        <f t="shared" si="135"/>
        <v>526.</v>
      </c>
      <c r="B590" s="159">
        <v>2064</v>
      </c>
      <c r="C590" s="187" t="s">
        <v>910</v>
      </c>
      <c r="D590" s="159">
        <v>1964</v>
      </c>
      <c r="E590" s="159" t="s">
        <v>34</v>
      </c>
      <c r="F590" s="159" t="s">
        <v>35</v>
      </c>
      <c r="G590" s="159">
        <v>2</v>
      </c>
      <c r="H590" s="159">
        <v>2</v>
      </c>
      <c r="I590" s="154">
        <v>408.7</v>
      </c>
      <c r="J590" s="154">
        <v>365.1</v>
      </c>
      <c r="K590" s="154">
        <v>273.2</v>
      </c>
      <c r="L590" s="156">
        <v>17</v>
      </c>
      <c r="M590" s="154">
        <f t="shared" ref="M590:M591" si="141">T590+AG590</f>
        <v>72383.709999999992</v>
      </c>
      <c r="N590" s="165" t="s">
        <v>34</v>
      </c>
      <c r="O590" s="165" t="s">
        <v>34</v>
      </c>
      <c r="P590" s="165" t="s">
        <v>34</v>
      </c>
      <c r="Q590" s="154">
        <f t="shared" si="137"/>
        <v>72383.709999999992</v>
      </c>
      <c r="R590" s="154">
        <f t="shared" si="138"/>
        <v>177.10719354049422</v>
      </c>
      <c r="S590" s="154">
        <v>7593.347341513293</v>
      </c>
      <c r="T590" s="154">
        <v>58826.31</v>
      </c>
      <c r="U590" s="169" t="s">
        <v>34</v>
      </c>
      <c r="V590" s="165" t="s">
        <v>34</v>
      </c>
      <c r="W590" s="165" t="s">
        <v>34</v>
      </c>
      <c r="X590" s="165" t="s">
        <v>34</v>
      </c>
      <c r="Y590" s="165" t="s">
        <v>34</v>
      </c>
      <c r="Z590" s="165" t="s">
        <v>34</v>
      </c>
      <c r="AA590" s="165" t="s">
        <v>34</v>
      </c>
      <c r="AB590" s="165" t="s">
        <v>34</v>
      </c>
      <c r="AC590" s="165" t="s">
        <v>34</v>
      </c>
      <c r="AD590" s="165" t="s">
        <v>34</v>
      </c>
      <c r="AE590" s="165" t="s">
        <v>34</v>
      </c>
      <c r="AF590" s="165" t="s">
        <v>34</v>
      </c>
      <c r="AG590" s="152">
        <v>13557.4</v>
      </c>
      <c r="AH590" s="165" t="s">
        <v>34</v>
      </c>
      <c r="AI590" s="170" t="s">
        <v>38</v>
      </c>
      <c r="AJ590" s="41"/>
      <c r="AK590" s="32" t="s">
        <v>404</v>
      </c>
      <c r="AL590" s="90">
        <v>1</v>
      </c>
      <c r="AM590" s="89"/>
      <c r="AN590" s="21" t="s">
        <v>409</v>
      </c>
      <c r="AO590" s="21"/>
      <c r="AP590" s="21"/>
      <c r="AQ590" s="21"/>
      <c r="AR590" s="21"/>
      <c r="AS590" s="34"/>
      <c r="AT590" s="55">
        <v>43381</v>
      </c>
      <c r="AU590" s="29">
        <v>526</v>
      </c>
      <c r="AV590" s="29" t="s">
        <v>449</v>
      </c>
      <c r="AW590" s="29" t="str">
        <f t="shared" si="139"/>
        <v>526.</v>
      </c>
      <c r="AX590" s="104"/>
    </row>
    <row r="591" spans="1:50" ht="22.5" customHeight="1" x14ac:dyDescent="0.3">
      <c r="A591" s="159" t="str">
        <f t="shared" si="135"/>
        <v>527.</v>
      </c>
      <c r="B591" s="159">
        <v>2065</v>
      </c>
      <c r="C591" s="187" t="s">
        <v>911</v>
      </c>
      <c r="D591" s="159">
        <v>1973</v>
      </c>
      <c r="E591" s="159" t="s">
        <v>34</v>
      </c>
      <c r="F591" s="159" t="s">
        <v>35</v>
      </c>
      <c r="G591" s="159">
        <v>2</v>
      </c>
      <c r="H591" s="159">
        <v>2</v>
      </c>
      <c r="I591" s="154">
        <v>570.29999999999995</v>
      </c>
      <c r="J591" s="154">
        <v>526.1</v>
      </c>
      <c r="K591" s="154">
        <v>526.1</v>
      </c>
      <c r="L591" s="156">
        <v>23</v>
      </c>
      <c r="M591" s="154">
        <f t="shared" si="141"/>
        <v>135665.03999999998</v>
      </c>
      <c r="N591" s="165" t="s">
        <v>34</v>
      </c>
      <c r="O591" s="165" t="s">
        <v>34</v>
      </c>
      <c r="P591" s="165" t="s">
        <v>34</v>
      </c>
      <c r="Q591" s="154">
        <f t="shared" si="137"/>
        <v>135665.03999999998</v>
      </c>
      <c r="R591" s="154">
        <f t="shared" si="138"/>
        <v>237.88364018937401</v>
      </c>
      <c r="S591" s="154">
        <v>7593.347341513293</v>
      </c>
      <c r="T591" s="154">
        <v>114155.18</v>
      </c>
      <c r="U591" s="169" t="s">
        <v>34</v>
      </c>
      <c r="V591" s="165" t="s">
        <v>34</v>
      </c>
      <c r="W591" s="165" t="s">
        <v>34</v>
      </c>
      <c r="X591" s="165" t="s">
        <v>34</v>
      </c>
      <c r="Y591" s="165" t="s">
        <v>34</v>
      </c>
      <c r="Z591" s="165" t="s">
        <v>34</v>
      </c>
      <c r="AA591" s="165" t="s">
        <v>34</v>
      </c>
      <c r="AB591" s="165" t="s">
        <v>34</v>
      </c>
      <c r="AC591" s="165" t="s">
        <v>34</v>
      </c>
      <c r="AD591" s="165" t="s">
        <v>34</v>
      </c>
      <c r="AE591" s="165" t="s">
        <v>34</v>
      </c>
      <c r="AF591" s="165" t="s">
        <v>34</v>
      </c>
      <c r="AG591" s="152">
        <v>21509.86</v>
      </c>
      <c r="AH591" s="165" t="s">
        <v>34</v>
      </c>
      <c r="AI591" s="170" t="s">
        <v>38</v>
      </c>
      <c r="AJ591" s="41"/>
      <c r="AK591" s="32" t="s">
        <v>404</v>
      </c>
      <c r="AL591" s="90">
        <v>1</v>
      </c>
      <c r="AM591" s="89"/>
      <c r="AN591" s="21" t="s">
        <v>409</v>
      </c>
      <c r="AO591" s="21"/>
      <c r="AP591" s="21"/>
      <c r="AQ591" s="21"/>
      <c r="AR591" s="21"/>
      <c r="AS591" s="34"/>
      <c r="AT591" s="55">
        <v>43355</v>
      </c>
      <c r="AU591" s="29">
        <v>527</v>
      </c>
      <c r="AV591" s="29" t="s">
        <v>449</v>
      </c>
      <c r="AW591" s="29" t="str">
        <f t="shared" si="139"/>
        <v>527.</v>
      </c>
      <c r="AX591" s="104"/>
    </row>
    <row r="592" spans="1:50" ht="22.5" customHeight="1" x14ac:dyDescent="0.3">
      <c r="A592" s="159" t="str">
        <f t="shared" si="135"/>
        <v>528.</v>
      </c>
      <c r="B592" s="159">
        <v>2096</v>
      </c>
      <c r="C592" s="187" t="s">
        <v>912</v>
      </c>
      <c r="D592" s="159">
        <v>1976</v>
      </c>
      <c r="E592" s="159" t="s">
        <v>34</v>
      </c>
      <c r="F592" s="159" t="s">
        <v>37</v>
      </c>
      <c r="G592" s="159">
        <v>5</v>
      </c>
      <c r="H592" s="159">
        <v>4</v>
      </c>
      <c r="I592" s="154">
        <v>3642.6</v>
      </c>
      <c r="J592" s="154">
        <v>3367.6</v>
      </c>
      <c r="K592" s="154">
        <v>2967</v>
      </c>
      <c r="L592" s="156">
        <v>199</v>
      </c>
      <c r="M592" s="154">
        <f>T592</f>
        <v>450673.38</v>
      </c>
      <c r="N592" s="165" t="s">
        <v>34</v>
      </c>
      <c r="O592" s="165" t="s">
        <v>34</v>
      </c>
      <c r="P592" s="165" t="s">
        <v>34</v>
      </c>
      <c r="Q592" s="154">
        <f t="shared" si="137"/>
        <v>450673.38</v>
      </c>
      <c r="R592" s="154">
        <f t="shared" si="138"/>
        <v>123.72299456432219</v>
      </c>
      <c r="S592" s="154">
        <v>7593.347341513293</v>
      </c>
      <c r="T592" s="154">
        <v>450673.38</v>
      </c>
      <c r="U592" s="169" t="s">
        <v>34</v>
      </c>
      <c r="V592" s="165" t="s">
        <v>34</v>
      </c>
      <c r="W592" s="165" t="s">
        <v>34</v>
      </c>
      <c r="X592" s="165" t="s">
        <v>34</v>
      </c>
      <c r="Y592" s="165" t="s">
        <v>34</v>
      </c>
      <c r="Z592" s="165" t="s">
        <v>34</v>
      </c>
      <c r="AA592" s="165" t="s">
        <v>34</v>
      </c>
      <c r="AB592" s="165" t="s">
        <v>34</v>
      </c>
      <c r="AC592" s="165" t="s">
        <v>34</v>
      </c>
      <c r="AD592" s="165" t="s">
        <v>34</v>
      </c>
      <c r="AE592" s="165" t="s">
        <v>34</v>
      </c>
      <c r="AF592" s="165" t="s">
        <v>34</v>
      </c>
      <c r="AG592" s="165" t="s">
        <v>34</v>
      </c>
      <c r="AH592" s="165" t="s">
        <v>34</v>
      </c>
      <c r="AI592" s="170" t="s">
        <v>38</v>
      </c>
      <c r="AJ592" s="41"/>
      <c r="AK592" s="32" t="s">
        <v>404</v>
      </c>
      <c r="AL592" s="90">
        <v>1</v>
      </c>
      <c r="AM592" s="89"/>
      <c r="AN592" s="21" t="s">
        <v>502</v>
      </c>
      <c r="AO592" s="21"/>
      <c r="AP592" s="21"/>
      <c r="AQ592" s="21"/>
      <c r="AR592" s="21"/>
      <c r="AS592" s="34" t="s">
        <v>1529</v>
      </c>
      <c r="AT592" s="55">
        <v>43441</v>
      </c>
      <c r="AU592" s="29">
        <v>528</v>
      </c>
      <c r="AV592" s="29" t="s">
        <v>449</v>
      </c>
      <c r="AW592" s="29" t="str">
        <f t="shared" si="139"/>
        <v>528.</v>
      </c>
      <c r="AX592" s="104"/>
    </row>
    <row r="593" spans="1:50" ht="22.5" customHeight="1" x14ac:dyDescent="0.3">
      <c r="A593" s="159" t="str">
        <f t="shared" si="135"/>
        <v>529.</v>
      </c>
      <c r="B593" s="159">
        <v>2112</v>
      </c>
      <c r="C593" s="187" t="s">
        <v>913</v>
      </c>
      <c r="D593" s="159">
        <v>1973</v>
      </c>
      <c r="E593" s="159" t="s">
        <v>34</v>
      </c>
      <c r="F593" s="159" t="s">
        <v>37</v>
      </c>
      <c r="G593" s="159">
        <v>5</v>
      </c>
      <c r="H593" s="159">
        <v>5</v>
      </c>
      <c r="I593" s="154">
        <v>3746.6</v>
      </c>
      <c r="J593" s="154">
        <v>3438.9</v>
      </c>
      <c r="K593" s="154">
        <v>3066.8</v>
      </c>
      <c r="L593" s="156">
        <v>196</v>
      </c>
      <c r="M593" s="154">
        <f t="shared" si="140"/>
        <v>1555028.92</v>
      </c>
      <c r="N593" s="165" t="s">
        <v>34</v>
      </c>
      <c r="O593" s="165" t="s">
        <v>34</v>
      </c>
      <c r="P593" s="165" t="s">
        <v>34</v>
      </c>
      <c r="Q593" s="154">
        <f t="shared" si="137"/>
        <v>1555028.92</v>
      </c>
      <c r="R593" s="154">
        <f t="shared" si="138"/>
        <v>415.0506912934394</v>
      </c>
      <c r="S593" s="154">
        <v>7593.347341513293</v>
      </c>
      <c r="T593" s="165" t="s">
        <v>34</v>
      </c>
      <c r="U593" s="169" t="s">
        <v>34</v>
      </c>
      <c r="V593" s="165" t="s">
        <v>34</v>
      </c>
      <c r="W593" s="152">
        <v>1000.9</v>
      </c>
      <c r="X593" s="152">
        <v>1555028.92</v>
      </c>
      <c r="Y593" s="165" t="s">
        <v>34</v>
      </c>
      <c r="Z593" s="165" t="s">
        <v>34</v>
      </c>
      <c r="AA593" s="165" t="s">
        <v>34</v>
      </c>
      <c r="AB593" s="165" t="s">
        <v>34</v>
      </c>
      <c r="AC593" s="165" t="s">
        <v>34</v>
      </c>
      <c r="AD593" s="165" t="s">
        <v>34</v>
      </c>
      <c r="AE593" s="165" t="s">
        <v>34</v>
      </c>
      <c r="AF593" s="165" t="s">
        <v>34</v>
      </c>
      <c r="AG593" s="165" t="s">
        <v>34</v>
      </c>
      <c r="AH593" s="165" t="s">
        <v>34</v>
      </c>
      <c r="AI593" s="170" t="s">
        <v>38</v>
      </c>
      <c r="AJ593" s="41"/>
      <c r="AK593" s="32" t="s">
        <v>404</v>
      </c>
      <c r="AL593" s="90">
        <v>1</v>
      </c>
      <c r="AM593" s="89"/>
      <c r="AN593" s="21"/>
      <c r="AO593" s="87"/>
      <c r="AP593" s="21"/>
      <c r="AQ593" s="21"/>
      <c r="AR593" s="21"/>
      <c r="AS593" s="34"/>
      <c r="AT593" s="55">
        <v>43399</v>
      </c>
      <c r="AU593" s="29">
        <v>529</v>
      </c>
      <c r="AV593" s="29" t="s">
        <v>449</v>
      </c>
      <c r="AW593" s="29" t="str">
        <f t="shared" si="139"/>
        <v>529.</v>
      </c>
      <c r="AX593" s="104"/>
    </row>
    <row r="594" spans="1:50" ht="22.5" customHeight="1" x14ac:dyDescent="0.3">
      <c r="A594" s="159" t="str">
        <f t="shared" si="135"/>
        <v>530.</v>
      </c>
      <c r="B594" s="159">
        <v>2157</v>
      </c>
      <c r="C594" s="187" t="s">
        <v>914</v>
      </c>
      <c r="D594" s="159">
        <v>1957</v>
      </c>
      <c r="E594" s="159" t="s">
        <v>34</v>
      </c>
      <c r="F594" s="159" t="s">
        <v>35</v>
      </c>
      <c r="G594" s="159">
        <v>2</v>
      </c>
      <c r="H594" s="159">
        <v>2</v>
      </c>
      <c r="I594" s="154">
        <v>371.3</v>
      </c>
      <c r="J594" s="154">
        <v>254.2</v>
      </c>
      <c r="K594" s="154">
        <v>142.69999999999999</v>
      </c>
      <c r="L594" s="156">
        <v>17</v>
      </c>
      <c r="M594" s="154">
        <f t="shared" si="140"/>
        <v>893752.99</v>
      </c>
      <c r="N594" s="165" t="s">
        <v>34</v>
      </c>
      <c r="O594" s="165" t="s">
        <v>34</v>
      </c>
      <c r="P594" s="165" t="s">
        <v>34</v>
      </c>
      <c r="Q594" s="154">
        <f t="shared" si="137"/>
        <v>893752.99</v>
      </c>
      <c r="R594" s="154">
        <f t="shared" si="138"/>
        <v>2407.0912739025048</v>
      </c>
      <c r="S594" s="154">
        <v>7593.347341513293</v>
      </c>
      <c r="T594" s="165" t="s">
        <v>34</v>
      </c>
      <c r="U594" s="169" t="s">
        <v>34</v>
      </c>
      <c r="V594" s="165" t="s">
        <v>34</v>
      </c>
      <c r="W594" s="152">
        <v>378</v>
      </c>
      <c r="X594" s="152">
        <v>893752.99</v>
      </c>
      <c r="Y594" s="165" t="s">
        <v>34</v>
      </c>
      <c r="Z594" s="165" t="s">
        <v>34</v>
      </c>
      <c r="AA594" s="165" t="s">
        <v>34</v>
      </c>
      <c r="AB594" s="165" t="s">
        <v>34</v>
      </c>
      <c r="AC594" s="165" t="s">
        <v>34</v>
      </c>
      <c r="AD594" s="165" t="s">
        <v>34</v>
      </c>
      <c r="AE594" s="165" t="s">
        <v>34</v>
      </c>
      <c r="AF594" s="165" t="s">
        <v>34</v>
      </c>
      <c r="AG594" s="165" t="s">
        <v>34</v>
      </c>
      <c r="AH594" s="165" t="s">
        <v>34</v>
      </c>
      <c r="AI594" s="170" t="s">
        <v>38</v>
      </c>
      <c r="AJ594" s="41"/>
      <c r="AK594" s="32" t="s">
        <v>404</v>
      </c>
      <c r="AL594" s="90">
        <v>1</v>
      </c>
      <c r="AM594" s="89"/>
      <c r="AN594" s="21"/>
      <c r="AO594" s="87"/>
      <c r="AP594" s="21"/>
      <c r="AQ594" s="21"/>
      <c r="AR594" s="21"/>
      <c r="AS594" s="34"/>
      <c r="AT594" s="55">
        <v>43357</v>
      </c>
      <c r="AU594" s="29">
        <v>530</v>
      </c>
      <c r="AV594" s="29" t="s">
        <v>449</v>
      </c>
      <c r="AW594" s="29" t="str">
        <f t="shared" si="139"/>
        <v>530.</v>
      </c>
      <c r="AX594" s="104"/>
    </row>
    <row r="595" spans="1:50" ht="22.5" customHeight="1" x14ac:dyDescent="0.3">
      <c r="A595" s="159" t="str">
        <f t="shared" si="135"/>
        <v>531.</v>
      </c>
      <c r="B595" s="159">
        <v>2150</v>
      </c>
      <c r="C595" s="187" t="s">
        <v>915</v>
      </c>
      <c r="D595" s="159">
        <v>1958</v>
      </c>
      <c r="E595" s="159" t="s">
        <v>34</v>
      </c>
      <c r="F595" s="159" t="s">
        <v>35</v>
      </c>
      <c r="G595" s="159">
        <v>2</v>
      </c>
      <c r="H595" s="159">
        <v>1</v>
      </c>
      <c r="I595" s="154">
        <v>435.8</v>
      </c>
      <c r="J595" s="154">
        <v>285.2</v>
      </c>
      <c r="K595" s="154">
        <v>269.7</v>
      </c>
      <c r="L595" s="156">
        <v>14</v>
      </c>
      <c r="M595" s="154">
        <f t="shared" si="140"/>
        <v>1010776.73</v>
      </c>
      <c r="N595" s="165" t="s">
        <v>34</v>
      </c>
      <c r="O595" s="165" t="s">
        <v>34</v>
      </c>
      <c r="P595" s="165" t="s">
        <v>34</v>
      </c>
      <c r="Q595" s="154">
        <f t="shared" si="137"/>
        <v>1010776.73</v>
      </c>
      <c r="R595" s="154">
        <f t="shared" si="138"/>
        <v>2319.3591785222579</v>
      </c>
      <c r="S595" s="154">
        <v>7593.347341513293</v>
      </c>
      <c r="T595" s="165" t="s">
        <v>34</v>
      </c>
      <c r="U595" s="169" t="s">
        <v>34</v>
      </c>
      <c r="V595" s="165" t="s">
        <v>34</v>
      </c>
      <c r="W595" s="152">
        <v>410.4</v>
      </c>
      <c r="X595" s="152">
        <v>1010776.73</v>
      </c>
      <c r="Y595" s="165" t="s">
        <v>34</v>
      </c>
      <c r="Z595" s="165" t="s">
        <v>34</v>
      </c>
      <c r="AA595" s="165" t="s">
        <v>34</v>
      </c>
      <c r="AB595" s="165" t="s">
        <v>34</v>
      </c>
      <c r="AC595" s="165" t="s">
        <v>34</v>
      </c>
      <c r="AD595" s="165" t="s">
        <v>34</v>
      </c>
      <c r="AE595" s="165" t="s">
        <v>34</v>
      </c>
      <c r="AF595" s="165" t="s">
        <v>34</v>
      </c>
      <c r="AG595" s="165" t="s">
        <v>34</v>
      </c>
      <c r="AH595" s="165" t="s">
        <v>34</v>
      </c>
      <c r="AI595" s="170" t="s">
        <v>38</v>
      </c>
      <c r="AJ595" s="41"/>
      <c r="AK595" s="32" t="s">
        <v>404</v>
      </c>
      <c r="AL595" s="90">
        <v>1</v>
      </c>
      <c r="AM595" s="89"/>
      <c r="AN595" s="21"/>
      <c r="AO595" s="87"/>
      <c r="AP595" s="21"/>
      <c r="AQ595" s="21"/>
      <c r="AR595" s="21"/>
      <c r="AS595" s="34"/>
      <c r="AT595" s="34"/>
      <c r="AU595" s="29">
        <v>531</v>
      </c>
      <c r="AV595" s="29" t="s">
        <v>449</v>
      </c>
      <c r="AW595" s="29" t="str">
        <f t="shared" si="139"/>
        <v>531.</v>
      </c>
      <c r="AX595" s="104"/>
    </row>
    <row r="596" spans="1:50" ht="22.5" customHeight="1" x14ac:dyDescent="0.3">
      <c r="A596" s="159" t="str">
        <f t="shared" si="135"/>
        <v>532.</v>
      </c>
      <c r="B596" s="159">
        <v>2152</v>
      </c>
      <c r="C596" s="187" t="s">
        <v>916</v>
      </c>
      <c r="D596" s="159">
        <v>1958</v>
      </c>
      <c r="E596" s="159" t="s">
        <v>34</v>
      </c>
      <c r="F596" s="159" t="s">
        <v>35</v>
      </c>
      <c r="G596" s="159">
        <v>2</v>
      </c>
      <c r="H596" s="159">
        <v>2</v>
      </c>
      <c r="I596" s="154">
        <v>422.5</v>
      </c>
      <c r="J596" s="154">
        <v>274.2</v>
      </c>
      <c r="K596" s="154">
        <v>259.7</v>
      </c>
      <c r="L596" s="156">
        <v>17</v>
      </c>
      <c r="M596" s="154">
        <f t="shared" si="140"/>
        <v>969119.92</v>
      </c>
      <c r="N596" s="165" t="s">
        <v>34</v>
      </c>
      <c r="O596" s="165" t="s">
        <v>34</v>
      </c>
      <c r="P596" s="165" t="s">
        <v>34</v>
      </c>
      <c r="Q596" s="154">
        <f t="shared" si="137"/>
        <v>969119.92</v>
      </c>
      <c r="R596" s="154">
        <f t="shared" si="138"/>
        <v>2293.774958579882</v>
      </c>
      <c r="S596" s="154">
        <v>7593.347341513293</v>
      </c>
      <c r="T596" s="165" t="s">
        <v>34</v>
      </c>
      <c r="U596" s="169" t="s">
        <v>34</v>
      </c>
      <c r="V596" s="165" t="s">
        <v>34</v>
      </c>
      <c r="W596" s="152">
        <v>409</v>
      </c>
      <c r="X596" s="152">
        <v>969119.92</v>
      </c>
      <c r="Y596" s="165" t="s">
        <v>34</v>
      </c>
      <c r="Z596" s="165" t="s">
        <v>34</v>
      </c>
      <c r="AA596" s="165" t="s">
        <v>34</v>
      </c>
      <c r="AB596" s="165" t="s">
        <v>34</v>
      </c>
      <c r="AC596" s="165" t="s">
        <v>34</v>
      </c>
      <c r="AD596" s="165" t="s">
        <v>34</v>
      </c>
      <c r="AE596" s="165" t="s">
        <v>34</v>
      </c>
      <c r="AF596" s="165" t="s">
        <v>34</v>
      </c>
      <c r="AG596" s="165" t="s">
        <v>34</v>
      </c>
      <c r="AH596" s="165" t="s">
        <v>34</v>
      </c>
      <c r="AI596" s="170" t="s">
        <v>38</v>
      </c>
      <c r="AJ596" s="41"/>
      <c r="AK596" s="32" t="s">
        <v>404</v>
      </c>
      <c r="AL596" s="90">
        <v>1</v>
      </c>
      <c r="AM596" s="89"/>
      <c r="AO596" s="87"/>
      <c r="AP596" s="73" t="e">
        <f>M604+AP609+AP610+AP611+AO615+AP649+AP652+#REF!</f>
        <v>#REF!</v>
      </c>
      <c r="AS596" s="21" t="s">
        <v>552</v>
      </c>
      <c r="AT596" s="34"/>
      <c r="AU596" s="29">
        <v>532</v>
      </c>
      <c r="AV596" s="29" t="s">
        <v>449</v>
      </c>
      <c r="AW596" s="29" t="str">
        <f t="shared" si="139"/>
        <v>532.</v>
      </c>
      <c r="AX596" s="104"/>
    </row>
    <row r="597" spans="1:50" ht="22.5" customHeight="1" x14ac:dyDescent="0.3">
      <c r="A597" s="159" t="str">
        <f t="shared" si="135"/>
        <v>533.</v>
      </c>
      <c r="B597" s="159">
        <v>2147</v>
      </c>
      <c r="C597" s="187" t="s">
        <v>917</v>
      </c>
      <c r="D597" s="159">
        <v>1959</v>
      </c>
      <c r="E597" s="159" t="s">
        <v>34</v>
      </c>
      <c r="F597" s="159" t="s">
        <v>35</v>
      </c>
      <c r="G597" s="159">
        <v>2</v>
      </c>
      <c r="H597" s="159">
        <v>2</v>
      </c>
      <c r="I597" s="154">
        <v>453.7</v>
      </c>
      <c r="J597" s="154">
        <v>289.60000000000002</v>
      </c>
      <c r="K597" s="154">
        <v>223.4</v>
      </c>
      <c r="L597" s="156">
        <v>13</v>
      </c>
      <c r="M597" s="154">
        <f t="shared" si="140"/>
        <v>1037259.15</v>
      </c>
      <c r="N597" s="165" t="s">
        <v>34</v>
      </c>
      <c r="O597" s="165" t="s">
        <v>34</v>
      </c>
      <c r="P597" s="165" t="s">
        <v>34</v>
      </c>
      <c r="Q597" s="154">
        <f t="shared" si="137"/>
        <v>1037259.15</v>
      </c>
      <c r="R597" s="154">
        <f t="shared" si="138"/>
        <v>2286.2225038571746</v>
      </c>
      <c r="S597" s="154">
        <v>7593.347341513293</v>
      </c>
      <c r="T597" s="165" t="s">
        <v>34</v>
      </c>
      <c r="U597" s="169" t="s">
        <v>34</v>
      </c>
      <c r="V597" s="165" t="s">
        <v>34</v>
      </c>
      <c r="W597" s="152">
        <v>441</v>
      </c>
      <c r="X597" s="152">
        <v>1037259.15</v>
      </c>
      <c r="Y597" s="165" t="s">
        <v>34</v>
      </c>
      <c r="Z597" s="165" t="s">
        <v>34</v>
      </c>
      <c r="AA597" s="165" t="s">
        <v>34</v>
      </c>
      <c r="AB597" s="165" t="s">
        <v>34</v>
      </c>
      <c r="AC597" s="165" t="s">
        <v>34</v>
      </c>
      <c r="AD597" s="165" t="s">
        <v>34</v>
      </c>
      <c r="AE597" s="165" t="s">
        <v>34</v>
      </c>
      <c r="AF597" s="165" t="s">
        <v>34</v>
      </c>
      <c r="AG597" s="165" t="s">
        <v>34</v>
      </c>
      <c r="AH597" s="165" t="s">
        <v>34</v>
      </c>
      <c r="AI597" s="170" t="s">
        <v>38</v>
      </c>
      <c r="AJ597" s="41"/>
      <c r="AK597" s="32" t="s">
        <v>404</v>
      </c>
      <c r="AL597" s="90">
        <v>1</v>
      </c>
      <c r="AM597" s="89"/>
      <c r="AO597" s="87"/>
      <c r="AS597" s="21" t="s">
        <v>552</v>
      </c>
      <c r="AT597" s="34"/>
      <c r="AU597" s="29">
        <v>533</v>
      </c>
      <c r="AV597" s="29" t="s">
        <v>449</v>
      </c>
      <c r="AW597" s="29" t="str">
        <f t="shared" si="139"/>
        <v>533.</v>
      </c>
      <c r="AX597" s="104"/>
    </row>
    <row r="598" spans="1:50" ht="22.5" customHeight="1" x14ac:dyDescent="0.3">
      <c r="A598" s="159"/>
      <c r="B598" s="159"/>
      <c r="C598" s="158" t="s">
        <v>41</v>
      </c>
      <c r="D598" s="172"/>
      <c r="E598" s="167"/>
      <c r="F598" s="167"/>
      <c r="G598" s="188"/>
      <c r="H598" s="188"/>
      <c r="I598" s="160">
        <f>SUM(I599:I661)</f>
        <v>139330.00000000006</v>
      </c>
      <c r="J598" s="160">
        <f>SUM(J599:J661)</f>
        <v>116267.22999999998</v>
      </c>
      <c r="K598" s="160">
        <f>SUM(K599:K661)</f>
        <v>107307.40000000001</v>
      </c>
      <c r="L598" s="161">
        <f>SUM(L599:L661)</f>
        <v>6319</v>
      </c>
      <c r="M598" s="160">
        <f>SUM(M599:M661)</f>
        <v>64199861.749999993</v>
      </c>
      <c r="N598" s="160"/>
      <c r="O598" s="160"/>
      <c r="P598" s="160"/>
      <c r="Q598" s="160">
        <f>SUM(Q599:Q661)</f>
        <v>64199861.749999993</v>
      </c>
      <c r="R598" s="160" t="e">
        <f>SUM(R599:R661)</f>
        <v>#VALUE!</v>
      </c>
      <c r="S598" s="160" t="e">
        <f>SUM(S599:S661)</f>
        <v>#VALUE!</v>
      </c>
      <c r="T598" s="160">
        <f>SUM(T599:T661)</f>
        <v>9275376.629999999</v>
      </c>
      <c r="U598" s="161"/>
      <c r="V598" s="160"/>
      <c r="W598" s="160">
        <f>SUM(W599:W661)</f>
        <v>22162.400000000001</v>
      </c>
      <c r="X598" s="160">
        <f>SUM(X599:X661)</f>
        <v>44583572.339999996</v>
      </c>
      <c r="Y598" s="160"/>
      <c r="Z598" s="160"/>
      <c r="AA598" s="160">
        <f>SUM(AA599:AA661)</f>
        <v>8511</v>
      </c>
      <c r="AB598" s="160">
        <f>SUM(AB599:AB661)</f>
        <v>4721029.55</v>
      </c>
      <c r="AC598" s="160">
        <f>SUM(AC599:AC661)</f>
        <v>642.79999999999995</v>
      </c>
      <c r="AD598" s="160">
        <f>SUM(AD599:AD661)</f>
        <v>1540987.17</v>
      </c>
      <c r="AE598" s="160"/>
      <c r="AF598" s="160"/>
      <c r="AG598" s="160">
        <f>SUM(AG599:AG661)</f>
        <v>4078896.06</v>
      </c>
      <c r="AH598" s="160"/>
      <c r="AI598" s="170"/>
      <c r="AJ598" s="41"/>
      <c r="AK598" s="3"/>
      <c r="AL598" s="90">
        <f>SUM(AL599:AL661)</f>
        <v>63</v>
      </c>
      <c r="AM598" s="89">
        <f>SUM(AM599:AM661)</f>
        <v>0</v>
      </c>
      <c r="AN598" s="3">
        <f>M598-T598-V598-X598-Z598-AB598-AD598-AG598-AH598</f>
        <v>-6.0535967350006104E-9</v>
      </c>
      <c r="AO598" s="87"/>
      <c r="AP598" s="3"/>
      <c r="AQ598" s="3"/>
      <c r="AR598" s="3"/>
      <c r="AS598" s="46">
        <f>T598+AG598</f>
        <v>13354272.689999999</v>
      </c>
      <c r="AT598" s="46"/>
      <c r="AX598" s="104"/>
    </row>
    <row r="599" spans="1:50" ht="22.5" customHeight="1" x14ac:dyDescent="0.3">
      <c r="A599" s="159" t="str">
        <f t="shared" si="135"/>
        <v>534.</v>
      </c>
      <c r="B599" s="159">
        <v>1870</v>
      </c>
      <c r="C599" s="171" t="s">
        <v>894</v>
      </c>
      <c r="D599" s="159">
        <v>1967</v>
      </c>
      <c r="E599" s="159" t="s">
        <v>34</v>
      </c>
      <c r="F599" s="159" t="s">
        <v>37</v>
      </c>
      <c r="G599" s="159">
        <v>5</v>
      </c>
      <c r="H599" s="159">
        <v>3</v>
      </c>
      <c r="I599" s="154">
        <v>2815.6</v>
      </c>
      <c r="J599" s="154">
        <v>2075.3000000000002</v>
      </c>
      <c r="K599" s="154">
        <v>2075.3000000000002</v>
      </c>
      <c r="L599" s="156">
        <v>139</v>
      </c>
      <c r="M599" s="154">
        <f>T599+AG599</f>
        <v>316522</v>
      </c>
      <c r="N599" s="154" t="s">
        <v>34</v>
      </c>
      <c r="O599" s="154" t="s">
        <v>34</v>
      </c>
      <c r="P599" s="154" t="s">
        <v>34</v>
      </c>
      <c r="Q599" s="154">
        <f t="shared" ref="Q599:Q661" si="142">M599</f>
        <v>316522</v>
      </c>
      <c r="R599" s="154">
        <f>M599/I599</f>
        <v>112.41724676800682</v>
      </c>
      <c r="S599" s="154">
        <v>6757.0460339943347</v>
      </c>
      <c r="T599" s="165">
        <v>96522</v>
      </c>
      <c r="U599" s="169" t="s">
        <v>34</v>
      </c>
      <c r="V599" s="165" t="s">
        <v>34</v>
      </c>
      <c r="W599" s="165" t="s">
        <v>34</v>
      </c>
      <c r="X599" s="165" t="s">
        <v>34</v>
      </c>
      <c r="Y599" s="165" t="s">
        <v>34</v>
      </c>
      <c r="Z599" s="165" t="s">
        <v>34</v>
      </c>
      <c r="AA599" s="165" t="s">
        <v>34</v>
      </c>
      <c r="AB599" s="165" t="s">
        <v>34</v>
      </c>
      <c r="AC599" s="165" t="s">
        <v>34</v>
      </c>
      <c r="AD599" s="165" t="s">
        <v>34</v>
      </c>
      <c r="AE599" s="165" t="s">
        <v>34</v>
      </c>
      <c r="AF599" s="165" t="s">
        <v>34</v>
      </c>
      <c r="AG599" s="165">
        <v>220000</v>
      </c>
      <c r="AH599" s="165" t="s">
        <v>34</v>
      </c>
      <c r="AI599" s="170" t="s">
        <v>405</v>
      </c>
      <c r="AJ599" s="41" t="s">
        <v>405</v>
      </c>
      <c r="AK599" s="1" t="s">
        <v>408</v>
      </c>
      <c r="AL599" s="90">
        <v>1</v>
      </c>
      <c r="AM599" s="91"/>
      <c r="AN599" s="21" t="s">
        <v>486</v>
      </c>
      <c r="AO599" s="21"/>
      <c r="AP599" s="21"/>
      <c r="AQ599" s="21"/>
      <c r="AR599" s="21"/>
      <c r="AS599" s="34" t="s">
        <v>1743</v>
      </c>
      <c r="AT599" s="34"/>
      <c r="AU599" s="29">
        <v>534</v>
      </c>
      <c r="AV599" s="29" t="s">
        <v>449</v>
      </c>
      <c r="AW599" s="29" t="str">
        <f>CONCATENATE(AU599,AV599)</f>
        <v>534.</v>
      </c>
      <c r="AX599" s="104"/>
    </row>
    <row r="600" spans="1:50" ht="22.5" customHeight="1" x14ac:dyDescent="0.3">
      <c r="A600" s="159" t="str">
        <f t="shared" si="135"/>
        <v>535.</v>
      </c>
      <c r="B600" s="159">
        <v>1879</v>
      </c>
      <c r="C600" s="185" t="s">
        <v>895</v>
      </c>
      <c r="D600" s="159">
        <v>1962</v>
      </c>
      <c r="E600" s="159" t="s">
        <v>34</v>
      </c>
      <c r="F600" s="159" t="s">
        <v>35</v>
      </c>
      <c r="G600" s="159">
        <v>3</v>
      </c>
      <c r="H600" s="159">
        <v>2</v>
      </c>
      <c r="I600" s="154">
        <v>1489.7</v>
      </c>
      <c r="J600" s="154">
        <v>968.6</v>
      </c>
      <c r="K600" s="154">
        <v>940.7</v>
      </c>
      <c r="L600" s="156">
        <v>51</v>
      </c>
      <c r="M600" s="154">
        <f t="shared" ref="M600:M624" si="143">T600+AG600</f>
        <v>1139154.6200000001</v>
      </c>
      <c r="N600" s="154" t="s">
        <v>34</v>
      </c>
      <c r="O600" s="154" t="s">
        <v>34</v>
      </c>
      <c r="P600" s="154" t="s">
        <v>34</v>
      </c>
      <c r="Q600" s="154">
        <f t="shared" si="142"/>
        <v>1139154.6200000001</v>
      </c>
      <c r="R600" s="154">
        <f>M600/I600</f>
        <v>764.6872658924616</v>
      </c>
      <c r="S600" s="154">
        <v>6757.0460339943347</v>
      </c>
      <c r="T600" s="165">
        <v>935360.12</v>
      </c>
      <c r="U600" s="169" t="s">
        <v>34</v>
      </c>
      <c r="V600" s="165" t="s">
        <v>34</v>
      </c>
      <c r="W600" s="165" t="s">
        <v>34</v>
      </c>
      <c r="X600" s="165" t="s">
        <v>34</v>
      </c>
      <c r="Y600" s="165" t="s">
        <v>34</v>
      </c>
      <c r="Z600" s="165" t="s">
        <v>34</v>
      </c>
      <c r="AA600" s="165" t="s">
        <v>34</v>
      </c>
      <c r="AB600" s="165" t="s">
        <v>34</v>
      </c>
      <c r="AC600" s="165" t="s">
        <v>34</v>
      </c>
      <c r="AD600" s="165" t="s">
        <v>34</v>
      </c>
      <c r="AE600" s="165" t="s">
        <v>34</v>
      </c>
      <c r="AF600" s="165" t="s">
        <v>34</v>
      </c>
      <c r="AG600" s="165">
        <v>203794.5</v>
      </c>
      <c r="AH600" s="165" t="s">
        <v>34</v>
      </c>
      <c r="AI600" s="170" t="s">
        <v>405</v>
      </c>
      <c r="AJ600" s="41" t="s">
        <v>405</v>
      </c>
      <c r="AK600" s="32" t="s">
        <v>404</v>
      </c>
      <c r="AL600" s="90">
        <v>1</v>
      </c>
      <c r="AM600" s="89"/>
      <c r="AN600" s="21" t="s">
        <v>486</v>
      </c>
      <c r="AO600" s="21"/>
      <c r="AP600" s="21"/>
      <c r="AQ600" s="21"/>
      <c r="AR600" s="21"/>
      <c r="AS600" s="34"/>
      <c r="AT600" s="34"/>
      <c r="AU600" s="29">
        <v>535</v>
      </c>
      <c r="AV600" s="29" t="s">
        <v>449</v>
      </c>
      <c r="AW600" s="29" t="str">
        <f t="shared" ref="AW600:AW661" si="144">CONCATENATE(AU600,AV600)</f>
        <v>535.</v>
      </c>
      <c r="AX600" s="104"/>
    </row>
    <row r="601" spans="1:50" ht="22.5" customHeight="1" x14ac:dyDescent="0.3">
      <c r="A601" s="159" t="str">
        <f t="shared" si="135"/>
        <v>536.</v>
      </c>
      <c r="B601" s="159">
        <v>1880</v>
      </c>
      <c r="C601" s="185" t="s">
        <v>918</v>
      </c>
      <c r="D601" s="159">
        <v>1966</v>
      </c>
      <c r="E601" s="159" t="s">
        <v>34</v>
      </c>
      <c r="F601" s="159" t="s">
        <v>35</v>
      </c>
      <c r="G601" s="159">
        <v>3</v>
      </c>
      <c r="H601" s="159">
        <v>2</v>
      </c>
      <c r="I601" s="154">
        <v>1480.9</v>
      </c>
      <c r="J601" s="154">
        <v>960.1</v>
      </c>
      <c r="K601" s="154">
        <v>877.7</v>
      </c>
      <c r="L601" s="156">
        <v>44</v>
      </c>
      <c r="M601" s="165">
        <f>X601</f>
        <v>1638315.07</v>
      </c>
      <c r="N601" s="160" t="s">
        <v>34</v>
      </c>
      <c r="O601" s="160" t="s">
        <v>34</v>
      </c>
      <c r="P601" s="160" t="s">
        <v>34</v>
      </c>
      <c r="Q601" s="165">
        <f t="shared" si="142"/>
        <v>1638315.07</v>
      </c>
      <c r="R601" s="173">
        <v>955.2</v>
      </c>
      <c r="S601" s="154">
        <v>5221.4052538370725</v>
      </c>
      <c r="T601" s="165" t="s">
        <v>34</v>
      </c>
      <c r="U601" s="169" t="s">
        <v>34</v>
      </c>
      <c r="V601" s="165" t="s">
        <v>34</v>
      </c>
      <c r="W601" s="165">
        <v>575</v>
      </c>
      <c r="X601" s="165">
        <v>1638315.07</v>
      </c>
      <c r="Y601" s="165" t="s">
        <v>34</v>
      </c>
      <c r="Z601" s="165" t="s">
        <v>34</v>
      </c>
      <c r="AA601" s="165" t="s">
        <v>34</v>
      </c>
      <c r="AB601" s="165" t="s">
        <v>34</v>
      </c>
      <c r="AC601" s="165" t="s">
        <v>34</v>
      </c>
      <c r="AD601" s="165" t="s">
        <v>34</v>
      </c>
      <c r="AE601" s="165" t="s">
        <v>34</v>
      </c>
      <c r="AF601" s="165" t="s">
        <v>34</v>
      </c>
      <c r="AG601" s="165" t="s">
        <v>34</v>
      </c>
      <c r="AH601" s="165" t="s">
        <v>34</v>
      </c>
      <c r="AI601" s="170" t="s">
        <v>405</v>
      </c>
      <c r="AJ601" s="41" t="s">
        <v>405</v>
      </c>
      <c r="AK601" s="32" t="s">
        <v>404</v>
      </c>
      <c r="AL601" s="90">
        <v>1</v>
      </c>
      <c r="AM601" s="89"/>
      <c r="AN601" s="21"/>
      <c r="AO601" s="87"/>
      <c r="AP601" s="21"/>
      <c r="AQ601" s="21"/>
      <c r="AR601" s="21"/>
      <c r="AS601" s="44" t="s">
        <v>628</v>
      </c>
      <c r="AT601" s="34"/>
      <c r="AU601" s="29">
        <v>536</v>
      </c>
      <c r="AV601" s="29" t="s">
        <v>449</v>
      </c>
      <c r="AW601" s="29" t="str">
        <f t="shared" si="144"/>
        <v>536.</v>
      </c>
      <c r="AX601" s="104"/>
    </row>
    <row r="602" spans="1:50" ht="22.5" customHeight="1" x14ac:dyDescent="0.3">
      <c r="A602" s="159" t="str">
        <f t="shared" si="135"/>
        <v>537.</v>
      </c>
      <c r="B602" s="159">
        <v>1908</v>
      </c>
      <c r="C602" s="185" t="s">
        <v>498</v>
      </c>
      <c r="D602" s="159">
        <v>1974</v>
      </c>
      <c r="E602" s="159" t="s">
        <v>34</v>
      </c>
      <c r="F602" s="159" t="s">
        <v>35</v>
      </c>
      <c r="G602" s="159">
        <v>2</v>
      </c>
      <c r="H602" s="159">
        <v>2</v>
      </c>
      <c r="I602" s="154">
        <v>1410.1</v>
      </c>
      <c r="J602" s="154">
        <v>726.1</v>
      </c>
      <c r="K602" s="154">
        <v>726.1</v>
      </c>
      <c r="L602" s="156">
        <v>48</v>
      </c>
      <c r="M602" s="154">
        <f t="shared" si="143"/>
        <v>563538.44999999995</v>
      </c>
      <c r="N602" s="154" t="s">
        <v>34</v>
      </c>
      <c r="O602" s="154" t="s">
        <v>34</v>
      </c>
      <c r="P602" s="154" t="s">
        <v>34</v>
      </c>
      <c r="Q602" s="154">
        <f t="shared" si="142"/>
        <v>563538.44999999995</v>
      </c>
      <c r="R602" s="154">
        <f t="shared" ref="R602:R607" si="145">M602/I602</f>
        <v>399.64431600595702</v>
      </c>
      <c r="S602" s="154">
        <v>6757.0460339943347</v>
      </c>
      <c r="T602" s="165">
        <v>319411.84000000003</v>
      </c>
      <c r="U602" s="169" t="s">
        <v>34</v>
      </c>
      <c r="V602" s="165" t="s">
        <v>34</v>
      </c>
      <c r="W602" s="165" t="s">
        <v>34</v>
      </c>
      <c r="X602" s="165" t="s">
        <v>34</v>
      </c>
      <c r="Y602" s="165" t="s">
        <v>34</v>
      </c>
      <c r="Z602" s="165" t="s">
        <v>34</v>
      </c>
      <c r="AA602" s="165" t="s">
        <v>34</v>
      </c>
      <c r="AB602" s="165" t="s">
        <v>34</v>
      </c>
      <c r="AC602" s="165" t="s">
        <v>34</v>
      </c>
      <c r="AD602" s="165" t="s">
        <v>34</v>
      </c>
      <c r="AE602" s="165" t="s">
        <v>34</v>
      </c>
      <c r="AF602" s="165" t="s">
        <v>34</v>
      </c>
      <c r="AG602" s="165">
        <v>244126.61</v>
      </c>
      <c r="AH602" s="165" t="s">
        <v>34</v>
      </c>
      <c r="AI602" s="170" t="s">
        <v>405</v>
      </c>
      <c r="AJ602" s="41" t="s">
        <v>405</v>
      </c>
      <c r="AK602" s="32" t="s">
        <v>404</v>
      </c>
      <c r="AL602" s="90">
        <v>1</v>
      </c>
      <c r="AM602" s="89"/>
      <c r="AN602" s="21" t="s">
        <v>486</v>
      </c>
      <c r="AO602" s="21"/>
      <c r="AP602" s="21"/>
      <c r="AQ602" s="21"/>
      <c r="AR602" s="21"/>
      <c r="AS602" s="34"/>
      <c r="AT602" s="34"/>
      <c r="AU602" s="29">
        <v>537</v>
      </c>
      <c r="AV602" s="29" t="s">
        <v>449</v>
      </c>
      <c r="AW602" s="29" t="str">
        <f t="shared" si="144"/>
        <v>537.</v>
      </c>
      <c r="AX602" s="104"/>
    </row>
    <row r="603" spans="1:50" ht="22.5" customHeight="1" x14ac:dyDescent="0.3">
      <c r="A603" s="159" t="str">
        <f t="shared" si="135"/>
        <v>538.</v>
      </c>
      <c r="B603" s="159">
        <v>1919</v>
      </c>
      <c r="C603" s="171" t="s">
        <v>919</v>
      </c>
      <c r="D603" s="159">
        <v>1970</v>
      </c>
      <c r="E603" s="159" t="s">
        <v>34</v>
      </c>
      <c r="F603" s="159" t="s">
        <v>35</v>
      </c>
      <c r="G603" s="159">
        <v>2</v>
      </c>
      <c r="H603" s="159">
        <v>2</v>
      </c>
      <c r="I603" s="154">
        <v>749.9</v>
      </c>
      <c r="J603" s="154">
        <v>702.6</v>
      </c>
      <c r="K603" s="154">
        <v>574.4</v>
      </c>
      <c r="L603" s="156">
        <v>26</v>
      </c>
      <c r="M603" s="154">
        <f>X603</f>
        <v>1764761.98</v>
      </c>
      <c r="N603" s="154" t="s">
        <v>34</v>
      </c>
      <c r="O603" s="154" t="s">
        <v>34</v>
      </c>
      <c r="P603" s="154" t="s">
        <v>34</v>
      </c>
      <c r="Q603" s="154">
        <f t="shared" si="142"/>
        <v>1764761.98</v>
      </c>
      <c r="R603" s="154">
        <f t="shared" si="145"/>
        <v>2353.3297506334179</v>
      </c>
      <c r="S603" s="154">
        <v>6757.0460339943347</v>
      </c>
      <c r="T603" s="165" t="s">
        <v>34</v>
      </c>
      <c r="U603" s="169" t="s">
        <v>34</v>
      </c>
      <c r="V603" s="165" t="s">
        <v>34</v>
      </c>
      <c r="W603" s="152">
        <v>586</v>
      </c>
      <c r="X603" s="152">
        <v>1764761.98</v>
      </c>
      <c r="Y603" s="165" t="s">
        <v>34</v>
      </c>
      <c r="Z603" s="165" t="s">
        <v>34</v>
      </c>
      <c r="AA603" s="165" t="s">
        <v>34</v>
      </c>
      <c r="AB603" s="165" t="s">
        <v>34</v>
      </c>
      <c r="AC603" s="165" t="s">
        <v>34</v>
      </c>
      <c r="AD603" s="165" t="s">
        <v>34</v>
      </c>
      <c r="AE603" s="165" t="s">
        <v>34</v>
      </c>
      <c r="AF603" s="165" t="s">
        <v>34</v>
      </c>
      <c r="AG603" s="165" t="s">
        <v>34</v>
      </c>
      <c r="AH603" s="165" t="s">
        <v>34</v>
      </c>
      <c r="AI603" s="170" t="s">
        <v>405</v>
      </c>
      <c r="AJ603" s="41" t="s">
        <v>405</v>
      </c>
      <c r="AK603" s="32" t="s">
        <v>404</v>
      </c>
      <c r="AL603" s="90">
        <v>1</v>
      </c>
      <c r="AM603" s="89"/>
      <c r="AN603" s="21"/>
      <c r="AO603" s="87"/>
      <c r="AP603" s="21"/>
      <c r="AQ603" s="21"/>
      <c r="AR603" s="21"/>
      <c r="AS603" s="34"/>
      <c r="AT603" s="34"/>
      <c r="AU603" s="29">
        <v>538</v>
      </c>
      <c r="AV603" s="29" t="s">
        <v>449</v>
      </c>
      <c r="AW603" s="29" t="str">
        <f t="shared" si="144"/>
        <v>538.</v>
      </c>
      <c r="AX603" s="104"/>
    </row>
    <row r="604" spans="1:50" ht="22.5" customHeight="1" x14ac:dyDescent="0.3">
      <c r="A604" s="159" t="str">
        <f t="shared" si="135"/>
        <v>539.</v>
      </c>
      <c r="B604" s="159">
        <v>1947</v>
      </c>
      <c r="C604" s="185" t="s">
        <v>1827</v>
      </c>
      <c r="D604" s="159">
        <v>1986</v>
      </c>
      <c r="E604" s="159" t="s">
        <v>34</v>
      </c>
      <c r="F604" s="159" t="s">
        <v>37</v>
      </c>
      <c r="G604" s="159">
        <v>5</v>
      </c>
      <c r="H604" s="159">
        <v>6</v>
      </c>
      <c r="I604" s="154">
        <v>5930.4</v>
      </c>
      <c r="J604" s="154">
        <v>4055.5</v>
      </c>
      <c r="K604" s="154">
        <v>4055.5</v>
      </c>
      <c r="L604" s="156">
        <v>174</v>
      </c>
      <c r="M604" s="154">
        <f t="shared" si="143"/>
        <v>689472</v>
      </c>
      <c r="N604" s="154" t="s">
        <v>34</v>
      </c>
      <c r="O604" s="154" t="s">
        <v>34</v>
      </c>
      <c r="P604" s="154" t="s">
        <v>34</v>
      </c>
      <c r="Q604" s="154">
        <f t="shared" si="142"/>
        <v>689472</v>
      </c>
      <c r="R604" s="154">
        <f t="shared" si="145"/>
        <v>116.26062322946176</v>
      </c>
      <c r="S604" s="154"/>
      <c r="T604" s="165">
        <v>466552</v>
      </c>
      <c r="U604" s="169" t="s">
        <v>34</v>
      </c>
      <c r="V604" s="165" t="s">
        <v>34</v>
      </c>
      <c r="W604" s="165" t="s">
        <v>34</v>
      </c>
      <c r="X604" s="165" t="s">
        <v>34</v>
      </c>
      <c r="Y604" s="165" t="s">
        <v>34</v>
      </c>
      <c r="Z604" s="165" t="s">
        <v>34</v>
      </c>
      <c r="AA604" s="165" t="s">
        <v>34</v>
      </c>
      <c r="AB604" s="165" t="s">
        <v>34</v>
      </c>
      <c r="AC604" s="165" t="s">
        <v>34</v>
      </c>
      <c r="AD604" s="165" t="s">
        <v>34</v>
      </c>
      <c r="AE604" s="165" t="s">
        <v>34</v>
      </c>
      <c r="AF604" s="165" t="s">
        <v>34</v>
      </c>
      <c r="AG604" s="165">
        <v>222920</v>
      </c>
      <c r="AH604" s="165" t="s">
        <v>34</v>
      </c>
      <c r="AI604" s="170" t="s">
        <v>405</v>
      </c>
      <c r="AJ604" s="41" t="s">
        <v>405</v>
      </c>
      <c r="AK604" s="32" t="s">
        <v>408</v>
      </c>
      <c r="AL604" s="90">
        <v>1</v>
      </c>
      <c r="AM604" s="89"/>
      <c r="AN604" s="21" t="s">
        <v>506</v>
      </c>
      <c r="AO604" s="21"/>
      <c r="AP604" s="21"/>
      <c r="AQ604" s="21"/>
      <c r="AR604" s="21"/>
      <c r="AS604" s="34" t="s">
        <v>532</v>
      </c>
      <c r="AT604" s="34"/>
      <c r="AU604" s="29">
        <v>539</v>
      </c>
      <c r="AV604" s="29" t="s">
        <v>449</v>
      </c>
      <c r="AW604" s="29" t="str">
        <f t="shared" si="144"/>
        <v>539.</v>
      </c>
      <c r="AX604" s="104"/>
    </row>
    <row r="605" spans="1:50" ht="22.5" customHeight="1" x14ac:dyDescent="0.3">
      <c r="A605" s="159" t="str">
        <f t="shared" si="135"/>
        <v>540.</v>
      </c>
      <c r="B605" s="159">
        <v>1950</v>
      </c>
      <c r="C605" s="185" t="s">
        <v>1792</v>
      </c>
      <c r="D605" s="159">
        <v>1992</v>
      </c>
      <c r="E605" s="159" t="s">
        <v>34</v>
      </c>
      <c r="F605" s="159" t="s">
        <v>35</v>
      </c>
      <c r="G605" s="159">
        <v>5</v>
      </c>
      <c r="H605" s="159">
        <v>3</v>
      </c>
      <c r="I605" s="154">
        <v>2061.8000000000002</v>
      </c>
      <c r="J605" s="154">
        <v>2061.8000000000002</v>
      </c>
      <c r="K605" s="154">
        <v>2061.8000000000002</v>
      </c>
      <c r="L605" s="156">
        <v>88</v>
      </c>
      <c r="M605" s="154">
        <f>AD605</f>
        <v>402582.6</v>
      </c>
      <c r="N605" s="154" t="s">
        <v>34</v>
      </c>
      <c r="O605" s="154" t="s">
        <v>34</v>
      </c>
      <c r="P605" s="154" t="s">
        <v>34</v>
      </c>
      <c r="Q605" s="154">
        <f t="shared" si="142"/>
        <v>402582.6</v>
      </c>
      <c r="R605" s="154">
        <f t="shared" si="145"/>
        <v>195.25783296148992</v>
      </c>
      <c r="S605" s="154">
        <v>6757.0460339943347</v>
      </c>
      <c r="T605" s="165" t="s">
        <v>34</v>
      </c>
      <c r="U605" s="169" t="s">
        <v>34</v>
      </c>
      <c r="V605" s="165" t="s">
        <v>34</v>
      </c>
      <c r="W605" s="165" t="s">
        <v>34</v>
      </c>
      <c r="X605" s="165" t="s">
        <v>34</v>
      </c>
      <c r="Y605" s="165" t="s">
        <v>34</v>
      </c>
      <c r="Z605" s="165" t="s">
        <v>34</v>
      </c>
      <c r="AA605" s="165" t="s">
        <v>34</v>
      </c>
      <c r="AB605" s="165" t="s">
        <v>34</v>
      </c>
      <c r="AC605" s="165">
        <v>201</v>
      </c>
      <c r="AD605" s="165">
        <v>402582.6</v>
      </c>
      <c r="AE605" s="165" t="s">
        <v>34</v>
      </c>
      <c r="AF605" s="165" t="s">
        <v>34</v>
      </c>
      <c r="AG605" s="165" t="s">
        <v>34</v>
      </c>
      <c r="AH605" s="165" t="s">
        <v>34</v>
      </c>
      <c r="AI605" s="170" t="s">
        <v>405</v>
      </c>
      <c r="AJ605" s="41" t="s">
        <v>405</v>
      </c>
      <c r="AK605" s="32" t="s">
        <v>406</v>
      </c>
      <c r="AL605" s="90">
        <v>1</v>
      </c>
      <c r="AM605" s="89"/>
      <c r="AN605" s="21"/>
      <c r="AO605" s="87"/>
      <c r="AP605" s="21"/>
      <c r="AQ605" s="21"/>
      <c r="AR605" s="21"/>
      <c r="AS605" s="34" t="s">
        <v>1497</v>
      </c>
      <c r="AT605" s="34"/>
      <c r="AU605" s="29">
        <v>540</v>
      </c>
      <c r="AV605" s="29" t="s">
        <v>449</v>
      </c>
      <c r="AW605" s="29" t="str">
        <f t="shared" si="144"/>
        <v>540.</v>
      </c>
      <c r="AX605" s="104"/>
    </row>
    <row r="606" spans="1:50" ht="22.5" customHeight="1" x14ac:dyDescent="0.3">
      <c r="A606" s="159" t="str">
        <f t="shared" si="135"/>
        <v>541.</v>
      </c>
      <c r="B606" s="159">
        <v>1966</v>
      </c>
      <c r="C606" s="171" t="s">
        <v>920</v>
      </c>
      <c r="D606" s="159">
        <v>1965</v>
      </c>
      <c r="E606" s="159" t="s">
        <v>34</v>
      </c>
      <c r="F606" s="159" t="s">
        <v>35</v>
      </c>
      <c r="G606" s="159">
        <v>2</v>
      </c>
      <c r="H606" s="159">
        <v>2</v>
      </c>
      <c r="I606" s="154">
        <v>674.3</v>
      </c>
      <c r="J606" s="154">
        <v>627.5</v>
      </c>
      <c r="K606" s="154">
        <v>541.6</v>
      </c>
      <c r="L606" s="156">
        <v>36</v>
      </c>
      <c r="M606" s="154">
        <f>AD606</f>
        <v>148785.71</v>
      </c>
      <c r="N606" s="154" t="s">
        <v>34</v>
      </c>
      <c r="O606" s="154" t="s">
        <v>34</v>
      </c>
      <c r="P606" s="154" t="s">
        <v>34</v>
      </c>
      <c r="Q606" s="154">
        <f t="shared" si="142"/>
        <v>148785.71</v>
      </c>
      <c r="R606" s="154">
        <f t="shared" si="145"/>
        <v>220.65209847249</v>
      </c>
      <c r="S606" s="154">
        <v>6757.0460339943347</v>
      </c>
      <c r="T606" s="165" t="s">
        <v>34</v>
      </c>
      <c r="U606" s="169" t="s">
        <v>34</v>
      </c>
      <c r="V606" s="165" t="s">
        <v>34</v>
      </c>
      <c r="W606" s="165" t="s">
        <v>34</v>
      </c>
      <c r="X606" s="165" t="s">
        <v>34</v>
      </c>
      <c r="Y606" s="165" t="s">
        <v>34</v>
      </c>
      <c r="Z606" s="165" t="s">
        <v>34</v>
      </c>
      <c r="AA606" s="165" t="s">
        <v>34</v>
      </c>
      <c r="AB606" s="165" t="s">
        <v>34</v>
      </c>
      <c r="AC606" s="165">
        <v>106.2</v>
      </c>
      <c r="AD606" s="165">
        <v>148785.71</v>
      </c>
      <c r="AE606" s="165" t="s">
        <v>34</v>
      </c>
      <c r="AF606" s="165" t="s">
        <v>34</v>
      </c>
      <c r="AG606" s="165" t="s">
        <v>34</v>
      </c>
      <c r="AH606" s="165" t="s">
        <v>34</v>
      </c>
      <c r="AI606" s="170" t="s">
        <v>405</v>
      </c>
      <c r="AJ606" s="41" t="s">
        <v>405</v>
      </c>
      <c r="AK606" s="32" t="s">
        <v>404</v>
      </c>
      <c r="AL606" s="90">
        <v>1</v>
      </c>
      <c r="AM606" s="89"/>
      <c r="AN606" s="21"/>
      <c r="AO606" s="87"/>
      <c r="AP606" s="21"/>
      <c r="AQ606" s="21"/>
      <c r="AR606" s="21"/>
      <c r="AS606" s="34"/>
      <c r="AT606" s="34"/>
      <c r="AU606" s="29">
        <v>541</v>
      </c>
      <c r="AV606" s="29" t="s">
        <v>449</v>
      </c>
      <c r="AW606" s="29" t="str">
        <f t="shared" si="144"/>
        <v>541.</v>
      </c>
      <c r="AX606" s="104"/>
    </row>
    <row r="607" spans="1:50" ht="22.5" customHeight="1" x14ac:dyDescent="0.3">
      <c r="A607" s="159" t="str">
        <f t="shared" si="135"/>
        <v>542.</v>
      </c>
      <c r="B607" s="159">
        <v>1969</v>
      </c>
      <c r="C607" s="171" t="s">
        <v>921</v>
      </c>
      <c r="D607" s="159">
        <v>1974</v>
      </c>
      <c r="E607" s="159" t="s">
        <v>34</v>
      </c>
      <c r="F607" s="159" t="s">
        <v>37</v>
      </c>
      <c r="G607" s="159">
        <v>5</v>
      </c>
      <c r="H607" s="159">
        <v>4</v>
      </c>
      <c r="I607" s="154">
        <v>3637.9</v>
      </c>
      <c r="J607" s="154">
        <v>3367.9</v>
      </c>
      <c r="K607" s="154">
        <v>3223.3</v>
      </c>
      <c r="L607" s="156">
        <v>173</v>
      </c>
      <c r="M607" s="154">
        <f>T607+AG607</f>
        <v>465000</v>
      </c>
      <c r="N607" s="154" t="s">
        <v>34</v>
      </c>
      <c r="O607" s="154" t="s">
        <v>34</v>
      </c>
      <c r="P607" s="154" t="s">
        <v>34</v>
      </c>
      <c r="Q607" s="154">
        <f>M607</f>
        <v>465000</v>
      </c>
      <c r="R607" s="154">
        <f t="shared" si="145"/>
        <v>127.8209956293466</v>
      </c>
      <c r="S607" s="154">
        <v>6757.0460339943347</v>
      </c>
      <c r="T607" s="165">
        <f>244286</f>
        <v>244286</v>
      </c>
      <c r="U607" s="169" t="s">
        <v>34</v>
      </c>
      <c r="V607" s="165" t="s">
        <v>34</v>
      </c>
      <c r="W607" s="165" t="s">
        <v>34</v>
      </c>
      <c r="X607" s="165" t="s">
        <v>34</v>
      </c>
      <c r="Y607" s="165" t="s">
        <v>34</v>
      </c>
      <c r="Z607" s="165" t="s">
        <v>34</v>
      </c>
      <c r="AA607" s="165" t="s">
        <v>34</v>
      </c>
      <c r="AB607" s="165" t="s">
        <v>34</v>
      </c>
      <c r="AC607" s="165" t="s">
        <v>34</v>
      </c>
      <c r="AD607" s="165" t="s">
        <v>34</v>
      </c>
      <c r="AE607" s="165" t="s">
        <v>34</v>
      </c>
      <c r="AF607" s="165" t="s">
        <v>34</v>
      </c>
      <c r="AG607" s="165">
        <f>5714+215000</f>
        <v>220714</v>
      </c>
      <c r="AH607" s="165" t="s">
        <v>34</v>
      </c>
      <c r="AI607" s="170" t="s">
        <v>405</v>
      </c>
      <c r="AJ607" s="41" t="s">
        <v>405</v>
      </c>
      <c r="AK607" s="1" t="s">
        <v>408</v>
      </c>
      <c r="AL607" s="90">
        <v>1</v>
      </c>
      <c r="AM607" s="91"/>
      <c r="AN607" s="21" t="s">
        <v>1678</v>
      </c>
      <c r="AO607" s="21">
        <f>T607+5714</f>
        <v>250000</v>
      </c>
      <c r="AP607" s="21">
        <v>215000</v>
      </c>
      <c r="AQ607" s="21"/>
      <c r="AR607" s="21"/>
      <c r="AS607" s="46" t="s">
        <v>1831</v>
      </c>
      <c r="AT607" s="34"/>
      <c r="AU607" s="29">
        <v>542</v>
      </c>
      <c r="AV607" s="29" t="s">
        <v>449</v>
      </c>
      <c r="AW607" s="29" t="str">
        <f t="shared" si="144"/>
        <v>542.</v>
      </c>
      <c r="AX607" s="104"/>
    </row>
    <row r="608" spans="1:50" ht="22.5" customHeight="1" x14ac:dyDescent="0.3">
      <c r="A608" s="159" t="str">
        <f t="shared" si="135"/>
        <v>543.</v>
      </c>
      <c r="B608" s="159">
        <v>1970</v>
      </c>
      <c r="C608" s="171" t="s">
        <v>1756</v>
      </c>
      <c r="D608" s="159">
        <v>1982</v>
      </c>
      <c r="E608" s="159" t="s">
        <v>34</v>
      </c>
      <c r="F608" s="159" t="s">
        <v>37</v>
      </c>
      <c r="G608" s="159">
        <v>5</v>
      </c>
      <c r="H608" s="159">
        <v>1</v>
      </c>
      <c r="I608" s="154">
        <v>4835.8999999999996</v>
      </c>
      <c r="J608" s="154">
        <v>4298.7</v>
      </c>
      <c r="K608" s="154">
        <v>4298.7</v>
      </c>
      <c r="L608" s="156">
        <v>173</v>
      </c>
      <c r="M608" s="154">
        <f>X608</f>
        <v>1214573.21</v>
      </c>
      <c r="N608" s="154" t="s">
        <v>34</v>
      </c>
      <c r="O608" s="154" t="s">
        <v>34</v>
      </c>
      <c r="P608" s="154" t="s">
        <v>34</v>
      </c>
      <c r="Q608" s="154">
        <f>M608</f>
        <v>1214573.21</v>
      </c>
      <c r="R608" s="154"/>
      <c r="S608" s="154"/>
      <c r="T608" s="165" t="s">
        <v>34</v>
      </c>
      <c r="U608" s="169" t="s">
        <v>34</v>
      </c>
      <c r="V608" s="165" t="s">
        <v>34</v>
      </c>
      <c r="W608" s="152">
        <v>1113.5</v>
      </c>
      <c r="X608" s="152">
        <v>1214573.21</v>
      </c>
      <c r="Y608" s="165" t="s">
        <v>34</v>
      </c>
      <c r="Z608" s="165" t="s">
        <v>34</v>
      </c>
      <c r="AA608" s="165" t="s">
        <v>34</v>
      </c>
      <c r="AB608" s="165" t="s">
        <v>34</v>
      </c>
      <c r="AC608" s="165" t="s">
        <v>34</v>
      </c>
      <c r="AD608" s="165" t="s">
        <v>34</v>
      </c>
      <c r="AE608" s="165" t="s">
        <v>34</v>
      </c>
      <c r="AF608" s="165" t="s">
        <v>34</v>
      </c>
      <c r="AG608" s="165" t="s">
        <v>34</v>
      </c>
      <c r="AH608" s="165" t="s">
        <v>34</v>
      </c>
      <c r="AI608" s="170" t="s">
        <v>405</v>
      </c>
      <c r="AJ608" s="41" t="s">
        <v>405</v>
      </c>
      <c r="AK608" s="1" t="s">
        <v>408</v>
      </c>
      <c r="AL608" s="90">
        <v>1</v>
      </c>
      <c r="AM608" s="91"/>
      <c r="AN608" s="21" t="s">
        <v>1587</v>
      </c>
      <c r="AO608" s="87"/>
      <c r="AP608" s="21"/>
      <c r="AQ608" s="21"/>
      <c r="AR608" s="21"/>
      <c r="AS608" s="46" t="s">
        <v>1831</v>
      </c>
      <c r="AT608" s="34"/>
      <c r="AU608" s="29">
        <v>543</v>
      </c>
      <c r="AV608" s="29" t="s">
        <v>449</v>
      </c>
      <c r="AW608" s="29" t="str">
        <f t="shared" si="144"/>
        <v>543.</v>
      </c>
      <c r="AX608" s="104"/>
    </row>
    <row r="609" spans="1:50" ht="22.5" customHeight="1" x14ac:dyDescent="0.3">
      <c r="A609" s="159" t="str">
        <f t="shared" si="135"/>
        <v>544.</v>
      </c>
      <c r="B609" s="159">
        <v>1984</v>
      </c>
      <c r="C609" s="171" t="s">
        <v>1736</v>
      </c>
      <c r="D609" s="159">
        <v>1996</v>
      </c>
      <c r="E609" s="159" t="s">
        <v>34</v>
      </c>
      <c r="F609" s="159" t="s">
        <v>37</v>
      </c>
      <c r="G609" s="159">
        <v>5</v>
      </c>
      <c r="H609" s="159">
        <v>4</v>
      </c>
      <c r="I609" s="154">
        <v>4903.8999999999996</v>
      </c>
      <c r="J609" s="154">
        <v>4325.8</v>
      </c>
      <c r="K609" s="154">
        <v>4325.8</v>
      </c>
      <c r="L609" s="156">
        <v>228</v>
      </c>
      <c r="M609" s="154">
        <f>X609+AG609</f>
        <v>1443669</v>
      </c>
      <c r="N609" s="154" t="s">
        <v>34</v>
      </c>
      <c r="O609" s="154" t="s">
        <v>34</v>
      </c>
      <c r="P609" s="154" t="s">
        <v>34</v>
      </c>
      <c r="Q609" s="154">
        <f t="shared" ref="Q609:Q655" si="146">M609</f>
        <v>1443669</v>
      </c>
      <c r="R609" s="154"/>
      <c r="S609" s="154"/>
      <c r="T609" s="165" t="s">
        <v>34</v>
      </c>
      <c r="U609" s="169" t="s">
        <v>34</v>
      </c>
      <c r="V609" s="165" t="s">
        <v>34</v>
      </c>
      <c r="W609" s="152">
        <v>1149.8</v>
      </c>
      <c r="X609" s="152">
        <v>999000</v>
      </c>
      <c r="Y609" s="165" t="s">
        <v>34</v>
      </c>
      <c r="Z609" s="165" t="s">
        <v>34</v>
      </c>
      <c r="AA609" s="165" t="s">
        <v>34</v>
      </c>
      <c r="AB609" s="165" t="s">
        <v>34</v>
      </c>
      <c r="AC609" s="165" t="s">
        <v>34</v>
      </c>
      <c r="AD609" s="165" t="s">
        <v>34</v>
      </c>
      <c r="AE609" s="165" t="s">
        <v>34</v>
      </c>
      <c r="AF609" s="165" t="s">
        <v>34</v>
      </c>
      <c r="AG609" s="165">
        <f>122000+222669+100000</f>
        <v>444669</v>
      </c>
      <c r="AH609" s="165" t="s">
        <v>34</v>
      </c>
      <c r="AI609" s="170" t="s">
        <v>405</v>
      </c>
      <c r="AJ609" s="41" t="s">
        <v>405</v>
      </c>
      <c r="AK609" s="1" t="s">
        <v>408</v>
      </c>
      <c r="AL609" s="90">
        <v>1</v>
      </c>
      <c r="AM609" s="91"/>
      <c r="AN609" s="21" t="s">
        <v>1738</v>
      </c>
      <c r="AO609" s="21">
        <v>122000</v>
      </c>
      <c r="AP609" s="21">
        <f>222669+100000</f>
        <v>322669</v>
      </c>
      <c r="AQ609" s="21"/>
      <c r="AR609" s="21"/>
      <c r="AS609" s="46" t="s">
        <v>1737</v>
      </c>
      <c r="AT609" s="34"/>
      <c r="AU609" s="29">
        <v>544</v>
      </c>
      <c r="AV609" s="29" t="s">
        <v>449</v>
      </c>
      <c r="AW609" s="29" t="str">
        <f t="shared" si="144"/>
        <v>544.</v>
      </c>
      <c r="AX609" s="104"/>
    </row>
    <row r="610" spans="1:50" ht="22.5" customHeight="1" x14ac:dyDescent="0.3">
      <c r="A610" s="159" t="str">
        <f t="shared" si="135"/>
        <v>545.</v>
      </c>
      <c r="B610" s="159">
        <v>1973</v>
      </c>
      <c r="C610" s="171" t="s">
        <v>1735</v>
      </c>
      <c r="D610" s="159">
        <v>1984</v>
      </c>
      <c r="E610" s="159" t="s">
        <v>34</v>
      </c>
      <c r="F610" s="159" t="s">
        <v>37</v>
      </c>
      <c r="G610" s="159">
        <v>5</v>
      </c>
      <c r="H610" s="159">
        <v>2</v>
      </c>
      <c r="I610" s="154">
        <v>2413.1</v>
      </c>
      <c r="J610" s="154">
        <v>2144.5</v>
      </c>
      <c r="K610" s="154">
        <v>2144.5</v>
      </c>
      <c r="L610" s="156">
        <v>128</v>
      </c>
      <c r="M610" s="154">
        <f>T610+AG610</f>
        <v>602110</v>
      </c>
      <c r="N610" s="154" t="s">
        <v>34</v>
      </c>
      <c r="O610" s="154" t="s">
        <v>34</v>
      </c>
      <c r="P610" s="154" t="s">
        <v>34</v>
      </c>
      <c r="Q610" s="154">
        <f t="shared" si="146"/>
        <v>602110</v>
      </c>
      <c r="R610" s="154"/>
      <c r="S610" s="154"/>
      <c r="T610" s="165">
        <f>97130+247416</f>
        <v>344546</v>
      </c>
      <c r="U610" s="169" t="s">
        <v>34</v>
      </c>
      <c r="V610" s="165" t="s">
        <v>34</v>
      </c>
      <c r="W610" s="165" t="s">
        <v>34</v>
      </c>
      <c r="X610" s="165" t="s">
        <v>34</v>
      </c>
      <c r="Y610" s="165" t="s">
        <v>34</v>
      </c>
      <c r="Z610" s="165" t="s">
        <v>34</v>
      </c>
      <c r="AA610" s="165" t="s">
        <v>34</v>
      </c>
      <c r="AB610" s="165" t="s">
        <v>34</v>
      </c>
      <c r="AC610" s="165" t="s">
        <v>34</v>
      </c>
      <c r="AD610" s="165" t="s">
        <v>34</v>
      </c>
      <c r="AE610" s="165" t="s">
        <v>34</v>
      </c>
      <c r="AF610" s="165" t="s">
        <v>34</v>
      </c>
      <c r="AG610" s="165">
        <f>38300+219264</f>
        <v>257564</v>
      </c>
      <c r="AH610" s="165" t="s">
        <v>34</v>
      </c>
      <c r="AI610" s="170" t="s">
        <v>405</v>
      </c>
      <c r="AJ610" s="41" t="s">
        <v>405</v>
      </c>
      <c r="AK610" s="1" t="s">
        <v>408</v>
      </c>
      <c r="AL610" s="90">
        <v>1</v>
      </c>
      <c r="AM610" s="91"/>
      <c r="AN610" s="21" t="s">
        <v>1672</v>
      </c>
      <c r="AO610" s="21">
        <v>135430</v>
      </c>
      <c r="AP610" s="21">
        <v>466680</v>
      </c>
      <c r="AQ610" s="21"/>
      <c r="AR610" s="21"/>
      <c r="AS610" s="46" t="s">
        <v>1739</v>
      </c>
      <c r="AT610" s="34"/>
      <c r="AU610" s="29">
        <v>545</v>
      </c>
      <c r="AV610" s="29" t="s">
        <v>449</v>
      </c>
      <c r="AW610" s="29" t="str">
        <f t="shared" si="144"/>
        <v>545.</v>
      </c>
      <c r="AX610" s="104"/>
    </row>
    <row r="611" spans="1:50" ht="22.5" customHeight="1" x14ac:dyDescent="0.3">
      <c r="A611" s="159" t="str">
        <f t="shared" si="135"/>
        <v>546.</v>
      </c>
      <c r="B611" s="159">
        <v>1974</v>
      </c>
      <c r="C611" s="171" t="s">
        <v>1688</v>
      </c>
      <c r="D611" s="159">
        <v>1984</v>
      </c>
      <c r="E611" s="159" t="s">
        <v>34</v>
      </c>
      <c r="F611" s="159" t="s">
        <v>37</v>
      </c>
      <c r="G611" s="159">
        <v>5</v>
      </c>
      <c r="H611" s="159">
        <v>2</v>
      </c>
      <c r="I611" s="154">
        <v>2410.1999999999998</v>
      </c>
      <c r="J611" s="154">
        <v>2410.1999999999998</v>
      </c>
      <c r="K611" s="154">
        <v>2141.6999999999998</v>
      </c>
      <c r="L611" s="156">
        <v>124</v>
      </c>
      <c r="M611" s="154">
        <f>AG611</f>
        <v>448861</v>
      </c>
      <c r="N611" s="154" t="s">
        <v>34</v>
      </c>
      <c r="O611" s="154" t="s">
        <v>34</v>
      </c>
      <c r="P611" s="154" t="s">
        <v>34</v>
      </c>
      <c r="Q611" s="154">
        <f t="shared" si="146"/>
        <v>448861</v>
      </c>
      <c r="R611" s="154">
        <f>M611/I611</f>
        <v>186.23392249605843</v>
      </c>
      <c r="S611" s="154"/>
      <c r="T611" s="165" t="s">
        <v>34</v>
      </c>
      <c r="U611" s="169" t="s">
        <v>34</v>
      </c>
      <c r="V611" s="165" t="s">
        <v>34</v>
      </c>
      <c r="W611" s="165" t="s">
        <v>34</v>
      </c>
      <c r="X611" s="165" t="s">
        <v>34</v>
      </c>
      <c r="Y611" s="165" t="s">
        <v>34</v>
      </c>
      <c r="Z611" s="165" t="s">
        <v>34</v>
      </c>
      <c r="AA611" s="165" t="s">
        <v>34</v>
      </c>
      <c r="AB611" s="165" t="s">
        <v>34</v>
      </c>
      <c r="AC611" s="165" t="s">
        <v>34</v>
      </c>
      <c r="AD611" s="165" t="s">
        <v>34</v>
      </c>
      <c r="AE611" s="165" t="s">
        <v>34</v>
      </c>
      <c r="AF611" s="165" t="s">
        <v>34</v>
      </c>
      <c r="AG611" s="165">
        <f>58861+195000+195000</f>
        <v>448861</v>
      </c>
      <c r="AH611" s="165" t="s">
        <v>34</v>
      </c>
      <c r="AI611" s="170" t="s">
        <v>405</v>
      </c>
      <c r="AJ611" s="41" t="s">
        <v>405</v>
      </c>
      <c r="AK611" s="1" t="s">
        <v>408</v>
      </c>
      <c r="AL611" s="90">
        <v>1</v>
      </c>
      <c r="AM611" s="91"/>
      <c r="AN611" s="21" t="s">
        <v>1689</v>
      </c>
      <c r="AO611" s="21">
        <v>58861</v>
      </c>
      <c r="AP611" s="21">
        <v>195000</v>
      </c>
      <c r="AQ611" s="21">
        <v>195000</v>
      </c>
      <c r="AR611" s="21"/>
      <c r="AS611" s="34">
        <v>50952.800000000003</v>
      </c>
      <c r="AT611" s="34"/>
      <c r="AU611" s="29">
        <v>546</v>
      </c>
      <c r="AV611" s="29" t="s">
        <v>449</v>
      </c>
      <c r="AW611" s="29" t="str">
        <f t="shared" si="144"/>
        <v>546.</v>
      </c>
      <c r="AX611" s="104"/>
    </row>
    <row r="612" spans="1:50" ht="22.5" customHeight="1" x14ac:dyDescent="0.3">
      <c r="A612" s="159" t="str">
        <f t="shared" si="135"/>
        <v>547.</v>
      </c>
      <c r="B612" s="159">
        <v>1971</v>
      </c>
      <c r="C612" s="171" t="s">
        <v>1690</v>
      </c>
      <c r="D612" s="159">
        <v>1987</v>
      </c>
      <c r="E612" s="159" t="s">
        <v>34</v>
      </c>
      <c r="F612" s="159" t="s">
        <v>37</v>
      </c>
      <c r="G612" s="159">
        <v>5</v>
      </c>
      <c r="H612" s="159">
        <v>3</v>
      </c>
      <c r="I612" s="154">
        <v>3841.8</v>
      </c>
      <c r="J612" s="154">
        <v>3257.5</v>
      </c>
      <c r="K612" s="154">
        <v>3257.5</v>
      </c>
      <c r="L612" s="156">
        <v>179</v>
      </c>
      <c r="M612" s="154">
        <f>X612</f>
        <v>810953.9</v>
      </c>
      <c r="N612" s="154" t="s">
        <v>34</v>
      </c>
      <c r="O612" s="154" t="s">
        <v>34</v>
      </c>
      <c r="P612" s="154" t="s">
        <v>34</v>
      </c>
      <c r="Q612" s="154">
        <f t="shared" si="146"/>
        <v>810953.9</v>
      </c>
      <c r="R612" s="154"/>
      <c r="S612" s="154"/>
      <c r="T612" s="165" t="s">
        <v>34</v>
      </c>
      <c r="U612" s="169" t="s">
        <v>34</v>
      </c>
      <c r="V612" s="165" t="s">
        <v>34</v>
      </c>
      <c r="W612" s="152">
        <v>846</v>
      </c>
      <c r="X612" s="152">
        <v>810953.9</v>
      </c>
      <c r="Y612" s="165" t="s">
        <v>34</v>
      </c>
      <c r="Z612" s="165" t="s">
        <v>34</v>
      </c>
      <c r="AA612" s="165" t="s">
        <v>34</v>
      </c>
      <c r="AB612" s="165" t="s">
        <v>34</v>
      </c>
      <c r="AC612" s="165" t="s">
        <v>34</v>
      </c>
      <c r="AD612" s="165" t="s">
        <v>34</v>
      </c>
      <c r="AE612" s="165" t="s">
        <v>34</v>
      </c>
      <c r="AF612" s="165" t="s">
        <v>34</v>
      </c>
      <c r="AG612" s="165" t="s">
        <v>34</v>
      </c>
      <c r="AH612" s="165" t="s">
        <v>34</v>
      </c>
      <c r="AI612" s="170" t="s">
        <v>405</v>
      </c>
      <c r="AJ612" s="41" t="s">
        <v>405</v>
      </c>
      <c r="AK612" s="1" t="s">
        <v>408</v>
      </c>
      <c r="AL612" s="90">
        <v>1</v>
      </c>
      <c r="AM612" s="91"/>
      <c r="AN612" s="21"/>
      <c r="AO612" s="87"/>
      <c r="AP612" s="21"/>
      <c r="AQ612" s="21"/>
      <c r="AR612" s="21"/>
      <c r="AS612" s="34" t="s">
        <v>532</v>
      </c>
      <c r="AT612" s="34"/>
      <c r="AU612" s="29">
        <v>547</v>
      </c>
      <c r="AV612" s="29" t="s">
        <v>449</v>
      </c>
      <c r="AW612" s="29" t="str">
        <f t="shared" si="144"/>
        <v>547.</v>
      </c>
      <c r="AX612" s="104"/>
    </row>
    <row r="613" spans="1:50" ht="22.5" customHeight="1" x14ac:dyDescent="0.3">
      <c r="A613" s="159" t="str">
        <f t="shared" si="135"/>
        <v>548.</v>
      </c>
      <c r="B613" s="159">
        <v>1972</v>
      </c>
      <c r="C613" s="171" t="s">
        <v>1691</v>
      </c>
      <c r="D613" s="159">
        <v>1979</v>
      </c>
      <c r="E613" s="159" t="s">
        <v>34</v>
      </c>
      <c r="F613" s="159" t="s">
        <v>37</v>
      </c>
      <c r="G613" s="159">
        <v>5</v>
      </c>
      <c r="H613" s="159">
        <v>4</v>
      </c>
      <c r="I613" s="154">
        <v>3467.3</v>
      </c>
      <c r="J613" s="154">
        <v>3113.7</v>
      </c>
      <c r="K613" s="154">
        <v>3113.7</v>
      </c>
      <c r="L613" s="156">
        <v>233</v>
      </c>
      <c r="M613" s="154">
        <f>X613</f>
        <v>898663</v>
      </c>
      <c r="N613" s="154" t="s">
        <v>34</v>
      </c>
      <c r="O613" s="154" t="s">
        <v>34</v>
      </c>
      <c r="P613" s="154" t="s">
        <v>34</v>
      </c>
      <c r="Q613" s="154">
        <f t="shared" si="146"/>
        <v>898663</v>
      </c>
      <c r="R613" s="154">
        <f>M613/I613</f>
        <v>259.18236091483283</v>
      </c>
      <c r="S613" s="154"/>
      <c r="T613" s="165" t="s">
        <v>34</v>
      </c>
      <c r="U613" s="169" t="s">
        <v>34</v>
      </c>
      <c r="V613" s="165" t="s">
        <v>34</v>
      </c>
      <c r="W613" s="152">
        <v>918</v>
      </c>
      <c r="X613" s="152">
        <v>898663</v>
      </c>
      <c r="Y613" s="165" t="s">
        <v>34</v>
      </c>
      <c r="Z613" s="165" t="s">
        <v>34</v>
      </c>
      <c r="AA613" s="165" t="s">
        <v>34</v>
      </c>
      <c r="AB613" s="165" t="s">
        <v>34</v>
      </c>
      <c r="AC613" s="165" t="s">
        <v>34</v>
      </c>
      <c r="AD613" s="165" t="s">
        <v>34</v>
      </c>
      <c r="AE613" s="165" t="s">
        <v>34</v>
      </c>
      <c r="AF613" s="165" t="s">
        <v>34</v>
      </c>
      <c r="AG613" s="165" t="s">
        <v>34</v>
      </c>
      <c r="AH613" s="165" t="s">
        <v>34</v>
      </c>
      <c r="AI613" s="170" t="s">
        <v>405</v>
      </c>
      <c r="AJ613" s="41" t="s">
        <v>405</v>
      </c>
      <c r="AK613" s="32" t="s">
        <v>408</v>
      </c>
      <c r="AL613" s="90">
        <v>1</v>
      </c>
      <c r="AM613" s="89"/>
      <c r="AN613" s="21" t="s">
        <v>1831</v>
      </c>
      <c r="AO613" s="87"/>
      <c r="AP613" s="21"/>
      <c r="AQ613" s="21"/>
      <c r="AR613" s="21"/>
      <c r="AS613" s="34" t="s">
        <v>532</v>
      </c>
      <c r="AT613" s="34"/>
      <c r="AU613" s="29">
        <v>548</v>
      </c>
      <c r="AV613" s="29" t="s">
        <v>449</v>
      </c>
      <c r="AW613" s="29" t="str">
        <f t="shared" si="144"/>
        <v>548.</v>
      </c>
      <c r="AX613" s="104"/>
    </row>
    <row r="614" spans="1:50" ht="22.5" customHeight="1" x14ac:dyDescent="0.3">
      <c r="A614" s="159" t="str">
        <f t="shared" si="135"/>
        <v>549.</v>
      </c>
      <c r="B614" s="159">
        <v>1977</v>
      </c>
      <c r="C614" s="171" t="s">
        <v>1692</v>
      </c>
      <c r="D614" s="159">
        <v>1984</v>
      </c>
      <c r="E614" s="159" t="s">
        <v>34</v>
      </c>
      <c r="F614" s="159" t="s">
        <v>37</v>
      </c>
      <c r="G614" s="159">
        <v>5</v>
      </c>
      <c r="H614" s="159">
        <v>4</v>
      </c>
      <c r="I614" s="154">
        <v>4842.3</v>
      </c>
      <c r="J614" s="154">
        <v>4305.1000000000004</v>
      </c>
      <c r="K614" s="154">
        <v>4305.1000000000004</v>
      </c>
      <c r="L614" s="156">
        <v>213</v>
      </c>
      <c r="M614" s="154">
        <f>X614+AG614</f>
        <v>1537852.35</v>
      </c>
      <c r="N614" s="154" t="s">
        <v>34</v>
      </c>
      <c r="O614" s="154" t="s">
        <v>34</v>
      </c>
      <c r="P614" s="154" t="s">
        <v>34</v>
      </c>
      <c r="Q614" s="154">
        <f t="shared" si="146"/>
        <v>1537852.35</v>
      </c>
      <c r="R614" s="154"/>
      <c r="S614" s="154"/>
      <c r="T614" s="165" t="s">
        <v>34</v>
      </c>
      <c r="U614" s="169" t="s">
        <v>34</v>
      </c>
      <c r="V614" s="165" t="s">
        <v>34</v>
      </c>
      <c r="W614" s="152">
        <v>1119.3</v>
      </c>
      <c r="X614" s="152">
        <v>1317852.3500000001</v>
      </c>
      <c r="Y614" s="165" t="s">
        <v>34</v>
      </c>
      <c r="Z614" s="165" t="s">
        <v>34</v>
      </c>
      <c r="AA614" s="165" t="s">
        <v>34</v>
      </c>
      <c r="AB614" s="165" t="s">
        <v>34</v>
      </c>
      <c r="AC614" s="165" t="s">
        <v>34</v>
      </c>
      <c r="AD614" s="165" t="s">
        <v>34</v>
      </c>
      <c r="AE614" s="165" t="s">
        <v>34</v>
      </c>
      <c r="AF614" s="165" t="s">
        <v>34</v>
      </c>
      <c r="AG614" s="165">
        <v>220000</v>
      </c>
      <c r="AH614" s="165" t="s">
        <v>34</v>
      </c>
      <c r="AI614" s="170" t="s">
        <v>405</v>
      </c>
      <c r="AJ614" s="41" t="s">
        <v>405</v>
      </c>
      <c r="AK614" s="1" t="s">
        <v>408</v>
      </c>
      <c r="AL614" s="90">
        <v>1</v>
      </c>
      <c r="AM614" s="89"/>
      <c r="AN614" s="21" t="s">
        <v>1531</v>
      </c>
      <c r="AO614" s="21"/>
      <c r="AP614" s="21"/>
      <c r="AQ614" s="21"/>
      <c r="AR614" s="21"/>
      <c r="AS614" s="34"/>
      <c r="AT614" s="34"/>
      <c r="AU614" s="29">
        <v>549</v>
      </c>
      <c r="AV614" s="29" t="s">
        <v>449</v>
      </c>
      <c r="AW614" s="29" t="str">
        <f t="shared" si="144"/>
        <v>549.</v>
      </c>
      <c r="AX614" s="104"/>
    </row>
    <row r="615" spans="1:50" ht="22.5" customHeight="1" x14ac:dyDescent="0.3">
      <c r="A615" s="159" t="str">
        <f t="shared" ref="A615:A675" si="147">AW615</f>
        <v>550.</v>
      </c>
      <c r="B615" s="159">
        <v>1980</v>
      </c>
      <c r="C615" s="171" t="s">
        <v>1744</v>
      </c>
      <c r="D615" s="159">
        <v>1987</v>
      </c>
      <c r="E615" s="159" t="s">
        <v>34</v>
      </c>
      <c r="F615" s="159" t="s">
        <v>37</v>
      </c>
      <c r="G615" s="159">
        <v>5</v>
      </c>
      <c r="H615" s="159">
        <v>3</v>
      </c>
      <c r="I615" s="154">
        <v>3691.6</v>
      </c>
      <c r="J615" s="154">
        <v>3189.7</v>
      </c>
      <c r="K615" s="154">
        <v>3189.7</v>
      </c>
      <c r="L615" s="156">
        <v>153</v>
      </c>
      <c r="M615" s="154">
        <f>T615+AG615</f>
        <v>1031494</v>
      </c>
      <c r="N615" s="154" t="s">
        <v>34</v>
      </c>
      <c r="O615" s="154" t="s">
        <v>34</v>
      </c>
      <c r="P615" s="154" t="s">
        <v>34</v>
      </c>
      <c r="Q615" s="154">
        <f t="shared" si="146"/>
        <v>1031494</v>
      </c>
      <c r="R615" s="154"/>
      <c r="S615" s="154"/>
      <c r="T615" s="165">
        <v>520996</v>
      </c>
      <c r="U615" s="169" t="s">
        <v>34</v>
      </c>
      <c r="V615" s="165" t="s">
        <v>34</v>
      </c>
      <c r="W615" s="165" t="s">
        <v>34</v>
      </c>
      <c r="X615" s="165" t="s">
        <v>34</v>
      </c>
      <c r="Y615" s="165" t="s">
        <v>34</v>
      </c>
      <c r="Z615" s="165" t="s">
        <v>34</v>
      </c>
      <c r="AA615" s="165" t="s">
        <v>34</v>
      </c>
      <c r="AB615" s="165" t="s">
        <v>34</v>
      </c>
      <c r="AC615" s="165" t="s">
        <v>34</v>
      </c>
      <c r="AD615" s="165" t="s">
        <v>34</v>
      </c>
      <c r="AE615" s="165" t="s">
        <v>34</v>
      </c>
      <c r="AF615" s="165" t="s">
        <v>34</v>
      </c>
      <c r="AG615" s="165">
        <f>190007+100491+220000</f>
        <v>510498</v>
      </c>
      <c r="AH615" s="165" t="s">
        <v>34</v>
      </c>
      <c r="AI615" s="170" t="s">
        <v>405</v>
      </c>
      <c r="AJ615" s="41" t="s">
        <v>405</v>
      </c>
      <c r="AK615" s="1" t="s">
        <v>408</v>
      </c>
      <c r="AL615" s="90">
        <v>1</v>
      </c>
      <c r="AM615" s="89"/>
      <c r="AN615" s="84" t="s">
        <v>1760</v>
      </c>
      <c r="AO615" s="21">
        <v>711003</v>
      </c>
      <c r="AP615" s="21">
        <v>100491</v>
      </c>
      <c r="AQ615" s="21">
        <v>220000</v>
      </c>
      <c r="AR615" s="21"/>
      <c r="AS615" s="34" t="s">
        <v>1745</v>
      </c>
      <c r="AT615" s="34"/>
      <c r="AU615" s="29">
        <v>550</v>
      </c>
      <c r="AV615" s="29" t="s">
        <v>449</v>
      </c>
      <c r="AW615" s="29" t="str">
        <f t="shared" si="144"/>
        <v>550.</v>
      </c>
      <c r="AX615" s="104"/>
    </row>
    <row r="616" spans="1:50" ht="22.5" customHeight="1" x14ac:dyDescent="0.3">
      <c r="A616" s="159" t="str">
        <f t="shared" si="147"/>
        <v>551.</v>
      </c>
      <c r="B616" s="159">
        <v>1985</v>
      </c>
      <c r="C616" s="185" t="s">
        <v>922</v>
      </c>
      <c r="D616" s="159">
        <v>1963</v>
      </c>
      <c r="E616" s="159" t="s">
        <v>34</v>
      </c>
      <c r="F616" s="159" t="s">
        <v>35</v>
      </c>
      <c r="G616" s="159">
        <v>4</v>
      </c>
      <c r="H616" s="159">
        <v>2</v>
      </c>
      <c r="I616" s="154">
        <v>1260</v>
      </c>
      <c r="J616" s="154">
        <v>859.4</v>
      </c>
      <c r="K616" s="154">
        <v>677.7</v>
      </c>
      <c r="L616" s="156">
        <v>76</v>
      </c>
      <c r="M616" s="154">
        <f>X616</f>
        <v>1640519.04</v>
      </c>
      <c r="N616" s="154" t="s">
        <v>34</v>
      </c>
      <c r="O616" s="154" t="s">
        <v>34</v>
      </c>
      <c r="P616" s="154" t="s">
        <v>34</v>
      </c>
      <c r="Q616" s="154">
        <f t="shared" si="146"/>
        <v>1640519.04</v>
      </c>
      <c r="R616" s="154">
        <f>M616/I616</f>
        <v>1301.9992380952381</v>
      </c>
      <c r="S616" s="154">
        <v>6757.0460339943347</v>
      </c>
      <c r="T616" s="165" t="s">
        <v>34</v>
      </c>
      <c r="U616" s="169" t="s">
        <v>34</v>
      </c>
      <c r="V616" s="165" t="s">
        <v>34</v>
      </c>
      <c r="W616" s="152">
        <v>487</v>
      </c>
      <c r="X616" s="152">
        <v>1640519.04</v>
      </c>
      <c r="Y616" s="165" t="s">
        <v>34</v>
      </c>
      <c r="Z616" s="165" t="s">
        <v>34</v>
      </c>
      <c r="AA616" s="165" t="s">
        <v>34</v>
      </c>
      <c r="AB616" s="165" t="s">
        <v>34</v>
      </c>
      <c r="AC616" s="165" t="s">
        <v>34</v>
      </c>
      <c r="AD616" s="165" t="s">
        <v>34</v>
      </c>
      <c r="AE616" s="165" t="s">
        <v>34</v>
      </c>
      <c r="AF616" s="165" t="s">
        <v>34</v>
      </c>
      <c r="AG616" s="165" t="s">
        <v>34</v>
      </c>
      <c r="AH616" s="165" t="s">
        <v>34</v>
      </c>
      <c r="AI616" s="170" t="s">
        <v>405</v>
      </c>
      <c r="AJ616" s="41" t="s">
        <v>405</v>
      </c>
      <c r="AK616" s="32" t="s">
        <v>404</v>
      </c>
      <c r="AL616" s="90">
        <v>1</v>
      </c>
      <c r="AM616" s="89"/>
      <c r="AN616" s="21"/>
      <c r="AO616" s="87"/>
      <c r="AP616" s="21"/>
      <c r="AQ616" s="21"/>
      <c r="AR616" s="21"/>
      <c r="AS616" s="34"/>
      <c r="AT616" s="34"/>
      <c r="AU616" s="29">
        <v>551</v>
      </c>
      <c r="AV616" s="29" t="s">
        <v>449</v>
      </c>
      <c r="AW616" s="29" t="str">
        <f t="shared" si="144"/>
        <v>551.</v>
      </c>
      <c r="AX616" s="104"/>
    </row>
    <row r="617" spans="1:50" ht="22.5" customHeight="1" x14ac:dyDescent="0.3">
      <c r="A617" s="159" t="str">
        <f t="shared" si="147"/>
        <v>552.</v>
      </c>
      <c r="B617" s="159">
        <v>1992</v>
      </c>
      <c r="C617" s="171" t="s">
        <v>924</v>
      </c>
      <c r="D617" s="159">
        <v>1975</v>
      </c>
      <c r="E617" s="159" t="s">
        <v>34</v>
      </c>
      <c r="F617" s="159" t="s">
        <v>35</v>
      </c>
      <c r="G617" s="159">
        <v>2</v>
      </c>
      <c r="H617" s="159">
        <v>2</v>
      </c>
      <c r="I617" s="154">
        <v>731.8</v>
      </c>
      <c r="J617" s="154">
        <v>691.6</v>
      </c>
      <c r="K617" s="154">
        <v>691.6</v>
      </c>
      <c r="L617" s="156">
        <v>32</v>
      </c>
      <c r="M617" s="154">
        <f>X617</f>
        <v>873024</v>
      </c>
      <c r="N617" s="154" t="s">
        <v>34</v>
      </c>
      <c r="O617" s="154" t="s">
        <v>34</v>
      </c>
      <c r="P617" s="154" t="s">
        <v>34</v>
      </c>
      <c r="Q617" s="154">
        <f t="shared" si="146"/>
        <v>873024</v>
      </c>
      <c r="R617" s="154">
        <f>M617/I617</f>
        <v>1192.9816889860617</v>
      </c>
      <c r="S617" s="154">
        <v>6757.0460339943347</v>
      </c>
      <c r="T617" s="165" t="s">
        <v>34</v>
      </c>
      <c r="U617" s="169" t="s">
        <v>34</v>
      </c>
      <c r="V617" s="165" t="s">
        <v>34</v>
      </c>
      <c r="W617" s="152">
        <v>598.4</v>
      </c>
      <c r="X617" s="152">
        <v>873024</v>
      </c>
      <c r="Y617" s="165" t="s">
        <v>34</v>
      </c>
      <c r="Z617" s="165" t="s">
        <v>34</v>
      </c>
      <c r="AA617" s="165" t="s">
        <v>34</v>
      </c>
      <c r="AB617" s="165" t="s">
        <v>34</v>
      </c>
      <c r="AC617" s="165" t="s">
        <v>34</v>
      </c>
      <c r="AD617" s="165" t="s">
        <v>34</v>
      </c>
      <c r="AE617" s="165" t="s">
        <v>34</v>
      </c>
      <c r="AF617" s="165" t="s">
        <v>34</v>
      </c>
      <c r="AG617" s="165" t="s">
        <v>34</v>
      </c>
      <c r="AH617" s="165" t="s">
        <v>34</v>
      </c>
      <c r="AI617" s="170" t="s">
        <v>405</v>
      </c>
      <c r="AJ617" s="41" t="s">
        <v>405</v>
      </c>
      <c r="AK617" s="32" t="s">
        <v>404</v>
      </c>
      <c r="AL617" s="90">
        <v>1</v>
      </c>
      <c r="AM617" s="89"/>
      <c r="AN617" s="21"/>
      <c r="AO617" s="87"/>
      <c r="AP617" s="21"/>
      <c r="AQ617" s="21"/>
      <c r="AR617" s="21"/>
      <c r="AS617" s="34"/>
      <c r="AT617" s="34"/>
      <c r="AU617" s="29">
        <v>552</v>
      </c>
      <c r="AV617" s="29" t="s">
        <v>449</v>
      </c>
      <c r="AW617" s="29" t="str">
        <f t="shared" si="144"/>
        <v>552.</v>
      </c>
      <c r="AX617" s="104"/>
    </row>
    <row r="618" spans="1:50" ht="22.5" customHeight="1" x14ac:dyDescent="0.3">
      <c r="A618" s="159" t="str">
        <f t="shared" si="147"/>
        <v>553.</v>
      </c>
      <c r="B618" s="159">
        <v>1995</v>
      </c>
      <c r="C618" s="171" t="s">
        <v>923</v>
      </c>
      <c r="D618" s="159">
        <v>1971</v>
      </c>
      <c r="E618" s="159" t="s">
        <v>34</v>
      </c>
      <c r="F618" s="159" t="s">
        <v>35</v>
      </c>
      <c r="G618" s="159">
        <v>2</v>
      </c>
      <c r="H618" s="159">
        <v>2</v>
      </c>
      <c r="I618" s="154">
        <v>557.6</v>
      </c>
      <c r="J618" s="154">
        <v>505.4</v>
      </c>
      <c r="K618" s="154">
        <v>505.4</v>
      </c>
      <c r="L618" s="156">
        <v>18</v>
      </c>
      <c r="M618" s="165">
        <f>X618</f>
        <v>1266128.3500000001</v>
      </c>
      <c r="N618" s="160" t="s">
        <v>34</v>
      </c>
      <c r="O618" s="160" t="s">
        <v>34</v>
      </c>
      <c r="P618" s="160" t="s">
        <v>34</v>
      </c>
      <c r="Q618" s="165">
        <f t="shared" si="146"/>
        <v>1266128.3500000001</v>
      </c>
      <c r="R618" s="173">
        <v>1968.4</v>
      </c>
      <c r="S618" s="154">
        <v>5221.4052538370725</v>
      </c>
      <c r="T618" s="165" t="s">
        <v>34</v>
      </c>
      <c r="U618" s="169" t="s">
        <v>34</v>
      </c>
      <c r="V618" s="165" t="s">
        <v>34</v>
      </c>
      <c r="W618" s="165">
        <v>478</v>
      </c>
      <c r="X618" s="165">
        <v>1266128.3500000001</v>
      </c>
      <c r="Y618" s="165" t="s">
        <v>34</v>
      </c>
      <c r="Z618" s="165" t="s">
        <v>34</v>
      </c>
      <c r="AA618" s="165" t="s">
        <v>34</v>
      </c>
      <c r="AB618" s="165" t="s">
        <v>34</v>
      </c>
      <c r="AC618" s="165" t="s">
        <v>34</v>
      </c>
      <c r="AD618" s="165" t="s">
        <v>34</v>
      </c>
      <c r="AE618" s="165" t="s">
        <v>34</v>
      </c>
      <c r="AF618" s="165" t="s">
        <v>34</v>
      </c>
      <c r="AG618" s="165" t="s">
        <v>34</v>
      </c>
      <c r="AH618" s="165" t="s">
        <v>34</v>
      </c>
      <c r="AI618" s="170" t="s">
        <v>405</v>
      </c>
      <c r="AJ618" s="41" t="s">
        <v>405</v>
      </c>
      <c r="AK618" s="32" t="s">
        <v>404</v>
      </c>
      <c r="AL618" s="90">
        <v>1</v>
      </c>
      <c r="AM618" s="89"/>
      <c r="AN618" s="21"/>
      <c r="AO618" s="87"/>
      <c r="AP618" s="21"/>
      <c r="AQ618" s="21"/>
      <c r="AR618" s="21"/>
      <c r="AS618" s="44" t="s">
        <v>628</v>
      </c>
      <c r="AT618" s="34"/>
      <c r="AU618" s="29">
        <v>553</v>
      </c>
      <c r="AV618" s="29" t="s">
        <v>449</v>
      </c>
      <c r="AW618" s="29" t="str">
        <f t="shared" si="144"/>
        <v>553.</v>
      </c>
      <c r="AX618" s="104"/>
    </row>
    <row r="619" spans="1:50" ht="22.5" customHeight="1" x14ac:dyDescent="0.3">
      <c r="A619" s="159" t="str">
        <f t="shared" si="147"/>
        <v>554.</v>
      </c>
      <c r="B619" s="159">
        <v>1997</v>
      </c>
      <c r="C619" s="171" t="s">
        <v>925</v>
      </c>
      <c r="D619" s="159">
        <v>1970</v>
      </c>
      <c r="E619" s="159" t="s">
        <v>34</v>
      </c>
      <c r="F619" s="159" t="s">
        <v>35</v>
      </c>
      <c r="G619" s="159">
        <v>2</v>
      </c>
      <c r="H619" s="159">
        <v>2</v>
      </c>
      <c r="I619" s="154">
        <v>382.8</v>
      </c>
      <c r="J619" s="154">
        <v>338</v>
      </c>
      <c r="K619" s="154">
        <v>93.5</v>
      </c>
      <c r="L619" s="156">
        <v>20</v>
      </c>
      <c r="M619" s="154">
        <f>T619+AG619</f>
        <v>180744.25</v>
      </c>
      <c r="N619" s="154" t="s">
        <v>34</v>
      </c>
      <c r="O619" s="154" t="s">
        <v>34</v>
      </c>
      <c r="P619" s="154" t="s">
        <v>34</v>
      </c>
      <c r="Q619" s="154">
        <f t="shared" si="146"/>
        <v>180744.25</v>
      </c>
      <c r="R619" s="154">
        <f>M619/I619</f>
        <v>472.16366248693834</v>
      </c>
      <c r="S619" s="154">
        <v>6757.0460339943347</v>
      </c>
      <c r="T619" s="165">
        <v>177662.47</v>
      </c>
      <c r="U619" s="169" t="s">
        <v>34</v>
      </c>
      <c r="V619" s="165" t="s">
        <v>34</v>
      </c>
      <c r="W619" s="165" t="s">
        <v>34</v>
      </c>
      <c r="X619" s="165" t="s">
        <v>34</v>
      </c>
      <c r="Y619" s="165" t="s">
        <v>34</v>
      </c>
      <c r="Z619" s="165" t="s">
        <v>34</v>
      </c>
      <c r="AA619" s="165" t="s">
        <v>34</v>
      </c>
      <c r="AB619" s="165" t="s">
        <v>34</v>
      </c>
      <c r="AC619" s="165" t="s">
        <v>34</v>
      </c>
      <c r="AD619" s="165" t="s">
        <v>34</v>
      </c>
      <c r="AE619" s="165" t="s">
        <v>34</v>
      </c>
      <c r="AF619" s="165" t="s">
        <v>34</v>
      </c>
      <c r="AG619" s="165">
        <v>3081.78</v>
      </c>
      <c r="AH619" s="165" t="s">
        <v>34</v>
      </c>
      <c r="AI619" s="170" t="s">
        <v>405</v>
      </c>
      <c r="AJ619" s="41" t="s">
        <v>405</v>
      </c>
      <c r="AK619" s="32" t="s">
        <v>404</v>
      </c>
      <c r="AL619" s="90">
        <v>1</v>
      </c>
      <c r="AM619" s="89"/>
      <c r="AN619" s="21" t="s">
        <v>502</v>
      </c>
      <c r="AO619" s="21"/>
      <c r="AP619" s="21"/>
      <c r="AQ619" s="21"/>
      <c r="AR619" s="21"/>
      <c r="AS619" s="34"/>
      <c r="AT619" s="34"/>
      <c r="AU619" s="29">
        <v>554</v>
      </c>
      <c r="AV619" s="29" t="s">
        <v>449</v>
      </c>
      <c r="AW619" s="29" t="str">
        <f t="shared" si="144"/>
        <v>554.</v>
      </c>
      <c r="AX619" s="104"/>
    </row>
    <row r="620" spans="1:50" ht="22.5" customHeight="1" x14ac:dyDescent="0.3">
      <c r="A620" s="159" t="str">
        <f t="shared" si="147"/>
        <v>555.</v>
      </c>
      <c r="B620" s="159">
        <v>2004</v>
      </c>
      <c r="C620" s="171" t="s">
        <v>926</v>
      </c>
      <c r="D620" s="159">
        <v>1969</v>
      </c>
      <c r="E620" s="159" t="s">
        <v>34</v>
      </c>
      <c r="F620" s="159" t="s">
        <v>35</v>
      </c>
      <c r="G620" s="159">
        <v>2</v>
      </c>
      <c r="H620" s="159">
        <v>1</v>
      </c>
      <c r="I620" s="154">
        <v>322.10000000000002</v>
      </c>
      <c r="J620" s="154">
        <v>204.9</v>
      </c>
      <c r="K620" s="154">
        <v>156.1</v>
      </c>
      <c r="L620" s="156">
        <v>29</v>
      </c>
      <c r="M620" s="154">
        <f>T620+AG620</f>
        <v>93068.09</v>
      </c>
      <c r="N620" s="154" t="s">
        <v>34</v>
      </c>
      <c r="O620" s="154" t="s">
        <v>34</v>
      </c>
      <c r="P620" s="154" t="s">
        <v>34</v>
      </c>
      <c r="Q620" s="154">
        <f t="shared" si="146"/>
        <v>93068.09</v>
      </c>
      <c r="R620" s="154">
        <f>M620/I620</f>
        <v>288.94160198696056</v>
      </c>
      <c r="S620" s="154">
        <v>6757.0460339943347</v>
      </c>
      <c r="T620" s="165">
        <v>79176.95</v>
      </c>
      <c r="U620" s="169" t="s">
        <v>34</v>
      </c>
      <c r="V620" s="165" t="s">
        <v>34</v>
      </c>
      <c r="W620" s="165" t="s">
        <v>34</v>
      </c>
      <c r="X620" s="165" t="s">
        <v>34</v>
      </c>
      <c r="Y620" s="165" t="s">
        <v>34</v>
      </c>
      <c r="Z620" s="165" t="s">
        <v>34</v>
      </c>
      <c r="AA620" s="165" t="s">
        <v>34</v>
      </c>
      <c r="AB620" s="165" t="s">
        <v>34</v>
      </c>
      <c r="AC620" s="165" t="s">
        <v>34</v>
      </c>
      <c r="AD620" s="165" t="s">
        <v>34</v>
      </c>
      <c r="AE620" s="165" t="s">
        <v>34</v>
      </c>
      <c r="AF620" s="165" t="s">
        <v>34</v>
      </c>
      <c r="AG620" s="165">
        <v>13891.14</v>
      </c>
      <c r="AH620" s="165" t="s">
        <v>34</v>
      </c>
      <c r="AI620" s="170" t="s">
        <v>405</v>
      </c>
      <c r="AJ620" s="41" t="s">
        <v>405</v>
      </c>
      <c r="AK620" s="32" t="s">
        <v>404</v>
      </c>
      <c r="AL620" s="90">
        <v>1</v>
      </c>
      <c r="AM620" s="89"/>
      <c r="AN620" s="21" t="s">
        <v>409</v>
      </c>
      <c r="AO620" s="21"/>
      <c r="AP620" s="21"/>
      <c r="AQ620" s="21"/>
      <c r="AR620" s="21"/>
      <c r="AS620" s="34"/>
      <c r="AT620" s="34"/>
      <c r="AU620" s="29">
        <v>555</v>
      </c>
      <c r="AV620" s="29" t="s">
        <v>449</v>
      </c>
      <c r="AW620" s="29" t="str">
        <f t="shared" si="144"/>
        <v>555.</v>
      </c>
      <c r="AX620" s="104"/>
    </row>
    <row r="621" spans="1:50" ht="22.5" customHeight="1" x14ac:dyDescent="0.3">
      <c r="A621" s="159" t="str">
        <f t="shared" si="147"/>
        <v>556.</v>
      </c>
      <c r="B621" s="159">
        <v>2005</v>
      </c>
      <c r="C621" s="171" t="s">
        <v>927</v>
      </c>
      <c r="D621" s="159">
        <v>1975</v>
      </c>
      <c r="E621" s="159" t="s">
        <v>34</v>
      </c>
      <c r="F621" s="159" t="s">
        <v>37</v>
      </c>
      <c r="G621" s="159">
        <v>5</v>
      </c>
      <c r="H621" s="159">
        <v>6</v>
      </c>
      <c r="I621" s="154">
        <v>3958.4</v>
      </c>
      <c r="J621" s="154">
        <v>2665.7</v>
      </c>
      <c r="K621" s="154">
        <v>2251.6999999999998</v>
      </c>
      <c r="L621" s="156">
        <v>236</v>
      </c>
      <c r="M621" s="154">
        <f>X621</f>
        <v>1962649.97</v>
      </c>
      <c r="N621" s="154" t="s">
        <v>34</v>
      </c>
      <c r="O621" s="154" t="s">
        <v>34</v>
      </c>
      <c r="P621" s="154" t="s">
        <v>34</v>
      </c>
      <c r="Q621" s="154">
        <f t="shared" si="146"/>
        <v>1962649.97</v>
      </c>
      <c r="R621" s="154">
        <f>M621/I621</f>
        <v>495.8190102061439</v>
      </c>
      <c r="S621" s="154">
        <v>6757.0460339943347</v>
      </c>
      <c r="T621" s="165" t="s">
        <v>34</v>
      </c>
      <c r="U621" s="169" t="s">
        <v>34</v>
      </c>
      <c r="V621" s="165" t="s">
        <v>34</v>
      </c>
      <c r="W621" s="152">
        <v>1229</v>
      </c>
      <c r="X621" s="152">
        <v>1962649.97</v>
      </c>
      <c r="Y621" s="165" t="s">
        <v>34</v>
      </c>
      <c r="Z621" s="165" t="s">
        <v>34</v>
      </c>
      <c r="AA621" s="165" t="s">
        <v>34</v>
      </c>
      <c r="AB621" s="165" t="s">
        <v>34</v>
      </c>
      <c r="AC621" s="165" t="s">
        <v>34</v>
      </c>
      <c r="AD621" s="165" t="s">
        <v>34</v>
      </c>
      <c r="AE621" s="165" t="s">
        <v>34</v>
      </c>
      <c r="AF621" s="165" t="s">
        <v>34</v>
      </c>
      <c r="AG621" s="165" t="s">
        <v>34</v>
      </c>
      <c r="AH621" s="165" t="s">
        <v>34</v>
      </c>
      <c r="AI621" s="170" t="s">
        <v>405</v>
      </c>
      <c r="AJ621" s="41" t="s">
        <v>405</v>
      </c>
      <c r="AK621" s="32" t="s">
        <v>404</v>
      </c>
      <c r="AL621" s="90">
        <v>1</v>
      </c>
      <c r="AM621" s="89"/>
      <c r="AN621" s="21"/>
      <c r="AO621" s="87"/>
      <c r="AP621" s="21"/>
      <c r="AQ621" s="21"/>
      <c r="AR621" s="21"/>
      <c r="AS621" s="34"/>
      <c r="AT621" s="34"/>
      <c r="AU621" s="29">
        <v>556</v>
      </c>
      <c r="AV621" s="29" t="s">
        <v>449</v>
      </c>
      <c r="AW621" s="29" t="str">
        <f t="shared" si="144"/>
        <v>556.</v>
      </c>
      <c r="AX621" s="104"/>
    </row>
    <row r="622" spans="1:50" ht="22.5" customHeight="1" x14ac:dyDescent="0.3">
      <c r="A622" s="159" t="str">
        <f t="shared" si="147"/>
        <v>557.</v>
      </c>
      <c r="B622" s="159">
        <v>2013</v>
      </c>
      <c r="C622" s="171" t="s">
        <v>1740</v>
      </c>
      <c r="D622" s="159">
        <v>1985</v>
      </c>
      <c r="E622" s="159" t="s">
        <v>34</v>
      </c>
      <c r="F622" s="159" t="s">
        <v>37</v>
      </c>
      <c r="G622" s="159">
        <v>5</v>
      </c>
      <c r="H622" s="159">
        <v>4</v>
      </c>
      <c r="I622" s="154">
        <v>4358.8</v>
      </c>
      <c r="J622" s="154">
        <v>2585.6999999999998</v>
      </c>
      <c r="K622" s="154">
        <v>2585.6999999999998</v>
      </c>
      <c r="L622" s="156">
        <v>230</v>
      </c>
      <c r="M622" s="154">
        <f>T622</f>
        <v>769897</v>
      </c>
      <c r="N622" s="154" t="s">
        <v>34</v>
      </c>
      <c r="O622" s="154" t="s">
        <v>34</v>
      </c>
      <c r="P622" s="154" t="s">
        <v>34</v>
      </c>
      <c r="Q622" s="154">
        <f t="shared" si="146"/>
        <v>769897</v>
      </c>
      <c r="R622" s="154"/>
      <c r="S622" s="154"/>
      <c r="T622" s="165">
        <v>769897</v>
      </c>
      <c r="U622" s="169" t="s">
        <v>34</v>
      </c>
      <c r="V622" s="165" t="s">
        <v>34</v>
      </c>
      <c r="W622" s="165" t="s">
        <v>34</v>
      </c>
      <c r="X622" s="165" t="s">
        <v>34</v>
      </c>
      <c r="Y622" s="165" t="s">
        <v>34</v>
      </c>
      <c r="Z622" s="165" t="s">
        <v>34</v>
      </c>
      <c r="AA622" s="165" t="s">
        <v>34</v>
      </c>
      <c r="AB622" s="165" t="s">
        <v>34</v>
      </c>
      <c r="AC622" s="165" t="s">
        <v>34</v>
      </c>
      <c r="AD622" s="165" t="s">
        <v>34</v>
      </c>
      <c r="AE622" s="165" t="s">
        <v>34</v>
      </c>
      <c r="AF622" s="165" t="s">
        <v>34</v>
      </c>
      <c r="AG622" s="165" t="s">
        <v>34</v>
      </c>
      <c r="AH622" s="165" t="s">
        <v>34</v>
      </c>
      <c r="AI622" s="170" t="s">
        <v>405</v>
      </c>
      <c r="AJ622" s="41" t="s">
        <v>405</v>
      </c>
      <c r="AK622" s="32" t="s">
        <v>408</v>
      </c>
      <c r="AL622" s="90">
        <v>1</v>
      </c>
      <c r="AM622" s="89"/>
      <c r="AN622" s="21" t="s">
        <v>502</v>
      </c>
      <c r="AO622" s="21"/>
      <c r="AP622" s="21"/>
      <c r="AQ622" s="21"/>
      <c r="AR622" s="21"/>
      <c r="AS622" s="34" t="s">
        <v>1866</v>
      </c>
      <c r="AT622" s="34"/>
      <c r="AU622" s="29">
        <v>557</v>
      </c>
      <c r="AV622" s="29" t="s">
        <v>449</v>
      </c>
      <c r="AW622" s="29" t="str">
        <f t="shared" si="144"/>
        <v>557.</v>
      </c>
      <c r="AX622" s="104"/>
    </row>
    <row r="623" spans="1:50" ht="22.5" customHeight="1" x14ac:dyDescent="0.3">
      <c r="A623" s="159" t="str">
        <f t="shared" si="147"/>
        <v>558.</v>
      </c>
      <c r="B623" s="159">
        <v>2024</v>
      </c>
      <c r="C623" s="171" t="s">
        <v>928</v>
      </c>
      <c r="D623" s="159">
        <v>1971</v>
      </c>
      <c r="E623" s="159" t="s">
        <v>34</v>
      </c>
      <c r="F623" s="159" t="s">
        <v>37</v>
      </c>
      <c r="G623" s="159">
        <v>2</v>
      </c>
      <c r="H623" s="159">
        <v>2</v>
      </c>
      <c r="I623" s="154">
        <v>502.5</v>
      </c>
      <c r="J623" s="154">
        <v>289.7</v>
      </c>
      <c r="K623" s="154">
        <v>133.1</v>
      </c>
      <c r="L623" s="156">
        <v>27</v>
      </c>
      <c r="M623" s="154">
        <f>T623+AG623</f>
        <v>269538.24</v>
      </c>
      <c r="N623" s="154" t="s">
        <v>34</v>
      </c>
      <c r="O623" s="154" t="s">
        <v>34</v>
      </c>
      <c r="P623" s="154" t="s">
        <v>34</v>
      </c>
      <c r="Q623" s="154">
        <f t="shared" si="146"/>
        <v>269538.24</v>
      </c>
      <c r="R623" s="154">
        <f>M623/I623</f>
        <v>536.39450746268653</v>
      </c>
      <c r="S623" s="154">
        <v>6757.0460339943347</v>
      </c>
      <c r="T623" s="165">
        <v>266397.89</v>
      </c>
      <c r="U623" s="169" t="s">
        <v>34</v>
      </c>
      <c r="V623" s="165" t="s">
        <v>34</v>
      </c>
      <c r="W623" s="165" t="s">
        <v>34</v>
      </c>
      <c r="X623" s="165" t="s">
        <v>34</v>
      </c>
      <c r="Y623" s="165" t="s">
        <v>34</v>
      </c>
      <c r="Z623" s="165" t="s">
        <v>34</v>
      </c>
      <c r="AA623" s="165" t="s">
        <v>34</v>
      </c>
      <c r="AB623" s="165" t="s">
        <v>34</v>
      </c>
      <c r="AC623" s="165" t="s">
        <v>34</v>
      </c>
      <c r="AD623" s="165" t="s">
        <v>34</v>
      </c>
      <c r="AE623" s="165" t="s">
        <v>34</v>
      </c>
      <c r="AF623" s="165" t="s">
        <v>34</v>
      </c>
      <c r="AG623" s="165">
        <v>3140.35</v>
      </c>
      <c r="AH623" s="165" t="s">
        <v>34</v>
      </c>
      <c r="AI623" s="170" t="s">
        <v>405</v>
      </c>
      <c r="AJ623" s="41" t="s">
        <v>405</v>
      </c>
      <c r="AK623" s="32" t="s">
        <v>404</v>
      </c>
      <c r="AL623" s="90">
        <v>1</v>
      </c>
      <c r="AM623" s="89"/>
      <c r="AN623" s="21" t="s">
        <v>502</v>
      </c>
      <c r="AO623" s="21"/>
      <c r="AP623" s="21"/>
      <c r="AQ623" s="21"/>
      <c r="AR623" s="21"/>
      <c r="AS623" s="34"/>
      <c r="AT623" s="34"/>
      <c r="AU623" s="29">
        <v>558</v>
      </c>
      <c r="AV623" s="29" t="s">
        <v>449</v>
      </c>
      <c r="AW623" s="29" t="str">
        <f t="shared" si="144"/>
        <v>558.</v>
      </c>
      <c r="AX623" s="104"/>
    </row>
    <row r="624" spans="1:50" ht="22.5" customHeight="1" x14ac:dyDescent="0.3">
      <c r="A624" s="159" t="str">
        <f t="shared" si="147"/>
        <v>559.</v>
      </c>
      <c r="B624" s="159">
        <v>2025</v>
      </c>
      <c r="C624" s="185" t="s">
        <v>929</v>
      </c>
      <c r="D624" s="159">
        <v>1971</v>
      </c>
      <c r="E624" s="159" t="s">
        <v>34</v>
      </c>
      <c r="F624" s="159" t="s">
        <v>37</v>
      </c>
      <c r="G624" s="159">
        <v>2</v>
      </c>
      <c r="H624" s="159">
        <v>2</v>
      </c>
      <c r="I624" s="154">
        <v>500.4</v>
      </c>
      <c r="J624" s="154">
        <v>286.60000000000002</v>
      </c>
      <c r="K624" s="154">
        <v>45.3</v>
      </c>
      <c r="L624" s="156">
        <v>40</v>
      </c>
      <c r="M624" s="154">
        <f t="shared" si="143"/>
        <v>292212.07999999996</v>
      </c>
      <c r="N624" s="154" t="s">
        <v>34</v>
      </c>
      <c r="O624" s="154" t="s">
        <v>34</v>
      </c>
      <c r="P624" s="154" t="s">
        <v>34</v>
      </c>
      <c r="Q624" s="154">
        <f t="shared" si="146"/>
        <v>292212.07999999996</v>
      </c>
      <c r="R624" s="154">
        <f>M624/I624</f>
        <v>583.9569944044764</v>
      </c>
      <c r="S624" s="154">
        <v>6757.0460339943347</v>
      </c>
      <c r="T624" s="165">
        <v>289071.73</v>
      </c>
      <c r="U624" s="169" t="s">
        <v>34</v>
      </c>
      <c r="V624" s="165" t="s">
        <v>34</v>
      </c>
      <c r="W624" s="165" t="s">
        <v>34</v>
      </c>
      <c r="X624" s="165" t="s">
        <v>34</v>
      </c>
      <c r="Y624" s="165" t="s">
        <v>34</v>
      </c>
      <c r="Z624" s="165" t="s">
        <v>34</v>
      </c>
      <c r="AA624" s="165" t="s">
        <v>34</v>
      </c>
      <c r="AB624" s="165" t="s">
        <v>34</v>
      </c>
      <c r="AC624" s="165" t="s">
        <v>34</v>
      </c>
      <c r="AD624" s="165" t="s">
        <v>34</v>
      </c>
      <c r="AE624" s="165" t="s">
        <v>34</v>
      </c>
      <c r="AF624" s="165" t="s">
        <v>34</v>
      </c>
      <c r="AG624" s="165">
        <v>3140.35</v>
      </c>
      <c r="AH624" s="165" t="s">
        <v>34</v>
      </c>
      <c r="AI624" s="170" t="s">
        <v>405</v>
      </c>
      <c r="AJ624" s="41" t="s">
        <v>405</v>
      </c>
      <c r="AK624" s="32" t="s">
        <v>404</v>
      </c>
      <c r="AL624" s="90">
        <v>1</v>
      </c>
      <c r="AM624" s="89"/>
      <c r="AN624" s="21" t="s">
        <v>502</v>
      </c>
      <c r="AO624" s="21"/>
      <c r="AP624" s="21"/>
      <c r="AQ624" s="21"/>
      <c r="AR624" s="21"/>
      <c r="AS624" s="34"/>
      <c r="AT624" s="34"/>
      <c r="AU624" s="29">
        <v>559</v>
      </c>
      <c r="AV624" s="29" t="s">
        <v>449</v>
      </c>
      <c r="AW624" s="29" t="str">
        <f t="shared" si="144"/>
        <v>559.</v>
      </c>
      <c r="AX624" s="104"/>
    </row>
    <row r="625" spans="1:50" ht="22.5" customHeight="1" x14ac:dyDescent="0.3">
      <c r="A625" s="159" t="str">
        <f t="shared" si="147"/>
        <v>560.</v>
      </c>
      <c r="B625" s="159">
        <v>2026</v>
      </c>
      <c r="C625" s="185" t="s">
        <v>1687</v>
      </c>
      <c r="D625" s="159">
        <v>1980</v>
      </c>
      <c r="E625" s="159" t="s">
        <v>34</v>
      </c>
      <c r="F625" s="159" t="s">
        <v>37</v>
      </c>
      <c r="G625" s="159">
        <v>5</v>
      </c>
      <c r="H625" s="159">
        <v>7</v>
      </c>
      <c r="I625" s="154">
        <v>5888</v>
      </c>
      <c r="J625" s="154">
        <v>5866.8</v>
      </c>
      <c r="K625" s="154">
        <v>5866.8</v>
      </c>
      <c r="L625" s="156">
        <v>315</v>
      </c>
      <c r="M625" s="154">
        <f>X625</f>
        <v>1656137.62</v>
      </c>
      <c r="N625" s="154" t="s">
        <v>34</v>
      </c>
      <c r="O625" s="154" t="s">
        <v>34</v>
      </c>
      <c r="P625" s="154" t="s">
        <v>34</v>
      </c>
      <c r="Q625" s="154">
        <f t="shared" si="146"/>
        <v>1656137.62</v>
      </c>
      <c r="R625" s="154">
        <f>M625/I625</f>
        <v>281.27337296195657</v>
      </c>
      <c r="S625" s="154"/>
      <c r="T625" s="165" t="s">
        <v>34</v>
      </c>
      <c r="U625" s="169" t="s">
        <v>34</v>
      </c>
      <c r="V625" s="165" t="s">
        <v>34</v>
      </c>
      <c r="W625" s="152">
        <v>1611.1</v>
      </c>
      <c r="X625" s="152">
        <v>1656137.62</v>
      </c>
      <c r="Y625" s="165" t="s">
        <v>34</v>
      </c>
      <c r="Z625" s="165" t="s">
        <v>34</v>
      </c>
      <c r="AA625" s="165" t="s">
        <v>34</v>
      </c>
      <c r="AB625" s="165" t="s">
        <v>34</v>
      </c>
      <c r="AC625" s="165" t="s">
        <v>34</v>
      </c>
      <c r="AD625" s="165" t="s">
        <v>34</v>
      </c>
      <c r="AE625" s="165" t="s">
        <v>34</v>
      </c>
      <c r="AF625" s="165" t="s">
        <v>34</v>
      </c>
      <c r="AG625" s="165" t="s">
        <v>34</v>
      </c>
      <c r="AH625" s="165" t="s">
        <v>34</v>
      </c>
      <c r="AI625" s="170" t="s">
        <v>405</v>
      </c>
      <c r="AJ625" s="41" t="s">
        <v>405</v>
      </c>
      <c r="AK625" s="32" t="s">
        <v>408</v>
      </c>
      <c r="AL625" s="90">
        <v>1</v>
      </c>
      <c r="AM625" s="89"/>
      <c r="AN625" s="21" t="s">
        <v>1587</v>
      </c>
      <c r="AO625" s="87"/>
      <c r="AP625" s="21"/>
      <c r="AQ625" s="21"/>
      <c r="AR625" s="21"/>
      <c r="AS625" s="34"/>
      <c r="AT625" s="34"/>
      <c r="AU625" s="29">
        <v>560</v>
      </c>
      <c r="AV625" s="29" t="s">
        <v>449</v>
      </c>
      <c r="AW625" s="29" t="str">
        <f t="shared" si="144"/>
        <v>560.</v>
      </c>
      <c r="AX625" s="104"/>
    </row>
    <row r="626" spans="1:50" ht="22.5" customHeight="1" x14ac:dyDescent="0.3">
      <c r="A626" s="159" t="str">
        <f t="shared" si="147"/>
        <v>561.</v>
      </c>
      <c r="B626" s="159">
        <v>2031</v>
      </c>
      <c r="C626" s="185" t="s">
        <v>1636</v>
      </c>
      <c r="D626" s="159">
        <v>1993</v>
      </c>
      <c r="E626" s="159" t="s">
        <v>34</v>
      </c>
      <c r="F626" s="159" t="s">
        <v>37</v>
      </c>
      <c r="G626" s="159">
        <v>5</v>
      </c>
      <c r="H626" s="159">
        <v>5</v>
      </c>
      <c r="I626" s="154">
        <v>5580.7</v>
      </c>
      <c r="J626" s="154">
        <v>5580.7</v>
      </c>
      <c r="K626" s="154">
        <v>5580.7</v>
      </c>
      <c r="L626" s="156">
        <v>269</v>
      </c>
      <c r="M626" s="154">
        <f>AB626</f>
        <v>1886660.5</v>
      </c>
      <c r="N626" s="154" t="s">
        <v>34</v>
      </c>
      <c r="O626" s="154" t="s">
        <v>34</v>
      </c>
      <c r="P626" s="154" t="s">
        <v>34</v>
      </c>
      <c r="Q626" s="154">
        <f t="shared" si="146"/>
        <v>1886660.5</v>
      </c>
      <c r="R626" s="154"/>
      <c r="S626" s="154"/>
      <c r="T626" s="165" t="s">
        <v>34</v>
      </c>
      <c r="U626" s="169" t="s">
        <v>34</v>
      </c>
      <c r="V626" s="165" t="s">
        <v>34</v>
      </c>
      <c r="W626" s="165" t="s">
        <v>34</v>
      </c>
      <c r="X626" s="165" t="s">
        <v>34</v>
      </c>
      <c r="Y626" s="165" t="s">
        <v>34</v>
      </c>
      <c r="Z626" s="165" t="s">
        <v>34</v>
      </c>
      <c r="AA626" s="165">
        <v>2749</v>
      </c>
      <c r="AB626" s="165">
        <v>1886660.5</v>
      </c>
      <c r="AC626" s="165" t="s">
        <v>34</v>
      </c>
      <c r="AD626" s="165" t="s">
        <v>34</v>
      </c>
      <c r="AE626" s="165" t="s">
        <v>34</v>
      </c>
      <c r="AF626" s="165" t="s">
        <v>34</v>
      </c>
      <c r="AG626" s="165" t="s">
        <v>34</v>
      </c>
      <c r="AH626" s="165" t="s">
        <v>34</v>
      </c>
      <c r="AI626" s="170" t="s">
        <v>405</v>
      </c>
      <c r="AJ626" s="41" t="s">
        <v>405</v>
      </c>
      <c r="AK626" s="32" t="s">
        <v>406</v>
      </c>
      <c r="AL626" s="90">
        <v>1</v>
      </c>
      <c r="AM626" s="89"/>
      <c r="AN626" s="21"/>
      <c r="AO626" s="87"/>
      <c r="AP626" s="21"/>
      <c r="AQ626" s="21"/>
      <c r="AR626" s="21"/>
      <c r="AS626" s="34" t="s">
        <v>1640</v>
      </c>
      <c r="AT626" s="34"/>
      <c r="AU626" s="29">
        <v>561</v>
      </c>
      <c r="AV626" s="29" t="s">
        <v>449</v>
      </c>
      <c r="AW626" s="29" t="str">
        <f t="shared" si="144"/>
        <v>561.</v>
      </c>
      <c r="AX626" s="104"/>
    </row>
    <row r="627" spans="1:50" ht="22.5" customHeight="1" x14ac:dyDescent="0.3">
      <c r="A627" s="159" t="str">
        <f t="shared" si="147"/>
        <v>562.</v>
      </c>
      <c r="B627" s="159">
        <v>2032</v>
      </c>
      <c r="C627" s="171" t="s">
        <v>930</v>
      </c>
      <c r="D627" s="159">
        <v>1967</v>
      </c>
      <c r="E627" s="159" t="s">
        <v>34</v>
      </c>
      <c r="F627" s="159" t="s">
        <v>35</v>
      </c>
      <c r="G627" s="159">
        <v>2</v>
      </c>
      <c r="H627" s="159">
        <v>2</v>
      </c>
      <c r="I627" s="154">
        <v>320.8</v>
      </c>
      <c r="J627" s="154">
        <v>218.5</v>
      </c>
      <c r="K627" s="154">
        <v>62.4</v>
      </c>
      <c r="L627" s="156">
        <v>23</v>
      </c>
      <c r="M627" s="154">
        <f>T627+AG627</f>
        <v>163569.93</v>
      </c>
      <c r="N627" s="154" t="s">
        <v>34</v>
      </c>
      <c r="O627" s="154" t="s">
        <v>34</v>
      </c>
      <c r="P627" s="154" t="s">
        <v>34</v>
      </c>
      <c r="Q627" s="154">
        <f t="shared" si="146"/>
        <v>163569.93</v>
      </c>
      <c r="R627" s="154">
        <f>M627/I627</f>
        <v>509.88132793017451</v>
      </c>
      <c r="S627" s="154">
        <v>6757.0460339943347</v>
      </c>
      <c r="T627" s="165">
        <v>160429.57999999999</v>
      </c>
      <c r="U627" s="169" t="s">
        <v>34</v>
      </c>
      <c r="V627" s="165" t="s">
        <v>34</v>
      </c>
      <c r="W627" s="165" t="s">
        <v>34</v>
      </c>
      <c r="X627" s="165" t="s">
        <v>34</v>
      </c>
      <c r="Y627" s="165" t="s">
        <v>34</v>
      </c>
      <c r="Z627" s="165" t="s">
        <v>34</v>
      </c>
      <c r="AA627" s="165" t="s">
        <v>34</v>
      </c>
      <c r="AB627" s="165" t="s">
        <v>34</v>
      </c>
      <c r="AC627" s="165" t="s">
        <v>34</v>
      </c>
      <c r="AD627" s="165" t="s">
        <v>34</v>
      </c>
      <c r="AE627" s="165" t="s">
        <v>34</v>
      </c>
      <c r="AF627" s="165" t="s">
        <v>34</v>
      </c>
      <c r="AG627" s="165">
        <v>3140.35</v>
      </c>
      <c r="AH627" s="165" t="s">
        <v>34</v>
      </c>
      <c r="AI627" s="170" t="s">
        <v>405</v>
      </c>
      <c r="AJ627" s="41" t="s">
        <v>405</v>
      </c>
      <c r="AK627" s="32" t="s">
        <v>404</v>
      </c>
      <c r="AL627" s="90">
        <v>1</v>
      </c>
      <c r="AM627" s="89"/>
      <c r="AN627" s="21" t="s">
        <v>502</v>
      </c>
      <c r="AO627" s="21"/>
      <c r="AP627" s="21"/>
      <c r="AQ627" s="21"/>
      <c r="AR627" s="21"/>
      <c r="AS627" s="34"/>
      <c r="AT627" s="34"/>
      <c r="AU627" s="29">
        <v>562</v>
      </c>
      <c r="AV627" s="29" t="s">
        <v>449</v>
      </c>
      <c r="AW627" s="29" t="str">
        <f t="shared" si="144"/>
        <v>562.</v>
      </c>
      <c r="AX627" s="104"/>
    </row>
    <row r="628" spans="1:50" ht="22.5" customHeight="1" x14ac:dyDescent="0.3">
      <c r="A628" s="159" t="str">
        <f t="shared" si="147"/>
        <v>563.</v>
      </c>
      <c r="B628" s="159">
        <v>2036</v>
      </c>
      <c r="C628" s="185" t="s">
        <v>892</v>
      </c>
      <c r="D628" s="159">
        <v>1974</v>
      </c>
      <c r="E628" s="159" t="s">
        <v>34</v>
      </c>
      <c r="F628" s="159" t="s">
        <v>37</v>
      </c>
      <c r="G628" s="159">
        <v>5</v>
      </c>
      <c r="H628" s="159">
        <v>4</v>
      </c>
      <c r="I628" s="154">
        <v>3616.1</v>
      </c>
      <c r="J628" s="154">
        <v>3345.1</v>
      </c>
      <c r="K628" s="154">
        <v>2958.1</v>
      </c>
      <c r="L628" s="156">
        <v>193</v>
      </c>
      <c r="M628" s="154">
        <f>T628</f>
        <v>357625.59999999998</v>
      </c>
      <c r="N628" s="154" t="s">
        <v>34</v>
      </c>
      <c r="O628" s="154" t="s">
        <v>34</v>
      </c>
      <c r="P628" s="154" t="s">
        <v>34</v>
      </c>
      <c r="Q628" s="154">
        <f t="shared" si="146"/>
        <v>357625.59999999998</v>
      </c>
      <c r="R628" s="154">
        <f>M628/I628</f>
        <v>98.898149940543675</v>
      </c>
      <c r="S628" s="154">
        <v>6757.0460339943347</v>
      </c>
      <c r="T628" s="165">
        <v>357625.59999999998</v>
      </c>
      <c r="U628" s="169" t="s">
        <v>34</v>
      </c>
      <c r="V628" s="165" t="s">
        <v>34</v>
      </c>
      <c r="W628" s="165" t="s">
        <v>34</v>
      </c>
      <c r="X628" s="165" t="s">
        <v>34</v>
      </c>
      <c r="Y628" s="165" t="s">
        <v>34</v>
      </c>
      <c r="Z628" s="165" t="s">
        <v>34</v>
      </c>
      <c r="AA628" s="165" t="s">
        <v>34</v>
      </c>
      <c r="AB628" s="165" t="s">
        <v>34</v>
      </c>
      <c r="AC628" s="165" t="s">
        <v>34</v>
      </c>
      <c r="AD628" s="165" t="s">
        <v>34</v>
      </c>
      <c r="AE628" s="165" t="s">
        <v>34</v>
      </c>
      <c r="AF628" s="165" t="s">
        <v>34</v>
      </c>
      <c r="AG628" s="165" t="s">
        <v>34</v>
      </c>
      <c r="AH628" s="165" t="s">
        <v>34</v>
      </c>
      <c r="AI628" s="170" t="s">
        <v>405</v>
      </c>
      <c r="AJ628" s="41" t="s">
        <v>405</v>
      </c>
      <c r="AK628" s="32" t="s">
        <v>404</v>
      </c>
      <c r="AL628" s="90">
        <v>1</v>
      </c>
      <c r="AM628" s="89"/>
      <c r="AN628" s="21" t="s">
        <v>409</v>
      </c>
      <c r="AO628" s="21"/>
      <c r="AP628" s="21"/>
      <c r="AQ628" s="21"/>
      <c r="AR628" s="21"/>
      <c r="AS628" s="34" t="s">
        <v>1916</v>
      </c>
      <c r="AT628" s="34"/>
      <c r="AU628" s="29">
        <v>563</v>
      </c>
      <c r="AV628" s="29" t="s">
        <v>449</v>
      </c>
      <c r="AW628" s="29" t="str">
        <f t="shared" si="144"/>
        <v>563.</v>
      </c>
      <c r="AX628" s="104"/>
    </row>
    <row r="629" spans="1:50" ht="22.5" customHeight="1" x14ac:dyDescent="0.3">
      <c r="A629" s="159" t="str">
        <f t="shared" si="147"/>
        <v>564.</v>
      </c>
      <c r="B629" s="159">
        <v>2042</v>
      </c>
      <c r="C629" s="185" t="s">
        <v>931</v>
      </c>
      <c r="D629" s="159">
        <v>1975</v>
      </c>
      <c r="E629" s="159" t="s">
        <v>34</v>
      </c>
      <c r="F629" s="159" t="s">
        <v>37</v>
      </c>
      <c r="G629" s="159">
        <v>5</v>
      </c>
      <c r="H629" s="159">
        <v>4</v>
      </c>
      <c r="I629" s="154">
        <v>3593.9</v>
      </c>
      <c r="J629" s="154">
        <v>3593.9</v>
      </c>
      <c r="K629" s="154">
        <v>3593.9</v>
      </c>
      <c r="L629" s="156">
        <v>374</v>
      </c>
      <c r="M629" s="154">
        <f>AD629</f>
        <v>432228.92</v>
      </c>
      <c r="N629" s="154" t="s">
        <v>34</v>
      </c>
      <c r="O629" s="154" t="s">
        <v>34</v>
      </c>
      <c r="P629" s="154" t="s">
        <v>34</v>
      </c>
      <c r="Q629" s="154">
        <f t="shared" si="146"/>
        <v>432228.92</v>
      </c>
      <c r="R629" s="154"/>
      <c r="S629" s="154"/>
      <c r="T629" s="165" t="s">
        <v>34</v>
      </c>
      <c r="U629" s="169" t="s">
        <v>34</v>
      </c>
      <c r="V629" s="165" t="s">
        <v>34</v>
      </c>
      <c r="W629" s="165" t="s">
        <v>34</v>
      </c>
      <c r="X629" s="165" t="s">
        <v>34</v>
      </c>
      <c r="Y629" s="165" t="s">
        <v>34</v>
      </c>
      <c r="Z629" s="165" t="s">
        <v>34</v>
      </c>
      <c r="AA629" s="165" t="s">
        <v>34</v>
      </c>
      <c r="AB629" s="165" t="s">
        <v>34</v>
      </c>
      <c r="AC629" s="165">
        <v>179.6</v>
      </c>
      <c r="AD629" s="165">
        <v>432228.92</v>
      </c>
      <c r="AE629" s="165" t="s">
        <v>34</v>
      </c>
      <c r="AF629" s="165" t="s">
        <v>34</v>
      </c>
      <c r="AG629" s="165" t="s">
        <v>34</v>
      </c>
      <c r="AH629" s="165" t="s">
        <v>34</v>
      </c>
      <c r="AI629" s="170" t="s">
        <v>405</v>
      </c>
      <c r="AJ629" s="41" t="s">
        <v>405</v>
      </c>
      <c r="AK629" s="32" t="s">
        <v>406</v>
      </c>
      <c r="AL629" s="90">
        <v>1</v>
      </c>
      <c r="AM629" s="89"/>
      <c r="AN629" s="21"/>
      <c r="AO629" s="87"/>
      <c r="AP629" s="21"/>
      <c r="AQ629" s="21"/>
      <c r="AR629" s="21"/>
      <c r="AS629" s="34" t="s">
        <v>1732</v>
      </c>
      <c r="AT629" s="34"/>
      <c r="AU629" s="29">
        <v>564</v>
      </c>
      <c r="AV629" s="29" t="s">
        <v>449</v>
      </c>
      <c r="AW629" s="29" t="str">
        <f t="shared" si="144"/>
        <v>564.</v>
      </c>
      <c r="AX629" s="104"/>
    </row>
    <row r="630" spans="1:50" ht="22.5" customHeight="1" x14ac:dyDescent="0.3">
      <c r="A630" s="159" t="str">
        <f t="shared" si="147"/>
        <v>565.</v>
      </c>
      <c r="B630" s="159">
        <v>2045</v>
      </c>
      <c r="C630" s="185" t="s">
        <v>932</v>
      </c>
      <c r="D630" s="159">
        <v>1975</v>
      </c>
      <c r="E630" s="159" t="s">
        <v>34</v>
      </c>
      <c r="F630" s="159" t="s">
        <v>35</v>
      </c>
      <c r="G630" s="159">
        <v>2</v>
      </c>
      <c r="H630" s="159">
        <v>2</v>
      </c>
      <c r="I630" s="154">
        <v>499.2</v>
      </c>
      <c r="J630" s="154">
        <v>319.3</v>
      </c>
      <c r="K630" s="154">
        <v>319.3</v>
      </c>
      <c r="L630" s="156">
        <v>24</v>
      </c>
      <c r="M630" s="154">
        <f>X630</f>
        <v>1402488.84</v>
      </c>
      <c r="N630" s="154" t="s">
        <v>34</v>
      </c>
      <c r="O630" s="154" t="s">
        <v>34</v>
      </c>
      <c r="P630" s="154" t="s">
        <v>34</v>
      </c>
      <c r="Q630" s="154">
        <f t="shared" si="146"/>
        <v>1402488.84</v>
      </c>
      <c r="R630" s="154">
        <f t="shared" ref="R630:R648" si="148">M630/I630</f>
        <v>2809.4728365384617</v>
      </c>
      <c r="S630" s="154">
        <v>6757.0460339943347</v>
      </c>
      <c r="T630" s="165" t="s">
        <v>34</v>
      </c>
      <c r="U630" s="169" t="s">
        <v>34</v>
      </c>
      <c r="V630" s="165" t="s">
        <v>34</v>
      </c>
      <c r="W630" s="152">
        <v>520</v>
      </c>
      <c r="X630" s="152">
        <v>1402488.84</v>
      </c>
      <c r="Y630" s="165" t="s">
        <v>34</v>
      </c>
      <c r="Z630" s="165" t="s">
        <v>34</v>
      </c>
      <c r="AA630" s="165" t="s">
        <v>34</v>
      </c>
      <c r="AB630" s="165" t="s">
        <v>34</v>
      </c>
      <c r="AC630" s="165" t="s">
        <v>34</v>
      </c>
      <c r="AD630" s="165" t="s">
        <v>34</v>
      </c>
      <c r="AE630" s="165" t="s">
        <v>34</v>
      </c>
      <c r="AF630" s="165" t="s">
        <v>34</v>
      </c>
      <c r="AG630" s="165" t="s">
        <v>34</v>
      </c>
      <c r="AH630" s="165" t="s">
        <v>34</v>
      </c>
      <c r="AI630" s="170" t="s">
        <v>405</v>
      </c>
      <c r="AJ630" s="41" t="s">
        <v>405</v>
      </c>
      <c r="AK630" s="32" t="s">
        <v>404</v>
      </c>
      <c r="AL630" s="90">
        <v>1</v>
      </c>
      <c r="AM630" s="89"/>
      <c r="AN630" s="21"/>
      <c r="AO630" s="87"/>
      <c r="AP630" s="21"/>
      <c r="AQ630" s="21"/>
      <c r="AR630" s="21"/>
      <c r="AS630" s="34"/>
      <c r="AT630" s="34"/>
      <c r="AU630" s="29">
        <v>565</v>
      </c>
      <c r="AV630" s="29" t="s">
        <v>449</v>
      </c>
      <c r="AW630" s="29" t="str">
        <f t="shared" si="144"/>
        <v>565.</v>
      </c>
      <c r="AX630" s="104"/>
    </row>
    <row r="631" spans="1:50" ht="22.5" customHeight="1" x14ac:dyDescent="0.3">
      <c r="A631" s="159" t="str">
        <f t="shared" si="147"/>
        <v>566.</v>
      </c>
      <c r="B631" s="159">
        <v>2046</v>
      </c>
      <c r="C631" s="185" t="s">
        <v>933</v>
      </c>
      <c r="D631" s="159">
        <v>1977</v>
      </c>
      <c r="E631" s="159" t="s">
        <v>34</v>
      </c>
      <c r="F631" s="159" t="s">
        <v>37</v>
      </c>
      <c r="G631" s="159">
        <v>5</v>
      </c>
      <c r="H631" s="159">
        <v>4</v>
      </c>
      <c r="I631" s="154">
        <v>5343.3</v>
      </c>
      <c r="J631" s="154">
        <v>3231.3</v>
      </c>
      <c r="K631" s="154">
        <v>2185</v>
      </c>
      <c r="L631" s="156">
        <v>222</v>
      </c>
      <c r="M631" s="154">
        <f>T631</f>
        <v>760959.52</v>
      </c>
      <c r="N631" s="154" t="s">
        <v>34</v>
      </c>
      <c r="O631" s="154" t="s">
        <v>34</v>
      </c>
      <c r="P631" s="154" t="s">
        <v>34</v>
      </c>
      <c r="Q631" s="154">
        <f t="shared" si="146"/>
        <v>760959.52</v>
      </c>
      <c r="R631" s="154">
        <f t="shared" si="148"/>
        <v>142.41377425935283</v>
      </c>
      <c r="S631" s="154">
        <v>6757.0460339943347</v>
      </c>
      <c r="T631" s="165">
        <v>760959.52</v>
      </c>
      <c r="U631" s="169" t="s">
        <v>34</v>
      </c>
      <c r="V631" s="165" t="s">
        <v>34</v>
      </c>
      <c r="W631" s="165" t="s">
        <v>34</v>
      </c>
      <c r="X631" s="165" t="s">
        <v>34</v>
      </c>
      <c r="Y631" s="165" t="s">
        <v>34</v>
      </c>
      <c r="Z631" s="165" t="s">
        <v>34</v>
      </c>
      <c r="AA631" s="165" t="s">
        <v>34</v>
      </c>
      <c r="AB631" s="165" t="s">
        <v>34</v>
      </c>
      <c r="AC631" s="165" t="s">
        <v>34</v>
      </c>
      <c r="AD631" s="165" t="s">
        <v>34</v>
      </c>
      <c r="AE631" s="165" t="s">
        <v>34</v>
      </c>
      <c r="AF631" s="165" t="s">
        <v>34</v>
      </c>
      <c r="AG631" s="165" t="s">
        <v>34</v>
      </c>
      <c r="AH631" s="165" t="s">
        <v>34</v>
      </c>
      <c r="AI631" s="170" t="s">
        <v>405</v>
      </c>
      <c r="AJ631" s="41" t="s">
        <v>405</v>
      </c>
      <c r="AK631" s="32" t="s">
        <v>404</v>
      </c>
      <c r="AL631" s="90">
        <v>1</v>
      </c>
      <c r="AM631" s="89"/>
      <c r="AN631" s="21" t="s">
        <v>501</v>
      </c>
      <c r="AO631" s="21"/>
      <c r="AP631" s="21"/>
      <c r="AQ631" s="21"/>
      <c r="AR631" s="21"/>
      <c r="AS631" s="34"/>
      <c r="AT631" s="34"/>
      <c r="AU631" s="29">
        <v>566</v>
      </c>
      <c r="AV631" s="29" t="s">
        <v>449</v>
      </c>
      <c r="AW631" s="29" t="str">
        <f t="shared" si="144"/>
        <v>566.</v>
      </c>
      <c r="AX631" s="104"/>
    </row>
    <row r="632" spans="1:50" ht="22.5" customHeight="1" x14ac:dyDescent="0.3">
      <c r="A632" s="159" t="str">
        <f t="shared" si="147"/>
        <v>567.</v>
      </c>
      <c r="B632" s="159">
        <v>2047</v>
      </c>
      <c r="C632" s="185" t="s">
        <v>934</v>
      </c>
      <c r="D632" s="159">
        <v>1990</v>
      </c>
      <c r="E632" s="159" t="s">
        <v>34</v>
      </c>
      <c r="F632" s="159" t="s">
        <v>37</v>
      </c>
      <c r="G632" s="159">
        <v>3</v>
      </c>
      <c r="H632" s="159">
        <v>2</v>
      </c>
      <c r="I632" s="154">
        <v>1320</v>
      </c>
      <c r="J632" s="154">
        <v>480.7</v>
      </c>
      <c r="K632" s="154">
        <v>371</v>
      </c>
      <c r="L632" s="156">
        <v>45</v>
      </c>
      <c r="M632" s="154">
        <f t="shared" ref="M632:M634" si="149">T632+AG632</f>
        <v>236600.83000000002</v>
      </c>
      <c r="N632" s="154" t="s">
        <v>34</v>
      </c>
      <c r="O632" s="154" t="s">
        <v>34</v>
      </c>
      <c r="P632" s="154" t="s">
        <v>34</v>
      </c>
      <c r="Q632" s="154">
        <f t="shared" si="146"/>
        <v>236600.83000000002</v>
      </c>
      <c r="R632" s="154">
        <f t="shared" si="148"/>
        <v>179.24305303030303</v>
      </c>
      <c r="S632" s="154">
        <v>6757.0460339943347</v>
      </c>
      <c r="T632" s="165">
        <v>205839.2</v>
      </c>
      <c r="U632" s="169" t="s">
        <v>34</v>
      </c>
      <c r="V632" s="165" t="s">
        <v>34</v>
      </c>
      <c r="W632" s="165" t="s">
        <v>34</v>
      </c>
      <c r="X632" s="165" t="s">
        <v>34</v>
      </c>
      <c r="Y632" s="165" t="s">
        <v>34</v>
      </c>
      <c r="Z632" s="165" t="s">
        <v>34</v>
      </c>
      <c r="AA632" s="165" t="s">
        <v>34</v>
      </c>
      <c r="AB632" s="165" t="s">
        <v>34</v>
      </c>
      <c r="AC632" s="165" t="s">
        <v>34</v>
      </c>
      <c r="AD632" s="165" t="s">
        <v>34</v>
      </c>
      <c r="AE632" s="165" t="s">
        <v>34</v>
      </c>
      <c r="AF632" s="165" t="s">
        <v>34</v>
      </c>
      <c r="AG632" s="165">
        <v>30761.63</v>
      </c>
      <c r="AH632" s="165" t="s">
        <v>34</v>
      </c>
      <c r="AI632" s="170" t="s">
        <v>405</v>
      </c>
      <c r="AJ632" s="41" t="s">
        <v>405</v>
      </c>
      <c r="AK632" s="32" t="s">
        <v>404</v>
      </c>
      <c r="AL632" s="90">
        <v>1</v>
      </c>
      <c r="AM632" s="89"/>
      <c r="AN632" s="21" t="s">
        <v>409</v>
      </c>
      <c r="AO632" s="21"/>
      <c r="AP632" s="21"/>
      <c r="AQ632" s="21"/>
      <c r="AR632" s="21"/>
      <c r="AS632" s="34"/>
      <c r="AT632" s="34"/>
      <c r="AU632" s="29">
        <v>567</v>
      </c>
      <c r="AV632" s="29" t="s">
        <v>449</v>
      </c>
      <c r="AW632" s="29" t="str">
        <f t="shared" si="144"/>
        <v>567.</v>
      </c>
      <c r="AX632" s="104"/>
    </row>
    <row r="633" spans="1:50" ht="22.5" customHeight="1" x14ac:dyDescent="0.3">
      <c r="A633" s="159" t="str">
        <f t="shared" si="147"/>
        <v>568.</v>
      </c>
      <c r="B633" s="159">
        <v>2050</v>
      </c>
      <c r="C633" s="185" t="s">
        <v>935</v>
      </c>
      <c r="D633" s="159">
        <v>1965</v>
      </c>
      <c r="E633" s="159" t="s">
        <v>34</v>
      </c>
      <c r="F633" s="159" t="s">
        <v>35</v>
      </c>
      <c r="G633" s="159">
        <v>2</v>
      </c>
      <c r="H633" s="159">
        <v>2</v>
      </c>
      <c r="I633" s="154">
        <v>743.8</v>
      </c>
      <c r="J633" s="154">
        <v>456.9</v>
      </c>
      <c r="K633" s="154">
        <v>16.3</v>
      </c>
      <c r="L633" s="156">
        <v>52</v>
      </c>
      <c r="M633" s="154">
        <f>T633</f>
        <v>312832.78999999998</v>
      </c>
      <c r="N633" s="154" t="s">
        <v>34</v>
      </c>
      <c r="O633" s="154" t="s">
        <v>34</v>
      </c>
      <c r="P633" s="154" t="s">
        <v>34</v>
      </c>
      <c r="Q633" s="154">
        <f t="shared" si="146"/>
        <v>312832.78999999998</v>
      </c>
      <c r="R633" s="154">
        <f t="shared" si="148"/>
        <v>420.58724119386932</v>
      </c>
      <c r="S633" s="154">
        <v>6757.0460339943347</v>
      </c>
      <c r="T633" s="165">
        <v>312832.78999999998</v>
      </c>
      <c r="U633" s="169" t="s">
        <v>34</v>
      </c>
      <c r="V633" s="165" t="s">
        <v>34</v>
      </c>
      <c r="W633" s="165" t="s">
        <v>34</v>
      </c>
      <c r="X633" s="165" t="s">
        <v>34</v>
      </c>
      <c r="Y633" s="165" t="s">
        <v>34</v>
      </c>
      <c r="Z633" s="165" t="s">
        <v>34</v>
      </c>
      <c r="AA633" s="165" t="s">
        <v>34</v>
      </c>
      <c r="AB633" s="165" t="s">
        <v>34</v>
      </c>
      <c r="AC633" s="165" t="s">
        <v>34</v>
      </c>
      <c r="AD633" s="165" t="s">
        <v>34</v>
      </c>
      <c r="AE633" s="165" t="s">
        <v>34</v>
      </c>
      <c r="AF633" s="165" t="s">
        <v>34</v>
      </c>
      <c r="AG633" s="165" t="s">
        <v>34</v>
      </c>
      <c r="AH633" s="165" t="s">
        <v>34</v>
      </c>
      <c r="AI633" s="170" t="s">
        <v>405</v>
      </c>
      <c r="AJ633" s="41" t="s">
        <v>405</v>
      </c>
      <c r="AK633" s="32" t="s">
        <v>404</v>
      </c>
      <c r="AL633" s="90">
        <v>1</v>
      </c>
      <c r="AM633" s="89"/>
      <c r="AN633" s="21" t="s">
        <v>502</v>
      </c>
      <c r="AO633" s="21"/>
      <c r="AP633" s="21"/>
      <c r="AQ633" s="21"/>
      <c r="AR633" s="21"/>
      <c r="AS633" s="34" t="s">
        <v>1892</v>
      </c>
      <c r="AT633" s="34"/>
      <c r="AU633" s="29">
        <v>568</v>
      </c>
      <c r="AV633" s="29" t="s">
        <v>449</v>
      </c>
      <c r="AW633" s="29" t="str">
        <f t="shared" si="144"/>
        <v>568.</v>
      </c>
      <c r="AX633" s="104"/>
    </row>
    <row r="634" spans="1:50" ht="22.5" customHeight="1" x14ac:dyDescent="0.3">
      <c r="A634" s="159" t="str">
        <f t="shared" si="147"/>
        <v>569.</v>
      </c>
      <c r="B634" s="159">
        <v>2051</v>
      </c>
      <c r="C634" s="171" t="s">
        <v>936</v>
      </c>
      <c r="D634" s="159">
        <v>1964</v>
      </c>
      <c r="E634" s="159" t="s">
        <v>34</v>
      </c>
      <c r="F634" s="159" t="s">
        <v>35</v>
      </c>
      <c r="G634" s="159">
        <v>2</v>
      </c>
      <c r="H634" s="159">
        <v>2</v>
      </c>
      <c r="I634" s="154">
        <v>764.5</v>
      </c>
      <c r="J634" s="154">
        <v>466.3</v>
      </c>
      <c r="K634" s="154">
        <v>428.4</v>
      </c>
      <c r="L634" s="156">
        <v>28</v>
      </c>
      <c r="M634" s="154">
        <f t="shared" si="149"/>
        <v>301588.88</v>
      </c>
      <c r="N634" s="154" t="s">
        <v>34</v>
      </c>
      <c r="O634" s="154" t="s">
        <v>34</v>
      </c>
      <c r="P634" s="154" t="s">
        <v>34</v>
      </c>
      <c r="Q634" s="154">
        <f t="shared" si="146"/>
        <v>301588.88</v>
      </c>
      <c r="R634" s="154">
        <f t="shared" si="148"/>
        <v>394.49166775670375</v>
      </c>
      <c r="S634" s="154">
        <v>6757.0460339943347</v>
      </c>
      <c r="T634" s="165">
        <v>298448.53000000003</v>
      </c>
      <c r="U634" s="169" t="s">
        <v>34</v>
      </c>
      <c r="V634" s="165" t="s">
        <v>34</v>
      </c>
      <c r="W634" s="165" t="s">
        <v>34</v>
      </c>
      <c r="X634" s="165" t="s">
        <v>34</v>
      </c>
      <c r="Y634" s="165" t="s">
        <v>34</v>
      </c>
      <c r="Z634" s="165" t="s">
        <v>34</v>
      </c>
      <c r="AA634" s="165" t="s">
        <v>34</v>
      </c>
      <c r="AB634" s="165" t="s">
        <v>34</v>
      </c>
      <c r="AC634" s="165" t="s">
        <v>34</v>
      </c>
      <c r="AD634" s="165" t="s">
        <v>34</v>
      </c>
      <c r="AE634" s="165" t="s">
        <v>34</v>
      </c>
      <c r="AF634" s="165" t="s">
        <v>34</v>
      </c>
      <c r="AG634" s="165">
        <v>3140.35</v>
      </c>
      <c r="AH634" s="165" t="s">
        <v>34</v>
      </c>
      <c r="AI634" s="170" t="s">
        <v>405</v>
      </c>
      <c r="AJ634" s="41" t="s">
        <v>405</v>
      </c>
      <c r="AK634" s="32" t="s">
        <v>404</v>
      </c>
      <c r="AL634" s="90">
        <v>1</v>
      </c>
      <c r="AM634" s="89"/>
      <c r="AN634" s="21" t="s">
        <v>502</v>
      </c>
      <c r="AO634" s="21"/>
      <c r="AP634" s="21"/>
      <c r="AQ634" s="21"/>
      <c r="AR634" s="21"/>
      <c r="AS634" s="34"/>
      <c r="AT634" s="34"/>
      <c r="AU634" s="29">
        <v>569</v>
      </c>
      <c r="AV634" s="29" t="s">
        <v>449</v>
      </c>
      <c r="AW634" s="29" t="str">
        <f t="shared" si="144"/>
        <v>569.</v>
      </c>
      <c r="AX634" s="104"/>
    </row>
    <row r="635" spans="1:50" ht="22.5" customHeight="1" x14ac:dyDescent="0.3">
      <c r="A635" s="159" t="str">
        <f t="shared" si="147"/>
        <v>570.</v>
      </c>
      <c r="B635" s="159">
        <v>2166</v>
      </c>
      <c r="C635" s="171" t="s">
        <v>1782</v>
      </c>
      <c r="D635" s="159">
        <v>1974</v>
      </c>
      <c r="E635" s="159" t="s">
        <v>34</v>
      </c>
      <c r="F635" s="159" t="s">
        <v>36</v>
      </c>
      <c r="G635" s="159">
        <v>2</v>
      </c>
      <c r="H635" s="159">
        <v>2</v>
      </c>
      <c r="I635" s="154">
        <v>855.8</v>
      </c>
      <c r="J635" s="154">
        <v>766.6</v>
      </c>
      <c r="K635" s="154">
        <v>546.79999999999995</v>
      </c>
      <c r="L635" s="156">
        <v>29</v>
      </c>
      <c r="M635" s="154">
        <f>X635</f>
        <v>1588706.32</v>
      </c>
      <c r="N635" s="154" t="s">
        <v>34</v>
      </c>
      <c r="O635" s="154" t="s">
        <v>34</v>
      </c>
      <c r="P635" s="154" t="s">
        <v>34</v>
      </c>
      <c r="Q635" s="154">
        <f t="shared" si="146"/>
        <v>1588706.32</v>
      </c>
      <c r="R635" s="154">
        <f t="shared" si="148"/>
        <v>1856.3990652021503</v>
      </c>
      <c r="S635" s="154">
        <v>6757.0460339943347</v>
      </c>
      <c r="T635" s="165" t="s">
        <v>34</v>
      </c>
      <c r="U635" s="169" t="s">
        <v>34</v>
      </c>
      <c r="V635" s="165" t="s">
        <v>34</v>
      </c>
      <c r="W635" s="152">
        <v>620.70000000000005</v>
      </c>
      <c r="X635" s="152">
        <v>1588706.32</v>
      </c>
      <c r="Y635" s="165" t="s">
        <v>34</v>
      </c>
      <c r="Z635" s="165" t="s">
        <v>34</v>
      </c>
      <c r="AA635" s="165" t="s">
        <v>34</v>
      </c>
      <c r="AB635" s="165" t="s">
        <v>34</v>
      </c>
      <c r="AC635" s="165" t="s">
        <v>34</v>
      </c>
      <c r="AD635" s="165" t="s">
        <v>34</v>
      </c>
      <c r="AE635" s="165" t="s">
        <v>34</v>
      </c>
      <c r="AF635" s="165" t="s">
        <v>34</v>
      </c>
      <c r="AG635" s="165" t="s">
        <v>34</v>
      </c>
      <c r="AH635" s="165" t="s">
        <v>34</v>
      </c>
      <c r="AI635" s="170" t="s">
        <v>405</v>
      </c>
      <c r="AJ635" s="41" t="s">
        <v>405</v>
      </c>
      <c r="AK635" s="32" t="s">
        <v>404</v>
      </c>
      <c r="AL635" s="90">
        <v>1</v>
      </c>
      <c r="AM635" s="89"/>
      <c r="AN635" s="21"/>
      <c r="AO635" s="87"/>
      <c r="AP635" s="21"/>
      <c r="AQ635" s="21"/>
      <c r="AR635" s="21"/>
      <c r="AS635" s="34"/>
      <c r="AT635" s="34"/>
      <c r="AU635" s="29">
        <v>570</v>
      </c>
      <c r="AV635" s="29" t="s">
        <v>449</v>
      </c>
      <c r="AW635" s="29" t="str">
        <f t="shared" si="144"/>
        <v>570.</v>
      </c>
      <c r="AX635" s="104"/>
    </row>
    <row r="636" spans="1:50" ht="22.5" customHeight="1" x14ac:dyDescent="0.3">
      <c r="A636" s="159" t="str">
        <f t="shared" si="147"/>
        <v>571.</v>
      </c>
      <c r="B636" s="159">
        <v>2183</v>
      </c>
      <c r="C636" s="171" t="s">
        <v>1783</v>
      </c>
      <c r="D636" s="159">
        <v>1969</v>
      </c>
      <c r="E636" s="159" t="s">
        <v>34</v>
      </c>
      <c r="F636" s="159" t="s">
        <v>35</v>
      </c>
      <c r="G636" s="159">
        <v>2</v>
      </c>
      <c r="H636" s="159">
        <v>2</v>
      </c>
      <c r="I636" s="154">
        <v>962</v>
      </c>
      <c r="J636" s="154">
        <v>887.9</v>
      </c>
      <c r="K636" s="154">
        <v>651</v>
      </c>
      <c r="L636" s="156">
        <v>42</v>
      </c>
      <c r="M636" s="154">
        <f>T636</f>
        <v>286757.82</v>
      </c>
      <c r="N636" s="154" t="s">
        <v>34</v>
      </c>
      <c r="O636" s="154" t="s">
        <v>34</v>
      </c>
      <c r="P636" s="154" t="s">
        <v>34</v>
      </c>
      <c r="Q636" s="154">
        <f t="shared" si="146"/>
        <v>286757.82</v>
      </c>
      <c r="R636" s="154">
        <f t="shared" si="148"/>
        <v>298.08505197505201</v>
      </c>
      <c r="S636" s="154">
        <v>6757.0460339943347</v>
      </c>
      <c r="T636" s="165">
        <v>286757.82</v>
      </c>
      <c r="U636" s="169" t="s">
        <v>34</v>
      </c>
      <c r="V636" s="165" t="s">
        <v>34</v>
      </c>
      <c r="W636" s="165" t="s">
        <v>34</v>
      </c>
      <c r="X636" s="165" t="s">
        <v>34</v>
      </c>
      <c r="Y636" s="165" t="s">
        <v>34</v>
      </c>
      <c r="Z636" s="165" t="s">
        <v>34</v>
      </c>
      <c r="AA636" s="165" t="s">
        <v>34</v>
      </c>
      <c r="AB636" s="165" t="s">
        <v>34</v>
      </c>
      <c r="AC636" s="165" t="s">
        <v>34</v>
      </c>
      <c r="AD636" s="165" t="s">
        <v>34</v>
      </c>
      <c r="AE636" s="165" t="s">
        <v>34</v>
      </c>
      <c r="AF636" s="165" t="s">
        <v>34</v>
      </c>
      <c r="AG636" s="165" t="s">
        <v>34</v>
      </c>
      <c r="AH636" s="165" t="s">
        <v>34</v>
      </c>
      <c r="AI636" s="170" t="s">
        <v>405</v>
      </c>
      <c r="AJ636" s="41" t="s">
        <v>405</v>
      </c>
      <c r="AK636" s="32" t="s">
        <v>404</v>
      </c>
      <c r="AL636" s="90">
        <v>1</v>
      </c>
      <c r="AM636" s="89"/>
      <c r="AN636" s="21" t="s">
        <v>409</v>
      </c>
      <c r="AO636" s="21"/>
      <c r="AP636" s="21"/>
      <c r="AQ636" s="21"/>
      <c r="AR636" s="21"/>
      <c r="AS636" s="34" t="s">
        <v>1913</v>
      </c>
      <c r="AT636" s="34"/>
      <c r="AU636" s="29">
        <v>571</v>
      </c>
      <c r="AV636" s="29" t="s">
        <v>449</v>
      </c>
      <c r="AW636" s="29" t="str">
        <f t="shared" si="144"/>
        <v>571.</v>
      </c>
      <c r="AX636" s="104"/>
    </row>
    <row r="637" spans="1:50" ht="22.5" customHeight="1" x14ac:dyDescent="0.3">
      <c r="A637" s="159" t="str">
        <f t="shared" si="147"/>
        <v>572.</v>
      </c>
      <c r="B637" s="159">
        <v>2186</v>
      </c>
      <c r="C637" s="185" t="s">
        <v>1784</v>
      </c>
      <c r="D637" s="159">
        <v>1955</v>
      </c>
      <c r="E637" s="159" t="s">
        <v>34</v>
      </c>
      <c r="F637" s="159" t="s">
        <v>35</v>
      </c>
      <c r="G637" s="159">
        <v>2</v>
      </c>
      <c r="H637" s="159">
        <v>2</v>
      </c>
      <c r="I637" s="154">
        <v>1443.1</v>
      </c>
      <c r="J637" s="154">
        <v>1329.1</v>
      </c>
      <c r="K637" s="154">
        <v>892.1</v>
      </c>
      <c r="L637" s="156">
        <v>41</v>
      </c>
      <c r="M637" s="154">
        <f>T637</f>
        <v>282590.56</v>
      </c>
      <c r="N637" s="154" t="s">
        <v>34</v>
      </c>
      <c r="O637" s="154" t="s">
        <v>34</v>
      </c>
      <c r="P637" s="154" t="s">
        <v>34</v>
      </c>
      <c r="Q637" s="154">
        <f t="shared" si="146"/>
        <v>282590.56</v>
      </c>
      <c r="R637" s="154">
        <f t="shared" si="148"/>
        <v>195.8218834453607</v>
      </c>
      <c r="S637" s="154">
        <v>6757.0460339943347</v>
      </c>
      <c r="T637" s="165">
        <v>282590.56</v>
      </c>
      <c r="U637" s="169" t="s">
        <v>34</v>
      </c>
      <c r="V637" s="165" t="s">
        <v>34</v>
      </c>
      <c r="W637" s="165" t="s">
        <v>34</v>
      </c>
      <c r="X637" s="165" t="s">
        <v>34</v>
      </c>
      <c r="Y637" s="165" t="s">
        <v>34</v>
      </c>
      <c r="Z637" s="165" t="s">
        <v>34</v>
      </c>
      <c r="AA637" s="165" t="s">
        <v>34</v>
      </c>
      <c r="AB637" s="165" t="s">
        <v>34</v>
      </c>
      <c r="AC637" s="165" t="s">
        <v>34</v>
      </c>
      <c r="AD637" s="165" t="s">
        <v>34</v>
      </c>
      <c r="AE637" s="165" t="s">
        <v>34</v>
      </c>
      <c r="AF637" s="165" t="s">
        <v>34</v>
      </c>
      <c r="AG637" s="165" t="s">
        <v>34</v>
      </c>
      <c r="AH637" s="165" t="s">
        <v>34</v>
      </c>
      <c r="AI637" s="170" t="s">
        <v>405</v>
      </c>
      <c r="AJ637" s="41" t="s">
        <v>405</v>
      </c>
      <c r="AK637" s="32" t="s">
        <v>404</v>
      </c>
      <c r="AL637" s="90">
        <v>1</v>
      </c>
      <c r="AM637" s="89"/>
      <c r="AN637" s="21" t="s">
        <v>409</v>
      </c>
      <c r="AO637" s="21"/>
      <c r="AP637" s="21"/>
      <c r="AQ637" s="21"/>
      <c r="AR637" s="21"/>
      <c r="AS637" s="34" t="s">
        <v>1913</v>
      </c>
      <c r="AT637" s="34"/>
      <c r="AU637" s="29">
        <v>572</v>
      </c>
      <c r="AV637" s="29" t="s">
        <v>449</v>
      </c>
      <c r="AW637" s="29" t="str">
        <f t="shared" si="144"/>
        <v>572.</v>
      </c>
      <c r="AX637" s="104"/>
    </row>
    <row r="638" spans="1:50" ht="22.5" customHeight="1" x14ac:dyDescent="0.3">
      <c r="A638" s="159" t="str">
        <f t="shared" si="147"/>
        <v>573.</v>
      </c>
      <c r="B638" s="159">
        <v>2194</v>
      </c>
      <c r="C638" s="185" t="s">
        <v>1785</v>
      </c>
      <c r="D638" s="159">
        <v>1956</v>
      </c>
      <c r="E638" s="159" t="s">
        <v>34</v>
      </c>
      <c r="F638" s="159" t="s">
        <v>37</v>
      </c>
      <c r="G638" s="159">
        <v>2</v>
      </c>
      <c r="H638" s="159">
        <v>3</v>
      </c>
      <c r="I638" s="154">
        <v>1478.4</v>
      </c>
      <c r="J638" s="154">
        <v>1359.83</v>
      </c>
      <c r="K638" s="154">
        <v>900.25</v>
      </c>
      <c r="L638" s="156">
        <v>39</v>
      </c>
      <c r="M638" s="154">
        <f>X638</f>
        <v>3042579.61</v>
      </c>
      <c r="N638" s="154" t="s">
        <v>34</v>
      </c>
      <c r="O638" s="154" t="s">
        <v>34</v>
      </c>
      <c r="P638" s="154" t="s">
        <v>34</v>
      </c>
      <c r="Q638" s="154">
        <f t="shared" si="146"/>
        <v>3042579.61</v>
      </c>
      <c r="R638" s="154">
        <f t="shared" si="148"/>
        <v>2058.0219223484846</v>
      </c>
      <c r="S638" s="154">
        <v>6757.0460339943347</v>
      </c>
      <c r="T638" s="165" t="s">
        <v>34</v>
      </c>
      <c r="U638" s="169" t="s">
        <v>34</v>
      </c>
      <c r="V638" s="165" t="s">
        <v>34</v>
      </c>
      <c r="W638" s="152">
        <v>1268.2</v>
      </c>
      <c r="X638" s="152">
        <v>3042579.61</v>
      </c>
      <c r="Y638" s="165" t="s">
        <v>34</v>
      </c>
      <c r="Z638" s="165" t="s">
        <v>34</v>
      </c>
      <c r="AA638" s="165" t="s">
        <v>34</v>
      </c>
      <c r="AB638" s="165" t="s">
        <v>34</v>
      </c>
      <c r="AC638" s="165" t="s">
        <v>34</v>
      </c>
      <c r="AD638" s="165" t="s">
        <v>34</v>
      </c>
      <c r="AE638" s="165" t="s">
        <v>34</v>
      </c>
      <c r="AF638" s="165" t="s">
        <v>34</v>
      </c>
      <c r="AG638" s="165" t="s">
        <v>34</v>
      </c>
      <c r="AH638" s="165" t="s">
        <v>34</v>
      </c>
      <c r="AI638" s="170" t="s">
        <v>405</v>
      </c>
      <c r="AJ638" s="41" t="s">
        <v>405</v>
      </c>
      <c r="AK638" s="32" t="s">
        <v>404</v>
      </c>
      <c r="AL638" s="90">
        <v>1</v>
      </c>
      <c r="AM638" s="89"/>
      <c r="AN638" s="21"/>
      <c r="AO638" s="87"/>
      <c r="AP638" s="21"/>
      <c r="AQ638" s="21"/>
      <c r="AR638" s="21"/>
      <c r="AS638" s="34"/>
      <c r="AT638" s="34"/>
      <c r="AU638" s="29">
        <v>573</v>
      </c>
      <c r="AV638" s="29" t="s">
        <v>449</v>
      </c>
      <c r="AW638" s="29" t="str">
        <f t="shared" si="144"/>
        <v>573.</v>
      </c>
      <c r="AX638" s="104"/>
    </row>
    <row r="639" spans="1:50" ht="22.5" customHeight="1" x14ac:dyDescent="0.3">
      <c r="A639" s="159" t="str">
        <f t="shared" si="147"/>
        <v>574.</v>
      </c>
      <c r="B639" s="159">
        <v>2199</v>
      </c>
      <c r="C639" s="171" t="s">
        <v>1786</v>
      </c>
      <c r="D639" s="159">
        <v>1972</v>
      </c>
      <c r="E639" s="159" t="s">
        <v>34</v>
      </c>
      <c r="F639" s="159" t="s">
        <v>35</v>
      </c>
      <c r="G639" s="159">
        <v>2</v>
      </c>
      <c r="H639" s="159">
        <v>3</v>
      </c>
      <c r="I639" s="154">
        <v>976.1</v>
      </c>
      <c r="J639" s="154">
        <v>900.9</v>
      </c>
      <c r="K639" s="154">
        <v>900.9</v>
      </c>
      <c r="L639" s="156">
        <v>33</v>
      </c>
      <c r="M639" s="154">
        <f t="shared" ref="M639:M644" si="150">X639</f>
        <v>1920955.57</v>
      </c>
      <c r="N639" s="154" t="s">
        <v>34</v>
      </c>
      <c r="O639" s="154" t="s">
        <v>34</v>
      </c>
      <c r="P639" s="154" t="s">
        <v>34</v>
      </c>
      <c r="Q639" s="154">
        <f t="shared" si="146"/>
        <v>1920955.57</v>
      </c>
      <c r="R639" s="154">
        <f t="shared" si="148"/>
        <v>1967.9905440016391</v>
      </c>
      <c r="S639" s="154">
        <v>6757.0460339943347</v>
      </c>
      <c r="T639" s="165" t="s">
        <v>34</v>
      </c>
      <c r="U639" s="169" t="s">
        <v>34</v>
      </c>
      <c r="V639" s="165" t="s">
        <v>34</v>
      </c>
      <c r="W639" s="152">
        <v>751</v>
      </c>
      <c r="X639" s="152">
        <v>1920955.57</v>
      </c>
      <c r="Y639" s="165" t="s">
        <v>34</v>
      </c>
      <c r="Z639" s="165" t="s">
        <v>34</v>
      </c>
      <c r="AA639" s="165" t="s">
        <v>34</v>
      </c>
      <c r="AB639" s="165" t="s">
        <v>34</v>
      </c>
      <c r="AC639" s="165" t="s">
        <v>34</v>
      </c>
      <c r="AD639" s="165" t="s">
        <v>34</v>
      </c>
      <c r="AE639" s="165" t="s">
        <v>34</v>
      </c>
      <c r="AF639" s="165" t="s">
        <v>34</v>
      </c>
      <c r="AG639" s="165" t="s">
        <v>34</v>
      </c>
      <c r="AH639" s="165" t="s">
        <v>34</v>
      </c>
      <c r="AI639" s="170" t="s">
        <v>405</v>
      </c>
      <c r="AJ639" s="41" t="s">
        <v>405</v>
      </c>
      <c r="AK639" s="32" t="s">
        <v>404</v>
      </c>
      <c r="AL639" s="90">
        <v>1</v>
      </c>
      <c r="AM639" s="89"/>
      <c r="AN639" s="21"/>
      <c r="AO639" s="87"/>
      <c r="AP639" s="21"/>
      <c r="AQ639" s="21"/>
      <c r="AR639" s="21"/>
      <c r="AS639" s="34"/>
      <c r="AT639" s="34"/>
      <c r="AU639" s="29">
        <v>574</v>
      </c>
      <c r="AV639" s="29" t="s">
        <v>449</v>
      </c>
      <c r="AW639" s="29" t="str">
        <f t="shared" si="144"/>
        <v>574.</v>
      </c>
      <c r="AX639" s="104"/>
    </row>
    <row r="640" spans="1:50" ht="22.5" customHeight="1" x14ac:dyDescent="0.3">
      <c r="A640" s="159" t="str">
        <f t="shared" si="147"/>
        <v>575.</v>
      </c>
      <c r="B640" s="159">
        <v>2201</v>
      </c>
      <c r="C640" s="185" t="s">
        <v>1787</v>
      </c>
      <c r="D640" s="159">
        <v>1973</v>
      </c>
      <c r="E640" s="159" t="s">
        <v>34</v>
      </c>
      <c r="F640" s="159" t="s">
        <v>35</v>
      </c>
      <c r="G640" s="159">
        <v>2</v>
      </c>
      <c r="H640" s="159">
        <v>2</v>
      </c>
      <c r="I640" s="154">
        <v>978</v>
      </c>
      <c r="J640" s="154">
        <v>911.8</v>
      </c>
      <c r="K640" s="154">
        <v>911.8</v>
      </c>
      <c r="L640" s="156">
        <v>39</v>
      </c>
      <c r="M640" s="154">
        <f t="shared" si="150"/>
        <v>2160629.38</v>
      </c>
      <c r="N640" s="154" t="s">
        <v>34</v>
      </c>
      <c r="O640" s="154" t="s">
        <v>34</v>
      </c>
      <c r="P640" s="154" t="s">
        <v>34</v>
      </c>
      <c r="Q640" s="154">
        <f t="shared" si="146"/>
        <v>2160629.38</v>
      </c>
      <c r="R640" s="154">
        <f t="shared" si="148"/>
        <v>2209.2324948875253</v>
      </c>
      <c r="S640" s="154">
        <v>6757.0460339943347</v>
      </c>
      <c r="T640" s="165" t="s">
        <v>34</v>
      </c>
      <c r="U640" s="169" t="s">
        <v>34</v>
      </c>
      <c r="V640" s="165" t="s">
        <v>34</v>
      </c>
      <c r="W640" s="152">
        <v>780.1</v>
      </c>
      <c r="X640" s="152">
        <v>2160629.38</v>
      </c>
      <c r="Y640" s="165" t="s">
        <v>34</v>
      </c>
      <c r="Z640" s="165" t="s">
        <v>34</v>
      </c>
      <c r="AA640" s="165" t="s">
        <v>34</v>
      </c>
      <c r="AB640" s="165" t="s">
        <v>34</v>
      </c>
      <c r="AC640" s="165" t="s">
        <v>34</v>
      </c>
      <c r="AD640" s="165" t="s">
        <v>34</v>
      </c>
      <c r="AE640" s="165" t="s">
        <v>34</v>
      </c>
      <c r="AF640" s="165" t="s">
        <v>34</v>
      </c>
      <c r="AG640" s="165" t="s">
        <v>34</v>
      </c>
      <c r="AH640" s="165" t="s">
        <v>34</v>
      </c>
      <c r="AI640" s="170" t="s">
        <v>405</v>
      </c>
      <c r="AJ640" s="41" t="s">
        <v>405</v>
      </c>
      <c r="AK640" s="32" t="s">
        <v>404</v>
      </c>
      <c r="AL640" s="90">
        <v>1</v>
      </c>
      <c r="AM640" s="89"/>
      <c r="AN640" s="21"/>
      <c r="AO640" s="87"/>
      <c r="AP640" s="21"/>
      <c r="AQ640" s="21"/>
      <c r="AR640" s="21"/>
      <c r="AS640" s="34"/>
      <c r="AT640" s="34"/>
      <c r="AU640" s="29">
        <v>575</v>
      </c>
      <c r="AV640" s="29" t="s">
        <v>449</v>
      </c>
      <c r="AW640" s="29" t="str">
        <f t="shared" si="144"/>
        <v>575.</v>
      </c>
      <c r="AX640" s="104"/>
    </row>
    <row r="641" spans="1:50" ht="22.5" customHeight="1" x14ac:dyDescent="0.3">
      <c r="A641" s="159" t="str">
        <f t="shared" si="147"/>
        <v>576.</v>
      </c>
      <c r="B641" s="159">
        <v>2203</v>
      </c>
      <c r="C641" s="171" t="s">
        <v>1788</v>
      </c>
      <c r="D641" s="159">
        <v>1953</v>
      </c>
      <c r="E641" s="159" t="s">
        <v>34</v>
      </c>
      <c r="F641" s="159" t="s">
        <v>37</v>
      </c>
      <c r="G641" s="159">
        <v>2</v>
      </c>
      <c r="H641" s="159">
        <v>2</v>
      </c>
      <c r="I641" s="154">
        <v>557.1</v>
      </c>
      <c r="J641" s="154">
        <v>510.7</v>
      </c>
      <c r="K641" s="154">
        <v>464.3</v>
      </c>
      <c r="L641" s="156">
        <v>22</v>
      </c>
      <c r="M641" s="154">
        <f t="shared" si="150"/>
        <v>1460727.44</v>
      </c>
      <c r="N641" s="154" t="s">
        <v>34</v>
      </c>
      <c r="O641" s="154" t="s">
        <v>34</v>
      </c>
      <c r="P641" s="154" t="s">
        <v>34</v>
      </c>
      <c r="Q641" s="154">
        <f t="shared" si="146"/>
        <v>1460727.44</v>
      </c>
      <c r="R641" s="154">
        <f t="shared" si="148"/>
        <v>2622.0201759109673</v>
      </c>
      <c r="S641" s="154">
        <v>6757.0460339943347</v>
      </c>
      <c r="T641" s="165" t="s">
        <v>34</v>
      </c>
      <c r="U641" s="169" t="s">
        <v>34</v>
      </c>
      <c r="V641" s="165" t="s">
        <v>34</v>
      </c>
      <c r="W641" s="152">
        <v>512</v>
      </c>
      <c r="X641" s="152">
        <v>1460727.44</v>
      </c>
      <c r="Y641" s="165" t="s">
        <v>34</v>
      </c>
      <c r="Z641" s="165" t="s">
        <v>34</v>
      </c>
      <c r="AA641" s="165" t="s">
        <v>34</v>
      </c>
      <c r="AB641" s="165" t="s">
        <v>34</v>
      </c>
      <c r="AC641" s="165" t="s">
        <v>34</v>
      </c>
      <c r="AD641" s="165" t="s">
        <v>34</v>
      </c>
      <c r="AE641" s="165" t="s">
        <v>34</v>
      </c>
      <c r="AF641" s="165" t="s">
        <v>34</v>
      </c>
      <c r="AG641" s="165" t="s">
        <v>34</v>
      </c>
      <c r="AH641" s="165" t="s">
        <v>34</v>
      </c>
      <c r="AI641" s="170" t="s">
        <v>405</v>
      </c>
      <c r="AJ641" s="41" t="s">
        <v>405</v>
      </c>
      <c r="AK641" s="32" t="s">
        <v>404</v>
      </c>
      <c r="AL641" s="90">
        <v>1</v>
      </c>
      <c r="AM641" s="89"/>
      <c r="AN641" s="21"/>
      <c r="AO641" s="87"/>
      <c r="AP641" s="21"/>
      <c r="AQ641" s="21"/>
      <c r="AR641" s="21"/>
      <c r="AS641" s="34"/>
      <c r="AT641" s="34"/>
      <c r="AU641" s="29">
        <v>576</v>
      </c>
      <c r="AV641" s="29" t="s">
        <v>449</v>
      </c>
      <c r="AW641" s="29" t="str">
        <f t="shared" si="144"/>
        <v>576.</v>
      </c>
      <c r="AX641" s="104"/>
    </row>
    <row r="642" spans="1:50" ht="22.5" customHeight="1" x14ac:dyDescent="0.3">
      <c r="A642" s="159" t="str">
        <f t="shared" si="147"/>
        <v>577.</v>
      </c>
      <c r="B642" s="159">
        <v>2204</v>
      </c>
      <c r="C642" s="171" t="s">
        <v>1789</v>
      </c>
      <c r="D642" s="159">
        <v>1951</v>
      </c>
      <c r="E642" s="159" t="s">
        <v>34</v>
      </c>
      <c r="F642" s="159" t="s">
        <v>37</v>
      </c>
      <c r="G642" s="159">
        <v>2</v>
      </c>
      <c r="H642" s="159">
        <v>2</v>
      </c>
      <c r="I642" s="154">
        <v>780.9</v>
      </c>
      <c r="J642" s="154">
        <v>710.6</v>
      </c>
      <c r="K642" s="154">
        <v>678.1</v>
      </c>
      <c r="L642" s="156">
        <v>22</v>
      </c>
      <c r="M642" s="154">
        <f t="shared" si="150"/>
        <v>1798935.67</v>
      </c>
      <c r="N642" s="154" t="s">
        <v>34</v>
      </c>
      <c r="O642" s="154" t="s">
        <v>34</v>
      </c>
      <c r="P642" s="154" t="s">
        <v>34</v>
      </c>
      <c r="Q642" s="154">
        <f t="shared" si="146"/>
        <v>1798935.67</v>
      </c>
      <c r="R642" s="154">
        <f t="shared" si="148"/>
        <v>2303.6697016263288</v>
      </c>
      <c r="S642" s="154">
        <v>6757.0460339943347</v>
      </c>
      <c r="T642" s="165" t="s">
        <v>34</v>
      </c>
      <c r="U642" s="169" t="s">
        <v>34</v>
      </c>
      <c r="V642" s="165" t="s">
        <v>34</v>
      </c>
      <c r="W642" s="152">
        <v>687</v>
      </c>
      <c r="X642" s="152">
        <v>1798935.67</v>
      </c>
      <c r="Y642" s="165" t="s">
        <v>34</v>
      </c>
      <c r="Z642" s="165" t="s">
        <v>34</v>
      </c>
      <c r="AA642" s="165" t="s">
        <v>34</v>
      </c>
      <c r="AB642" s="165" t="s">
        <v>34</v>
      </c>
      <c r="AC642" s="165" t="s">
        <v>34</v>
      </c>
      <c r="AD642" s="165" t="s">
        <v>34</v>
      </c>
      <c r="AE642" s="165" t="s">
        <v>34</v>
      </c>
      <c r="AF642" s="165" t="s">
        <v>34</v>
      </c>
      <c r="AG642" s="165" t="s">
        <v>34</v>
      </c>
      <c r="AH642" s="165" t="s">
        <v>34</v>
      </c>
      <c r="AI642" s="170" t="s">
        <v>405</v>
      </c>
      <c r="AJ642" s="41" t="s">
        <v>405</v>
      </c>
      <c r="AK642" s="32" t="s">
        <v>404</v>
      </c>
      <c r="AL642" s="90">
        <v>1</v>
      </c>
      <c r="AM642" s="89"/>
      <c r="AN642" s="21"/>
      <c r="AO642" s="87"/>
      <c r="AP642" s="21"/>
      <c r="AQ642" s="21"/>
      <c r="AR642" s="21"/>
      <c r="AS642" s="34"/>
      <c r="AT642" s="34"/>
      <c r="AU642" s="29">
        <v>577</v>
      </c>
      <c r="AV642" s="29" t="s">
        <v>449</v>
      </c>
      <c r="AW642" s="29" t="str">
        <f t="shared" si="144"/>
        <v>577.</v>
      </c>
      <c r="AX642" s="104"/>
    </row>
    <row r="643" spans="1:50" ht="22.5" customHeight="1" x14ac:dyDescent="0.3">
      <c r="A643" s="159" t="str">
        <f t="shared" si="147"/>
        <v>578.</v>
      </c>
      <c r="B643" s="159">
        <v>2205</v>
      </c>
      <c r="C643" s="185" t="s">
        <v>1790</v>
      </c>
      <c r="D643" s="159">
        <v>1951</v>
      </c>
      <c r="E643" s="159" t="s">
        <v>34</v>
      </c>
      <c r="F643" s="159" t="s">
        <v>37</v>
      </c>
      <c r="G643" s="159">
        <v>2</v>
      </c>
      <c r="H643" s="159">
        <v>2</v>
      </c>
      <c r="I643" s="154">
        <v>751.7</v>
      </c>
      <c r="J643" s="154">
        <v>697.3</v>
      </c>
      <c r="K643" s="154">
        <v>668.3</v>
      </c>
      <c r="L643" s="156">
        <v>21</v>
      </c>
      <c r="M643" s="154">
        <f t="shared" si="150"/>
        <v>2269896.11</v>
      </c>
      <c r="N643" s="154" t="s">
        <v>34</v>
      </c>
      <c r="O643" s="154" t="s">
        <v>34</v>
      </c>
      <c r="P643" s="154" t="s">
        <v>34</v>
      </c>
      <c r="Q643" s="154">
        <f t="shared" si="146"/>
        <v>2269896.11</v>
      </c>
      <c r="R643" s="154">
        <f t="shared" si="148"/>
        <v>3019.6835306638282</v>
      </c>
      <c r="S643" s="154">
        <v>6757.0460339943347</v>
      </c>
      <c r="T643" s="165" t="s">
        <v>34</v>
      </c>
      <c r="U643" s="169" t="s">
        <v>34</v>
      </c>
      <c r="V643" s="165" t="s">
        <v>34</v>
      </c>
      <c r="W643" s="152">
        <v>802</v>
      </c>
      <c r="X643" s="152">
        <v>2269896.11</v>
      </c>
      <c r="Y643" s="165" t="s">
        <v>34</v>
      </c>
      <c r="Z643" s="165" t="s">
        <v>34</v>
      </c>
      <c r="AA643" s="165" t="s">
        <v>34</v>
      </c>
      <c r="AB643" s="165" t="s">
        <v>34</v>
      </c>
      <c r="AC643" s="165" t="s">
        <v>34</v>
      </c>
      <c r="AD643" s="165" t="s">
        <v>34</v>
      </c>
      <c r="AE643" s="165" t="s">
        <v>34</v>
      </c>
      <c r="AF643" s="165" t="s">
        <v>34</v>
      </c>
      <c r="AG643" s="165" t="s">
        <v>34</v>
      </c>
      <c r="AH643" s="165" t="s">
        <v>34</v>
      </c>
      <c r="AI643" s="170" t="s">
        <v>405</v>
      </c>
      <c r="AJ643" s="41" t="s">
        <v>405</v>
      </c>
      <c r="AK643" s="32" t="s">
        <v>404</v>
      </c>
      <c r="AL643" s="90">
        <v>1</v>
      </c>
      <c r="AM643" s="89"/>
      <c r="AN643" s="21"/>
      <c r="AO643" s="87"/>
      <c r="AP643" s="21"/>
      <c r="AQ643" s="21"/>
      <c r="AR643" s="21"/>
      <c r="AS643" s="34"/>
      <c r="AT643" s="34"/>
      <c r="AU643" s="29">
        <v>578</v>
      </c>
      <c r="AV643" s="29" t="s">
        <v>449</v>
      </c>
      <c r="AW643" s="29" t="str">
        <f t="shared" si="144"/>
        <v>578.</v>
      </c>
      <c r="AX643" s="104"/>
    </row>
    <row r="644" spans="1:50" ht="22.5" customHeight="1" x14ac:dyDescent="0.3">
      <c r="A644" s="159" t="str">
        <f t="shared" si="147"/>
        <v>579.</v>
      </c>
      <c r="B644" s="159">
        <v>2212</v>
      </c>
      <c r="C644" s="171" t="s">
        <v>1791</v>
      </c>
      <c r="D644" s="159">
        <v>1954</v>
      </c>
      <c r="E644" s="159" t="s">
        <v>34</v>
      </c>
      <c r="F644" s="159" t="s">
        <v>37</v>
      </c>
      <c r="G644" s="159">
        <v>2</v>
      </c>
      <c r="H644" s="159">
        <v>1</v>
      </c>
      <c r="I644" s="154">
        <v>955.9</v>
      </c>
      <c r="J644" s="154">
        <v>863</v>
      </c>
      <c r="K644" s="154">
        <v>649</v>
      </c>
      <c r="L644" s="156">
        <v>22</v>
      </c>
      <c r="M644" s="154">
        <f t="shared" si="150"/>
        <v>1886009.26</v>
      </c>
      <c r="N644" s="154" t="s">
        <v>34</v>
      </c>
      <c r="O644" s="154" t="s">
        <v>34</v>
      </c>
      <c r="P644" s="154" t="s">
        <v>34</v>
      </c>
      <c r="Q644" s="154">
        <f t="shared" si="146"/>
        <v>1886009.26</v>
      </c>
      <c r="R644" s="154">
        <f t="shared" si="148"/>
        <v>1973.0194162569308</v>
      </c>
      <c r="S644" s="154">
        <v>6757.0460339943347</v>
      </c>
      <c r="T644" s="165" t="s">
        <v>34</v>
      </c>
      <c r="U644" s="169" t="s">
        <v>34</v>
      </c>
      <c r="V644" s="165" t="s">
        <v>34</v>
      </c>
      <c r="W644" s="152">
        <v>835</v>
      </c>
      <c r="X644" s="152">
        <v>1886009.26</v>
      </c>
      <c r="Y644" s="165" t="s">
        <v>34</v>
      </c>
      <c r="Z644" s="165" t="s">
        <v>34</v>
      </c>
      <c r="AA644" s="165" t="s">
        <v>34</v>
      </c>
      <c r="AB644" s="165" t="s">
        <v>34</v>
      </c>
      <c r="AC644" s="165" t="s">
        <v>34</v>
      </c>
      <c r="AD644" s="165" t="s">
        <v>34</v>
      </c>
      <c r="AE644" s="165" t="s">
        <v>34</v>
      </c>
      <c r="AF644" s="165" t="s">
        <v>34</v>
      </c>
      <c r="AG644" s="165" t="s">
        <v>34</v>
      </c>
      <c r="AH644" s="165" t="s">
        <v>34</v>
      </c>
      <c r="AI644" s="170" t="s">
        <v>405</v>
      </c>
      <c r="AJ644" s="41" t="s">
        <v>405</v>
      </c>
      <c r="AK644" s="32" t="s">
        <v>404</v>
      </c>
      <c r="AL644" s="90">
        <v>1</v>
      </c>
      <c r="AM644" s="89"/>
      <c r="AN644" s="21"/>
      <c r="AO644" s="87"/>
      <c r="AP644" s="21"/>
      <c r="AQ644" s="21"/>
      <c r="AR644" s="21"/>
      <c r="AS644" s="34"/>
      <c r="AT644" s="34"/>
      <c r="AU644" s="29">
        <v>579</v>
      </c>
      <c r="AV644" s="29" t="s">
        <v>449</v>
      </c>
      <c r="AW644" s="29" t="str">
        <f t="shared" si="144"/>
        <v>579.</v>
      </c>
      <c r="AX644" s="104"/>
    </row>
    <row r="645" spans="1:50" ht="22.5" customHeight="1" x14ac:dyDescent="0.3">
      <c r="A645" s="159" t="str">
        <f t="shared" si="147"/>
        <v>580.</v>
      </c>
      <c r="B645" s="159">
        <v>2209</v>
      </c>
      <c r="C645" s="171" t="s">
        <v>1810</v>
      </c>
      <c r="D645" s="159">
        <v>1951</v>
      </c>
      <c r="E645" s="159" t="s">
        <v>34</v>
      </c>
      <c r="F645" s="159" t="s">
        <v>37</v>
      </c>
      <c r="G645" s="159">
        <v>2</v>
      </c>
      <c r="H645" s="159">
        <v>2</v>
      </c>
      <c r="I645" s="154">
        <v>573.1</v>
      </c>
      <c r="J645" s="154">
        <v>522.5</v>
      </c>
      <c r="K645" s="154">
        <v>377.7</v>
      </c>
      <c r="L645" s="156">
        <v>23</v>
      </c>
      <c r="M645" s="154">
        <f>T645</f>
        <v>174963.88</v>
      </c>
      <c r="N645" s="154" t="s">
        <v>34</v>
      </c>
      <c r="O645" s="154" t="s">
        <v>34</v>
      </c>
      <c r="P645" s="154" t="s">
        <v>34</v>
      </c>
      <c r="Q645" s="154">
        <f t="shared" si="146"/>
        <v>174963.88</v>
      </c>
      <c r="R645" s="154">
        <f t="shared" si="148"/>
        <v>305.29380561856567</v>
      </c>
      <c r="S645" s="154">
        <v>6757.0460339943347</v>
      </c>
      <c r="T645" s="165">
        <v>174963.88</v>
      </c>
      <c r="U645" s="169" t="s">
        <v>34</v>
      </c>
      <c r="V645" s="165" t="s">
        <v>34</v>
      </c>
      <c r="W645" s="165" t="s">
        <v>34</v>
      </c>
      <c r="X645" s="165" t="s">
        <v>34</v>
      </c>
      <c r="Y645" s="165" t="s">
        <v>34</v>
      </c>
      <c r="Z645" s="165" t="s">
        <v>34</v>
      </c>
      <c r="AA645" s="165" t="s">
        <v>34</v>
      </c>
      <c r="AB645" s="165" t="s">
        <v>34</v>
      </c>
      <c r="AC645" s="165" t="s">
        <v>34</v>
      </c>
      <c r="AD645" s="165" t="s">
        <v>34</v>
      </c>
      <c r="AE645" s="165" t="s">
        <v>34</v>
      </c>
      <c r="AF645" s="165" t="s">
        <v>34</v>
      </c>
      <c r="AG645" s="165" t="s">
        <v>34</v>
      </c>
      <c r="AH645" s="165" t="s">
        <v>34</v>
      </c>
      <c r="AI645" s="170" t="s">
        <v>405</v>
      </c>
      <c r="AJ645" s="41" t="s">
        <v>405</v>
      </c>
      <c r="AK645" s="32" t="s">
        <v>404</v>
      </c>
      <c r="AL645" s="90">
        <v>1</v>
      </c>
      <c r="AM645" s="89"/>
      <c r="AN645" s="21" t="s">
        <v>409</v>
      </c>
      <c r="AO645" s="21"/>
      <c r="AP645" s="21"/>
      <c r="AQ645" s="21"/>
      <c r="AR645" s="21"/>
      <c r="AS645" s="34" t="s">
        <v>1913</v>
      </c>
      <c r="AT645" s="34"/>
      <c r="AU645" s="29">
        <v>580</v>
      </c>
      <c r="AV645" s="29" t="s">
        <v>449</v>
      </c>
      <c r="AW645" s="29" t="str">
        <f t="shared" si="144"/>
        <v>580.</v>
      </c>
      <c r="AX645" s="104"/>
    </row>
    <row r="646" spans="1:50" ht="22.5" customHeight="1" x14ac:dyDescent="0.3">
      <c r="A646" s="159" t="str">
        <f t="shared" si="147"/>
        <v>581.</v>
      </c>
      <c r="B646" s="159">
        <v>2218</v>
      </c>
      <c r="C646" s="185" t="s">
        <v>1777</v>
      </c>
      <c r="D646" s="159">
        <v>1957</v>
      </c>
      <c r="E646" s="159" t="s">
        <v>34</v>
      </c>
      <c r="F646" s="159" t="s">
        <v>37</v>
      </c>
      <c r="G646" s="159">
        <v>2</v>
      </c>
      <c r="H646" s="159">
        <v>2</v>
      </c>
      <c r="I646" s="154">
        <v>706.1</v>
      </c>
      <c r="J646" s="154">
        <v>641.29999999999995</v>
      </c>
      <c r="K646" s="154">
        <v>573.29999999999995</v>
      </c>
      <c r="L646" s="156">
        <v>24</v>
      </c>
      <c r="M646" s="154">
        <f>X646</f>
        <v>1617517</v>
      </c>
      <c r="N646" s="154" t="s">
        <v>34</v>
      </c>
      <c r="O646" s="154" t="s">
        <v>34</v>
      </c>
      <c r="P646" s="154" t="s">
        <v>34</v>
      </c>
      <c r="Q646" s="154">
        <f t="shared" si="146"/>
        <v>1617517</v>
      </c>
      <c r="R646" s="154">
        <f t="shared" si="148"/>
        <v>2290.7760940376716</v>
      </c>
      <c r="S646" s="154">
        <v>6757.0460339943347</v>
      </c>
      <c r="T646" s="165" t="s">
        <v>34</v>
      </c>
      <c r="U646" s="169" t="s">
        <v>34</v>
      </c>
      <c r="V646" s="165" t="s">
        <v>34</v>
      </c>
      <c r="W646" s="152">
        <v>644.5</v>
      </c>
      <c r="X646" s="152">
        <v>1617517</v>
      </c>
      <c r="Y646" s="165" t="s">
        <v>34</v>
      </c>
      <c r="Z646" s="165" t="s">
        <v>34</v>
      </c>
      <c r="AA646" s="165" t="s">
        <v>34</v>
      </c>
      <c r="AB646" s="165" t="s">
        <v>34</v>
      </c>
      <c r="AC646" s="165" t="s">
        <v>34</v>
      </c>
      <c r="AD646" s="165" t="s">
        <v>34</v>
      </c>
      <c r="AE646" s="165" t="s">
        <v>34</v>
      </c>
      <c r="AF646" s="165" t="s">
        <v>34</v>
      </c>
      <c r="AG646" s="165" t="s">
        <v>34</v>
      </c>
      <c r="AH646" s="165" t="s">
        <v>34</v>
      </c>
      <c r="AI646" s="170" t="s">
        <v>405</v>
      </c>
      <c r="AJ646" s="41" t="s">
        <v>405</v>
      </c>
      <c r="AK646" s="32" t="s">
        <v>404</v>
      </c>
      <c r="AL646" s="90">
        <v>1</v>
      </c>
      <c r="AM646" s="89"/>
      <c r="AN646" s="21"/>
      <c r="AO646" s="87"/>
      <c r="AP646" s="21"/>
      <c r="AQ646" s="21"/>
      <c r="AR646" s="21"/>
      <c r="AS646" s="34"/>
      <c r="AT646" s="34"/>
      <c r="AU646" s="29">
        <v>581</v>
      </c>
      <c r="AV646" s="29" t="s">
        <v>449</v>
      </c>
      <c r="AW646" s="29" t="str">
        <f t="shared" si="144"/>
        <v>581.</v>
      </c>
      <c r="AX646" s="104"/>
    </row>
    <row r="647" spans="1:50" ht="22.5" customHeight="1" x14ac:dyDescent="0.3">
      <c r="A647" s="159" t="str">
        <f t="shared" si="147"/>
        <v>582.</v>
      </c>
      <c r="B647" s="159">
        <v>2227</v>
      </c>
      <c r="C647" s="171" t="s">
        <v>1778</v>
      </c>
      <c r="D647" s="159">
        <v>1955</v>
      </c>
      <c r="E647" s="159" t="s">
        <v>34</v>
      </c>
      <c r="F647" s="159" t="s">
        <v>37</v>
      </c>
      <c r="G647" s="159">
        <v>2</v>
      </c>
      <c r="H647" s="159">
        <v>2</v>
      </c>
      <c r="I647" s="154">
        <v>867.8</v>
      </c>
      <c r="J647" s="154">
        <v>839.1</v>
      </c>
      <c r="K647" s="154">
        <v>778.8</v>
      </c>
      <c r="L647" s="156">
        <v>25</v>
      </c>
      <c r="M647" s="154">
        <f>X647</f>
        <v>2141077.2799999998</v>
      </c>
      <c r="N647" s="154" t="s">
        <v>34</v>
      </c>
      <c r="O647" s="154" t="s">
        <v>34</v>
      </c>
      <c r="P647" s="154" t="s">
        <v>34</v>
      </c>
      <c r="Q647" s="154">
        <f t="shared" si="146"/>
        <v>2141077.2799999998</v>
      </c>
      <c r="R647" s="154">
        <f t="shared" si="148"/>
        <v>2467.2473841899055</v>
      </c>
      <c r="S647" s="154">
        <v>6757.0460339943347</v>
      </c>
      <c r="T647" s="165" t="s">
        <v>34</v>
      </c>
      <c r="U647" s="169" t="s">
        <v>34</v>
      </c>
      <c r="V647" s="165" t="s">
        <v>34</v>
      </c>
      <c r="W647" s="152">
        <v>956</v>
      </c>
      <c r="X647" s="152">
        <v>2141077.2799999998</v>
      </c>
      <c r="Y647" s="165" t="s">
        <v>34</v>
      </c>
      <c r="Z647" s="165" t="s">
        <v>34</v>
      </c>
      <c r="AA647" s="165" t="s">
        <v>34</v>
      </c>
      <c r="AB647" s="165" t="s">
        <v>34</v>
      </c>
      <c r="AC647" s="165" t="s">
        <v>34</v>
      </c>
      <c r="AD647" s="165" t="s">
        <v>34</v>
      </c>
      <c r="AE647" s="165" t="s">
        <v>34</v>
      </c>
      <c r="AF647" s="165" t="s">
        <v>34</v>
      </c>
      <c r="AG647" s="165" t="s">
        <v>34</v>
      </c>
      <c r="AH647" s="165" t="s">
        <v>34</v>
      </c>
      <c r="AI647" s="170" t="s">
        <v>405</v>
      </c>
      <c r="AJ647" s="41" t="s">
        <v>405</v>
      </c>
      <c r="AK647" s="32" t="s">
        <v>404</v>
      </c>
      <c r="AL647" s="90">
        <v>1</v>
      </c>
      <c r="AM647" s="89"/>
      <c r="AN647" s="21"/>
      <c r="AO647" s="87"/>
      <c r="AP647" s="21"/>
      <c r="AQ647" s="21"/>
      <c r="AR647" s="21"/>
      <c r="AS647" s="34"/>
      <c r="AT647" s="34"/>
      <c r="AU647" s="29">
        <v>582</v>
      </c>
      <c r="AV647" s="29" t="s">
        <v>449</v>
      </c>
      <c r="AW647" s="29" t="str">
        <f t="shared" si="144"/>
        <v>582.</v>
      </c>
      <c r="AX647" s="104"/>
    </row>
    <row r="648" spans="1:50" ht="22.5" customHeight="1" x14ac:dyDescent="0.3">
      <c r="A648" s="159" t="str">
        <f t="shared" si="147"/>
        <v>583.</v>
      </c>
      <c r="B648" s="159">
        <v>2233</v>
      </c>
      <c r="C648" s="171" t="s">
        <v>1776</v>
      </c>
      <c r="D648" s="159">
        <v>1954</v>
      </c>
      <c r="E648" s="159" t="s">
        <v>34</v>
      </c>
      <c r="F648" s="159" t="s">
        <v>37</v>
      </c>
      <c r="G648" s="159">
        <v>2</v>
      </c>
      <c r="H648" s="159">
        <v>3</v>
      </c>
      <c r="I648" s="154">
        <v>1426.1</v>
      </c>
      <c r="J648" s="154">
        <v>1332.3</v>
      </c>
      <c r="K648" s="154">
        <v>1032.5999999999999</v>
      </c>
      <c r="L648" s="156">
        <v>56</v>
      </c>
      <c r="M648" s="154">
        <f>T648+X648</f>
        <v>3601644.58</v>
      </c>
      <c r="N648" s="154" t="s">
        <v>34</v>
      </c>
      <c r="O648" s="154" t="s">
        <v>34</v>
      </c>
      <c r="P648" s="154" t="s">
        <v>34</v>
      </c>
      <c r="Q648" s="154">
        <f t="shared" si="146"/>
        <v>3601644.58</v>
      </c>
      <c r="R648" s="154">
        <f t="shared" si="148"/>
        <v>2525.5203562162542</v>
      </c>
      <c r="S648" s="154">
        <v>6757.0460339943347</v>
      </c>
      <c r="T648" s="165">
        <v>288501.28999999998</v>
      </c>
      <c r="U648" s="169" t="s">
        <v>34</v>
      </c>
      <c r="V648" s="165" t="s">
        <v>34</v>
      </c>
      <c r="W648" s="152">
        <v>1353</v>
      </c>
      <c r="X648" s="152">
        <v>3313143.29</v>
      </c>
      <c r="Y648" s="165" t="s">
        <v>34</v>
      </c>
      <c r="Z648" s="165" t="s">
        <v>34</v>
      </c>
      <c r="AA648" s="165" t="s">
        <v>34</v>
      </c>
      <c r="AB648" s="165" t="s">
        <v>34</v>
      </c>
      <c r="AC648" s="165" t="s">
        <v>34</v>
      </c>
      <c r="AD648" s="165" t="s">
        <v>34</v>
      </c>
      <c r="AE648" s="165" t="s">
        <v>34</v>
      </c>
      <c r="AF648" s="165" t="s">
        <v>34</v>
      </c>
      <c r="AG648" s="165" t="s">
        <v>34</v>
      </c>
      <c r="AH648" s="165" t="s">
        <v>34</v>
      </c>
      <c r="AI648" s="170" t="s">
        <v>405</v>
      </c>
      <c r="AJ648" s="41" t="s">
        <v>405</v>
      </c>
      <c r="AK648" s="32" t="s">
        <v>404</v>
      </c>
      <c r="AL648" s="90">
        <v>1</v>
      </c>
      <c r="AM648" s="89"/>
      <c r="AN648" s="21" t="s">
        <v>1530</v>
      </c>
      <c r="AO648" s="21"/>
      <c r="AP648" s="21"/>
      <c r="AQ648" s="21"/>
      <c r="AR648" s="21"/>
      <c r="AS648" s="34" t="s">
        <v>1891</v>
      </c>
      <c r="AT648" s="34"/>
      <c r="AU648" s="29">
        <v>583</v>
      </c>
      <c r="AV648" s="29" t="s">
        <v>449</v>
      </c>
      <c r="AW648" s="29" t="str">
        <f t="shared" si="144"/>
        <v>583.</v>
      </c>
      <c r="AX648" s="104"/>
    </row>
    <row r="649" spans="1:50" ht="22.5" customHeight="1" x14ac:dyDescent="0.3">
      <c r="A649" s="159" t="str">
        <f t="shared" si="147"/>
        <v>584.</v>
      </c>
      <c r="B649" s="159">
        <v>2074</v>
      </c>
      <c r="C649" s="185" t="s">
        <v>1766</v>
      </c>
      <c r="D649" s="159">
        <v>1977</v>
      </c>
      <c r="E649" s="159" t="s">
        <v>34</v>
      </c>
      <c r="F649" s="159" t="s">
        <v>37</v>
      </c>
      <c r="G649" s="159">
        <v>5</v>
      </c>
      <c r="H649" s="159">
        <v>3</v>
      </c>
      <c r="I649" s="154">
        <v>2585.1</v>
      </c>
      <c r="J649" s="154">
        <v>2106.6</v>
      </c>
      <c r="K649" s="154">
        <v>1932.5</v>
      </c>
      <c r="L649" s="156">
        <v>103</v>
      </c>
      <c r="M649" s="154">
        <f>AG649</f>
        <v>422012</v>
      </c>
      <c r="N649" s="154" t="s">
        <v>34</v>
      </c>
      <c r="O649" s="154" t="s">
        <v>34</v>
      </c>
      <c r="P649" s="154" t="s">
        <v>34</v>
      </c>
      <c r="Q649" s="154">
        <f t="shared" si="146"/>
        <v>422012</v>
      </c>
      <c r="R649" s="154"/>
      <c r="S649" s="154"/>
      <c r="T649" s="165" t="s">
        <v>34</v>
      </c>
      <c r="U649" s="169" t="s">
        <v>34</v>
      </c>
      <c r="V649" s="165" t="s">
        <v>34</v>
      </c>
      <c r="W649" s="165" t="s">
        <v>34</v>
      </c>
      <c r="X649" s="165" t="s">
        <v>34</v>
      </c>
      <c r="Y649" s="165" t="s">
        <v>34</v>
      </c>
      <c r="Z649" s="165" t="s">
        <v>34</v>
      </c>
      <c r="AA649" s="165" t="s">
        <v>34</v>
      </c>
      <c r="AB649" s="165" t="s">
        <v>34</v>
      </c>
      <c r="AC649" s="165" t="s">
        <v>34</v>
      </c>
      <c r="AD649" s="165" t="s">
        <v>34</v>
      </c>
      <c r="AE649" s="165" t="s">
        <v>34</v>
      </c>
      <c r="AF649" s="165" t="s">
        <v>34</v>
      </c>
      <c r="AG649" s="165">
        <f>211006+211006</f>
        <v>422012</v>
      </c>
      <c r="AH649" s="165" t="s">
        <v>34</v>
      </c>
      <c r="AI649" s="170" t="s">
        <v>405</v>
      </c>
      <c r="AJ649" s="41" t="s">
        <v>405</v>
      </c>
      <c r="AK649" s="32" t="s">
        <v>406</v>
      </c>
      <c r="AL649" s="90">
        <v>1</v>
      </c>
      <c r="AM649" s="89"/>
      <c r="AN649" s="21" t="s">
        <v>1768</v>
      </c>
      <c r="AO649" s="21">
        <v>211006</v>
      </c>
      <c r="AP649" s="21">
        <v>211006</v>
      </c>
      <c r="AQ649" s="21"/>
      <c r="AR649" s="21"/>
      <c r="AS649" s="34" t="s">
        <v>1769</v>
      </c>
      <c r="AT649" s="34"/>
      <c r="AU649" s="29">
        <v>584</v>
      </c>
      <c r="AV649" s="29" t="s">
        <v>449</v>
      </c>
      <c r="AW649" s="29" t="str">
        <f t="shared" si="144"/>
        <v>584.</v>
      </c>
      <c r="AX649" s="104"/>
    </row>
    <row r="650" spans="1:50" ht="22.5" customHeight="1" x14ac:dyDescent="0.3">
      <c r="A650" s="159" t="str">
        <f t="shared" si="147"/>
        <v>585.</v>
      </c>
      <c r="B650" s="159">
        <v>2075</v>
      </c>
      <c r="C650" s="171" t="s">
        <v>937</v>
      </c>
      <c r="D650" s="159">
        <v>1978</v>
      </c>
      <c r="E650" s="159" t="s">
        <v>34</v>
      </c>
      <c r="F650" s="159" t="s">
        <v>37</v>
      </c>
      <c r="G650" s="159">
        <v>5</v>
      </c>
      <c r="H650" s="159">
        <v>5</v>
      </c>
      <c r="I650" s="154">
        <v>4064.2</v>
      </c>
      <c r="J650" s="154">
        <v>3570.7</v>
      </c>
      <c r="K650" s="154">
        <v>3440.3</v>
      </c>
      <c r="L650" s="156">
        <v>162</v>
      </c>
      <c r="M650" s="154">
        <f>T650</f>
        <v>621943.1</v>
      </c>
      <c r="N650" s="154" t="s">
        <v>34</v>
      </c>
      <c r="O650" s="154" t="s">
        <v>34</v>
      </c>
      <c r="P650" s="154" t="s">
        <v>34</v>
      </c>
      <c r="Q650" s="154">
        <f t="shared" si="146"/>
        <v>621943.1</v>
      </c>
      <c r="R650" s="154">
        <f>M650/I650</f>
        <v>153.02964913144038</v>
      </c>
      <c r="S650" s="154">
        <v>6757.0460339943347</v>
      </c>
      <c r="T650" s="165">
        <v>621943.1</v>
      </c>
      <c r="U650" s="169" t="s">
        <v>34</v>
      </c>
      <c r="V650" s="165" t="s">
        <v>34</v>
      </c>
      <c r="W650" s="165" t="s">
        <v>34</v>
      </c>
      <c r="X650" s="165" t="s">
        <v>34</v>
      </c>
      <c r="Y650" s="165" t="s">
        <v>34</v>
      </c>
      <c r="Z650" s="165" t="s">
        <v>34</v>
      </c>
      <c r="AA650" s="165" t="s">
        <v>34</v>
      </c>
      <c r="AB650" s="165" t="s">
        <v>34</v>
      </c>
      <c r="AC650" s="165" t="s">
        <v>34</v>
      </c>
      <c r="AD650" s="165" t="s">
        <v>34</v>
      </c>
      <c r="AE650" s="165" t="s">
        <v>34</v>
      </c>
      <c r="AF650" s="165" t="s">
        <v>34</v>
      </c>
      <c r="AG650" s="165" t="s">
        <v>34</v>
      </c>
      <c r="AH650" s="165" t="s">
        <v>34</v>
      </c>
      <c r="AI650" s="170" t="s">
        <v>405</v>
      </c>
      <c r="AJ650" s="41" t="s">
        <v>405</v>
      </c>
      <c r="AK650" s="32" t="s">
        <v>404</v>
      </c>
      <c r="AL650" s="90">
        <v>1</v>
      </c>
      <c r="AM650" s="89"/>
      <c r="AN650" s="21" t="s">
        <v>502</v>
      </c>
      <c r="AO650" s="21"/>
      <c r="AP650" s="21"/>
      <c r="AQ650" s="21"/>
      <c r="AR650" s="21"/>
      <c r="AS650" s="34" t="s">
        <v>1833</v>
      </c>
      <c r="AT650" s="34"/>
      <c r="AU650" s="29">
        <v>585</v>
      </c>
      <c r="AV650" s="29" t="s">
        <v>449</v>
      </c>
      <c r="AW650" s="29" t="str">
        <f t="shared" si="144"/>
        <v>585.</v>
      </c>
      <c r="AX650" s="104"/>
    </row>
    <row r="651" spans="1:50" ht="22.5" customHeight="1" x14ac:dyDescent="0.3">
      <c r="A651" s="159" t="str">
        <f t="shared" si="147"/>
        <v>586.</v>
      </c>
      <c r="B651" s="159">
        <v>2076</v>
      </c>
      <c r="C651" s="185" t="s">
        <v>938</v>
      </c>
      <c r="D651" s="159">
        <v>1980</v>
      </c>
      <c r="E651" s="159" t="s">
        <v>34</v>
      </c>
      <c r="F651" s="159" t="s">
        <v>37</v>
      </c>
      <c r="G651" s="159">
        <v>5</v>
      </c>
      <c r="H651" s="159">
        <v>5</v>
      </c>
      <c r="I651" s="154">
        <v>4068.2</v>
      </c>
      <c r="J651" s="154">
        <v>3574.7</v>
      </c>
      <c r="K651" s="154">
        <v>3001</v>
      </c>
      <c r="L651" s="156">
        <v>169</v>
      </c>
      <c r="M651" s="154">
        <f>T651+AB651</f>
        <v>1873365.15</v>
      </c>
      <c r="N651" s="154" t="s">
        <v>34</v>
      </c>
      <c r="O651" s="154" t="s">
        <v>34</v>
      </c>
      <c r="P651" s="154" t="s">
        <v>34</v>
      </c>
      <c r="Q651" s="154">
        <f t="shared" si="146"/>
        <v>1873365.15</v>
      </c>
      <c r="R651" s="154" t="e">
        <f>Y651+AA651+AC651+AE651+AG651+AI651+AM651+AN651</f>
        <v>#VALUE!</v>
      </c>
      <c r="S651" s="154" t="e">
        <f>Z651+AB651+AD651+AF651+AH651+AJ651+AN651+AO651</f>
        <v>#VALUE!</v>
      </c>
      <c r="T651" s="165">
        <v>439996.1</v>
      </c>
      <c r="U651" s="169" t="s">
        <v>34</v>
      </c>
      <c r="V651" s="165" t="s">
        <v>34</v>
      </c>
      <c r="W651" s="165" t="s">
        <v>34</v>
      </c>
      <c r="X651" s="165" t="s">
        <v>34</v>
      </c>
      <c r="Y651" s="165" t="s">
        <v>34</v>
      </c>
      <c r="Z651" s="165" t="s">
        <v>34</v>
      </c>
      <c r="AA651" s="165">
        <v>2904</v>
      </c>
      <c r="AB651" s="165">
        <v>1433369.05</v>
      </c>
      <c r="AC651" s="165" t="s">
        <v>34</v>
      </c>
      <c r="AD651" s="165" t="s">
        <v>34</v>
      </c>
      <c r="AE651" s="165" t="s">
        <v>34</v>
      </c>
      <c r="AF651" s="165" t="s">
        <v>34</v>
      </c>
      <c r="AG651" s="165" t="s">
        <v>34</v>
      </c>
      <c r="AH651" s="165" t="s">
        <v>34</v>
      </c>
      <c r="AI651" s="170" t="s">
        <v>405</v>
      </c>
      <c r="AJ651" s="41" t="s">
        <v>405</v>
      </c>
      <c r="AK651" s="32" t="s">
        <v>404</v>
      </c>
      <c r="AL651" s="90">
        <v>1</v>
      </c>
      <c r="AM651" s="89"/>
      <c r="AN651" s="21" t="s">
        <v>1526</v>
      </c>
      <c r="AO651" s="21"/>
      <c r="AP651" s="21"/>
      <c r="AQ651" s="21"/>
      <c r="AR651" s="21"/>
      <c r="AS651" s="34" t="s">
        <v>1833</v>
      </c>
      <c r="AT651" s="34"/>
      <c r="AU651" s="29">
        <v>586</v>
      </c>
      <c r="AV651" s="29" t="s">
        <v>449</v>
      </c>
      <c r="AW651" s="29" t="str">
        <f t="shared" si="144"/>
        <v>586.</v>
      </c>
      <c r="AX651" s="104"/>
    </row>
    <row r="652" spans="1:50" ht="22.5" customHeight="1" x14ac:dyDescent="0.3">
      <c r="A652" s="159" t="str">
        <f t="shared" si="147"/>
        <v>587.</v>
      </c>
      <c r="B652" s="159">
        <v>2069</v>
      </c>
      <c r="C652" s="185" t="s">
        <v>1767</v>
      </c>
      <c r="D652" s="159">
        <v>1987</v>
      </c>
      <c r="E652" s="159" t="s">
        <v>34</v>
      </c>
      <c r="F652" s="159" t="s">
        <v>37</v>
      </c>
      <c r="G652" s="159">
        <v>5</v>
      </c>
      <c r="H652" s="159">
        <v>4</v>
      </c>
      <c r="I652" s="154">
        <v>4812.8</v>
      </c>
      <c r="J652" s="154">
        <v>4021.4</v>
      </c>
      <c r="K652" s="154">
        <v>3646.4</v>
      </c>
      <c r="L652" s="156">
        <v>201</v>
      </c>
      <c r="M652" s="154">
        <f>AG652</f>
        <v>538441</v>
      </c>
      <c r="N652" s="154" t="s">
        <v>34</v>
      </c>
      <c r="O652" s="154" t="s">
        <v>34</v>
      </c>
      <c r="P652" s="154" t="s">
        <v>34</v>
      </c>
      <c r="Q652" s="154">
        <f t="shared" si="146"/>
        <v>538441</v>
      </c>
      <c r="R652" s="154"/>
      <c r="S652" s="154"/>
      <c r="T652" s="165" t="s">
        <v>34</v>
      </c>
      <c r="U652" s="169" t="s">
        <v>34</v>
      </c>
      <c r="V652" s="165" t="s">
        <v>34</v>
      </c>
      <c r="W652" s="165" t="s">
        <v>34</v>
      </c>
      <c r="X652" s="165" t="s">
        <v>34</v>
      </c>
      <c r="Y652" s="165" t="s">
        <v>34</v>
      </c>
      <c r="Z652" s="165" t="s">
        <v>34</v>
      </c>
      <c r="AA652" s="165" t="s">
        <v>34</v>
      </c>
      <c r="AB652" s="165" t="s">
        <v>34</v>
      </c>
      <c r="AC652" s="165" t="s">
        <v>34</v>
      </c>
      <c r="AD652" s="165" t="s">
        <v>34</v>
      </c>
      <c r="AE652" s="165" t="s">
        <v>34</v>
      </c>
      <c r="AF652" s="165" t="s">
        <v>34</v>
      </c>
      <c r="AG652" s="165">
        <f>50187.78+244126.61+244126.61</f>
        <v>538441</v>
      </c>
      <c r="AH652" s="165" t="s">
        <v>34</v>
      </c>
      <c r="AI652" s="170" t="s">
        <v>405</v>
      </c>
      <c r="AJ652" s="41" t="s">
        <v>405</v>
      </c>
      <c r="AK652" s="32" t="s">
        <v>406</v>
      </c>
      <c r="AL652" s="90">
        <v>1</v>
      </c>
      <c r="AM652" s="89"/>
      <c r="AN652" s="21" t="s">
        <v>1770</v>
      </c>
      <c r="AO652" s="21">
        <v>50187.78</v>
      </c>
      <c r="AP652" s="21">
        <v>244126.61</v>
      </c>
      <c r="AQ652" s="21"/>
      <c r="AR652" s="21"/>
      <c r="AS652" s="34" t="s">
        <v>1771</v>
      </c>
      <c r="AT652" s="34"/>
      <c r="AU652" s="29">
        <v>587</v>
      </c>
      <c r="AV652" s="29" t="s">
        <v>449</v>
      </c>
      <c r="AW652" s="29" t="str">
        <f t="shared" si="144"/>
        <v>587.</v>
      </c>
      <c r="AX652" s="104"/>
    </row>
    <row r="653" spans="1:50" ht="22.5" customHeight="1" x14ac:dyDescent="0.3">
      <c r="A653" s="159" t="str">
        <f t="shared" si="147"/>
        <v>588.</v>
      </c>
      <c r="B653" s="159">
        <v>2080</v>
      </c>
      <c r="C653" s="185" t="s">
        <v>1741</v>
      </c>
      <c r="D653" s="159">
        <v>1994</v>
      </c>
      <c r="E653" s="159" t="s">
        <v>34</v>
      </c>
      <c r="F653" s="159" t="s">
        <v>37</v>
      </c>
      <c r="G653" s="159">
        <v>5</v>
      </c>
      <c r="H653" s="159">
        <v>6</v>
      </c>
      <c r="I653" s="154">
        <v>4764.8</v>
      </c>
      <c r="J653" s="154">
        <v>4224.7</v>
      </c>
      <c r="K653" s="154">
        <v>4224.7</v>
      </c>
      <c r="L653" s="156">
        <v>203</v>
      </c>
      <c r="M653" s="154">
        <f>AD653</f>
        <v>557389.93999999994</v>
      </c>
      <c r="N653" s="154" t="s">
        <v>34</v>
      </c>
      <c r="O653" s="154" t="s">
        <v>34</v>
      </c>
      <c r="P653" s="154" t="s">
        <v>34</v>
      </c>
      <c r="Q653" s="154">
        <f t="shared" si="146"/>
        <v>557389.93999999994</v>
      </c>
      <c r="R653" s="154"/>
      <c r="S653" s="154"/>
      <c r="T653" s="165" t="s">
        <v>34</v>
      </c>
      <c r="U653" s="169" t="s">
        <v>34</v>
      </c>
      <c r="V653" s="165" t="s">
        <v>34</v>
      </c>
      <c r="W653" s="165" t="s">
        <v>34</v>
      </c>
      <c r="X653" s="165" t="s">
        <v>34</v>
      </c>
      <c r="Y653" s="165" t="s">
        <v>34</v>
      </c>
      <c r="Z653" s="165" t="s">
        <v>34</v>
      </c>
      <c r="AA653" s="165" t="s">
        <v>34</v>
      </c>
      <c r="AB653" s="165" t="s">
        <v>34</v>
      </c>
      <c r="AC653" s="165">
        <v>156</v>
      </c>
      <c r="AD653" s="165">
        <v>557389.93999999994</v>
      </c>
      <c r="AE653" s="165" t="s">
        <v>34</v>
      </c>
      <c r="AF653" s="165" t="s">
        <v>34</v>
      </c>
      <c r="AG653" s="165" t="s">
        <v>34</v>
      </c>
      <c r="AH653" s="165" t="s">
        <v>34</v>
      </c>
      <c r="AI653" s="170" t="s">
        <v>405</v>
      </c>
      <c r="AJ653" s="41" t="s">
        <v>405</v>
      </c>
      <c r="AK653" s="32" t="s">
        <v>407</v>
      </c>
      <c r="AL653" s="90">
        <v>1</v>
      </c>
      <c r="AM653" s="89"/>
      <c r="AN653" s="21"/>
      <c r="AO653" s="87"/>
      <c r="AP653" s="21"/>
      <c r="AQ653" s="21"/>
      <c r="AR653" s="21"/>
      <c r="AS653" s="34" t="s">
        <v>1742</v>
      </c>
      <c r="AT653" s="34"/>
      <c r="AU653" s="29">
        <v>588</v>
      </c>
      <c r="AV653" s="29" t="s">
        <v>449</v>
      </c>
      <c r="AW653" s="29" t="str">
        <f t="shared" si="144"/>
        <v>588.</v>
      </c>
      <c r="AX653" s="104"/>
    </row>
    <row r="654" spans="1:50" ht="22.5" customHeight="1" x14ac:dyDescent="0.3">
      <c r="A654" s="159" t="str">
        <f t="shared" si="147"/>
        <v>589.</v>
      </c>
      <c r="B654" s="159">
        <v>2084</v>
      </c>
      <c r="C654" s="171" t="s">
        <v>939</v>
      </c>
      <c r="D654" s="159">
        <v>1982</v>
      </c>
      <c r="E654" s="159" t="s">
        <v>34</v>
      </c>
      <c r="F654" s="159" t="s">
        <v>37</v>
      </c>
      <c r="G654" s="159">
        <v>5</v>
      </c>
      <c r="H654" s="159">
        <v>5</v>
      </c>
      <c r="I654" s="154">
        <v>3956.4</v>
      </c>
      <c r="J654" s="154">
        <v>3499.5</v>
      </c>
      <c r="K654" s="154">
        <v>2862.2</v>
      </c>
      <c r="L654" s="156">
        <v>199</v>
      </c>
      <c r="M654" s="154">
        <f>AB654</f>
        <v>1401000</v>
      </c>
      <c r="N654" s="154" t="s">
        <v>34</v>
      </c>
      <c r="O654" s="154" t="s">
        <v>34</v>
      </c>
      <c r="P654" s="154" t="s">
        <v>34</v>
      </c>
      <c r="Q654" s="154">
        <f t="shared" si="146"/>
        <v>1401000</v>
      </c>
      <c r="R654" s="154">
        <f>M654/I654</f>
        <v>354.10979678495602</v>
      </c>
      <c r="S654" s="154">
        <v>6757.0460339943347</v>
      </c>
      <c r="T654" s="165" t="s">
        <v>34</v>
      </c>
      <c r="U654" s="169" t="s">
        <v>34</v>
      </c>
      <c r="V654" s="165" t="s">
        <v>34</v>
      </c>
      <c r="W654" s="165" t="s">
        <v>34</v>
      </c>
      <c r="X654" s="165" t="s">
        <v>34</v>
      </c>
      <c r="Y654" s="165" t="s">
        <v>34</v>
      </c>
      <c r="Z654" s="165" t="s">
        <v>34</v>
      </c>
      <c r="AA654" s="165">
        <v>2858</v>
      </c>
      <c r="AB654" s="165">
        <v>1401000</v>
      </c>
      <c r="AC654" s="165" t="s">
        <v>34</v>
      </c>
      <c r="AD654" s="165" t="s">
        <v>34</v>
      </c>
      <c r="AE654" s="165" t="s">
        <v>34</v>
      </c>
      <c r="AF654" s="165" t="s">
        <v>34</v>
      </c>
      <c r="AG654" s="165" t="s">
        <v>34</v>
      </c>
      <c r="AH654" s="165" t="s">
        <v>34</v>
      </c>
      <c r="AI654" s="170" t="s">
        <v>405</v>
      </c>
      <c r="AJ654" s="41" t="s">
        <v>405</v>
      </c>
      <c r="AK654" s="1" t="s">
        <v>406</v>
      </c>
      <c r="AL654" s="90">
        <v>1</v>
      </c>
      <c r="AM654" s="91"/>
      <c r="AN654" s="21"/>
      <c r="AO654" s="87"/>
      <c r="AP654" s="21"/>
      <c r="AQ654" s="21"/>
      <c r="AR654" s="21"/>
      <c r="AS654" s="34"/>
      <c r="AT654" s="34"/>
      <c r="AU654" s="29">
        <v>589</v>
      </c>
      <c r="AV654" s="29" t="s">
        <v>449</v>
      </c>
      <c r="AW654" s="29" t="str">
        <f t="shared" si="144"/>
        <v>589.</v>
      </c>
      <c r="AX654" s="104"/>
    </row>
    <row r="655" spans="1:50" ht="22.5" customHeight="1" x14ac:dyDescent="0.3">
      <c r="A655" s="159" t="str">
        <f t="shared" si="147"/>
        <v>590.</v>
      </c>
      <c r="B655" s="159">
        <v>5519</v>
      </c>
      <c r="C655" s="185" t="s">
        <v>1746</v>
      </c>
      <c r="D655" s="159">
        <v>2013</v>
      </c>
      <c r="E655" s="159" t="s">
        <v>34</v>
      </c>
      <c r="F655" s="159" t="s">
        <v>35</v>
      </c>
      <c r="G655" s="159">
        <v>5</v>
      </c>
      <c r="H655" s="159">
        <v>2</v>
      </c>
      <c r="I655" s="154">
        <v>3774.6</v>
      </c>
      <c r="J655" s="154">
        <v>2890.2</v>
      </c>
      <c r="K655" s="154">
        <v>2890.2</v>
      </c>
      <c r="L655" s="156">
        <v>88</v>
      </c>
      <c r="M655" s="154">
        <f>T655+AG655</f>
        <v>407571</v>
      </c>
      <c r="N655" s="154" t="s">
        <v>34</v>
      </c>
      <c r="O655" s="154" t="s">
        <v>34</v>
      </c>
      <c r="P655" s="154" t="s">
        <v>34</v>
      </c>
      <c r="Q655" s="154">
        <f t="shared" si="146"/>
        <v>407571</v>
      </c>
      <c r="R655" s="154"/>
      <c r="S655" s="154"/>
      <c r="T655" s="165">
        <v>342571</v>
      </c>
      <c r="U655" s="169" t="s">
        <v>34</v>
      </c>
      <c r="V655" s="165" t="s">
        <v>34</v>
      </c>
      <c r="W655" s="165" t="s">
        <v>34</v>
      </c>
      <c r="X655" s="165" t="s">
        <v>34</v>
      </c>
      <c r="Y655" s="165" t="s">
        <v>34</v>
      </c>
      <c r="Z655" s="165" t="s">
        <v>34</v>
      </c>
      <c r="AA655" s="165" t="s">
        <v>34</v>
      </c>
      <c r="AB655" s="165" t="s">
        <v>34</v>
      </c>
      <c r="AC655" s="165" t="s">
        <v>34</v>
      </c>
      <c r="AD655" s="165" t="s">
        <v>34</v>
      </c>
      <c r="AE655" s="165" t="s">
        <v>34</v>
      </c>
      <c r="AF655" s="165" t="s">
        <v>34</v>
      </c>
      <c r="AG655" s="165">
        <v>65000</v>
      </c>
      <c r="AH655" s="165" t="s">
        <v>34</v>
      </c>
      <c r="AI655" s="170" t="s">
        <v>405</v>
      </c>
      <c r="AJ655" s="41" t="s">
        <v>405</v>
      </c>
      <c r="AK655" s="32" t="s">
        <v>408</v>
      </c>
      <c r="AL655" s="90">
        <v>1</v>
      </c>
      <c r="AM655" s="89"/>
      <c r="AN655" s="21" t="s">
        <v>409</v>
      </c>
      <c r="AO655" s="21"/>
      <c r="AP655" s="21"/>
      <c r="AQ655" s="21"/>
      <c r="AR655" s="21"/>
      <c r="AS655" s="34" t="s">
        <v>1747</v>
      </c>
      <c r="AT655" s="34"/>
      <c r="AU655" s="29">
        <v>590</v>
      </c>
      <c r="AV655" s="29" t="s">
        <v>449</v>
      </c>
      <c r="AW655" s="29" t="str">
        <f t="shared" si="144"/>
        <v>590.</v>
      </c>
      <c r="AX655" s="104"/>
    </row>
    <row r="656" spans="1:50" ht="22.5" customHeight="1" x14ac:dyDescent="0.3">
      <c r="A656" s="159" t="str">
        <f t="shared" si="147"/>
        <v>591.</v>
      </c>
      <c r="B656" s="159">
        <v>2110</v>
      </c>
      <c r="C656" s="185" t="s">
        <v>1649</v>
      </c>
      <c r="D656" s="159">
        <v>1978</v>
      </c>
      <c r="E656" s="159" t="s">
        <v>34</v>
      </c>
      <c r="F656" s="159" t="s">
        <v>35</v>
      </c>
      <c r="G656" s="159">
        <v>5</v>
      </c>
      <c r="H656" s="159">
        <v>2</v>
      </c>
      <c r="I656" s="154">
        <v>3779.5</v>
      </c>
      <c r="J656" s="154">
        <v>3419.4</v>
      </c>
      <c r="K656" s="154">
        <v>3419.4</v>
      </c>
      <c r="L656" s="156">
        <v>143</v>
      </c>
      <c r="M656" s="154">
        <f>T656</f>
        <v>145803.76</v>
      </c>
      <c r="N656" s="154" t="s">
        <v>34</v>
      </c>
      <c r="O656" s="154" t="s">
        <v>34</v>
      </c>
      <c r="P656" s="154" t="s">
        <v>34</v>
      </c>
      <c r="Q656" s="154">
        <f t="shared" si="142"/>
        <v>145803.76</v>
      </c>
      <c r="R656" s="154"/>
      <c r="S656" s="154"/>
      <c r="T656" s="165">
        <v>145803.76</v>
      </c>
      <c r="U656" s="169" t="s">
        <v>34</v>
      </c>
      <c r="V656" s="165" t="s">
        <v>34</v>
      </c>
      <c r="W656" s="165" t="s">
        <v>34</v>
      </c>
      <c r="X656" s="165" t="s">
        <v>34</v>
      </c>
      <c r="Y656" s="165" t="s">
        <v>34</v>
      </c>
      <c r="Z656" s="165" t="s">
        <v>34</v>
      </c>
      <c r="AA656" s="165" t="s">
        <v>34</v>
      </c>
      <c r="AB656" s="165" t="s">
        <v>34</v>
      </c>
      <c r="AC656" s="165" t="s">
        <v>34</v>
      </c>
      <c r="AD656" s="165" t="s">
        <v>34</v>
      </c>
      <c r="AE656" s="165" t="s">
        <v>34</v>
      </c>
      <c r="AF656" s="165" t="s">
        <v>34</v>
      </c>
      <c r="AG656" s="165" t="s">
        <v>34</v>
      </c>
      <c r="AH656" s="165" t="s">
        <v>34</v>
      </c>
      <c r="AI656" s="170" t="s">
        <v>405</v>
      </c>
      <c r="AJ656" s="41" t="s">
        <v>405</v>
      </c>
      <c r="AK656" s="32" t="s">
        <v>404</v>
      </c>
      <c r="AL656" s="90">
        <v>1</v>
      </c>
      <c r="AM656" s="89"/>
      <c r="AN656" s="21" t="s">
        <v>501</v>
      </c>
      <c r="AO656" s="21" t="s">
        <v>1793</v>
      </c>
      <c r="AP656" s="21"/>
      <c r="AQ656" s="21"/>
      <c r="AR656" s="21"/>
      <c r="AS656" s="34" t="s">
        <v>1648</v>
      </c>
      <c r="AT656" s="34"/>
      <c r="AU656" s="29">
        <v>591</v>
      </c>
      <c r="AV656" s="29" t="s">
        <v>449</v>
      </c>
      <c r="AW656" s="29" t="str">
        <f t="shared" si="144"/>
        <v>591.</v>
      </c>
      <c r="AX656" s="104"/>
    </row>
    <row r="657" spans="1:50" ht="22.5" customHeight="1" x14ac:dyDescent="0.3">
      <c r="A657" s="159" t="str">
        <f t="shared" si="147"/>
        <v>592.</v>
      </c>
      <c r="B657" s="159">
        <v>2122</v>
      </c>
      <c r="C657" s="171" t="s">
        <v>940</v>
      </c>
      <c r="D657" s="159">
        <v>1969</v>
      </c>
      <c r="E657" s="159" t="s">
        <v>34</v>
      </c>
      <c r="F657" s="159" t="s">
        <v>35</v>
      </c>
      <c r="G657" s="159">
        <v>2</v>
      </c>
      <c r="H657" s="159">
        <v>2</v>
      </c>
      <c r="I657" s="154">
        <v>571.1</v>
      </c>
      <c r="J657" s="154">
        <v>521.6</v>
      </c>
      <c r="K657" s="154">
        <v>394.85</v>
      </c>
      <c r="L657" s="156">
        <v>33</v>
      </c>
      <c r="M657" s="154">
        <f>T657</f>
        <v>86233.9</v>
      </c>
      <c r="N657" s="154" t="s">
        <v>34</v>
      </c>
      <c r="O657" s="154" t="s">
        <v>34</v>
      </c>
      <c r="P657" s="154" t="s">
        <v>34</v>
      </c>
      <c r="Q657" s="154">
        <f t="shared" si="142"/>
        <v>86233.9</v>
      </c>
      <c r="R657" s="154">
        <f t="shared" ref="R657:R661" si="151">M657/I657</f>
        <v>150.99614778497636</v>
      </c>
      <c r="S657" s="154">
        <v>6757.0460339943347</v>
      </c>
      <c r="T657" s="165">
        <v>86233.9</v>
      </c>
      <c r="U657" s="169" t="s">
        <v>34</v>
      </c>
      <c r="V657" s="165" t="s">
        <v>34</v>
      </c>
      <c r="W657" s="165" t="s">
        <v>34</v>
      </c>
      <c r="X657" s="165" t="s">
        <v>34</v>
      </c>
      <c r="Y657" s="165" t="s">
        <v>34</v>
      </c>
      <c r="Z657" s="165" t="s">
        <v>34</v>
      </c>
      <c r="AA657" s="165" t="s">
        <v>34</v>
      </c>
      <c r="AB657" s="165" t="s">
        <v>34</v>
      </c>
      <c r="AC657" s="165" t="s">
        <v>34</v>
      </c>
      <c r="AD657" s="165" t="s">
        <v>34</v>
      </c>
      <c r="AE657" s="165" t="s">
        <v>34</v>
      </c>
      <c r="AF657" s="165" t="s">
        <v>34</v>
      </c>
      <c r="AG657" s="165" t="s">
        <v>34</v>
      </c>
      <c r="AH657" s="165" t="s">
        <v>34</v>
      </c>
      <c r="AI657" s="170" t="s">
        <v>405</v>
      </c>
      <c r="AJ657" s="41" t="s">
        <v>405</v>
      </c>
      <c r="AK657" s="32" t="s">
        <v>404</v>
      </c>
      <c r="AL657" s="90">
        <v>1</v>
      </c>
      <c r="AM657" s="89"/>
      <c r="AN657" s="21" t="s">
        <v>409</v>
      </c>
      <c r="AO657" s="21"/>
      <c r="AP657" s="21"/>
      <c r="AQ657" s="21"/>
      <c r="AR657" s="21"/>
      <c r="AS657" s="34" t="s">
        <v>1897</v>
      </c>
      <c r="AT657" s="34"/>
      <c r="AU657" s="29">
        <v>592</v>
      </c>
      <c r="AV657" s="29" t="s">
        <v>449</v>
      </c>
      <c r="AW657" s="29" t="str">
        <f t="shared" si="144"/>
        <v>592.</v>
      </c>
      <c r="AX657" s="104"/>
    </row>
    <row r="658" spans="1:50" ht="22.5" customHeight="1" x14ac:dyDescent="0.3">
      <c r="A658" s="159" t="str">
        <f t="shared" si="147"/>
        <v>593.</v>
      </c>
      <c r="B658" s="159">
        <v>2134</v>
      </c>
      <c r="C658" s="171" t="s">
        <v>941</v>
      </c>
      <c r="D658" s="159">
        <v>1961</v>
      </c>
      <c r="E658" s="159" t="s">
        <v>34</v>
      </c>
      <c r="F658" s="159" t="s">
        <v>35</v>
      </c>
      <c r="G658" s="159">
        <v>2</v>
      </c>
      <c r="H658" s="159">
        <v>2</v>
      </c>
      <c r="I658" s="154">
        <v>554.9</v>
      </c>
      <c r="J658" s="154">
        <v>374</v>
      </c>
      <c r="K658" s="154">
        <v>194.1</v>
      </c>
      <c r="L658" s="156">
        <v>32</v>
      </c>
      <c r="M658" s="154">
        <f>X658</f>
        <v>1165360.73</v>
      </c>
      <c r="N658" s="154" t="s">
        <v>34</v>
      </c>
      <c r="O658" s="154" t="s">
        <v>34</v>
      </c>
      <c r="P658" s="154" t="s">
        <v>34</v>
      </c>
      <c r="Q658" s="154">
        <f t="shared" si="142"/>
        <v>1165360.73</v>
      </c>
      <c r="R658" s="154">
        <f t="shared" si="151"/>
        <v>2100.1274644080013</v>
      </c>
      <c r="S658" s="154">
        <v>6757.0460339943347</v>
      </c>
      <c r="T658" s="165" t="s">
        <v>34</v>
      </c>
      <c r="U658" s="169" t="s">
        <v>34</v>
      </c>
      <c r="V658" s="165" t="s">
        <v>34</v>
      </c>
      <c r="W658" s="152">
        <v>409</v>
      </c>
      <c r="X658" s="152">
        <v>1165360.73</v>
      </c>
      <c r="Y658" s="165" t="s">
        <v>34</v>
      </c>
      <c r="Z658" s="165" t="s">
        <v>34</v>
      </c>
      <c r="AA658" s="165" t="s">
        <v>34</v>
      </c>
      <c r="AB658" s="165" t="s">
        <v>34</v>
      </c>
      <c r="AC658" s="165" t="s">
        <v>34</v>
      </c>
      <c r="AD658" s="165" t="s">
        <v>34</v>
      </c>
      <c r="AE658" s="165" t="s">
        <v>34</v>
      </c>
      <c r="AF658" s="165" t="s">
        <v>34</v>
      </c>
      <c r="AG658" s="165" t="s">
        <v>34</v>
      </c>
      <c r="AH658" s="165" t="s">
        <v>34</v>
      </c>
      <c r="AI658" s="170" t="s">
        <v>405</v>
      </c>
      <c r="AJ658" s="41" t="s">
        <v>405</v>
      </c>
      <c r="AK658" s="32" t="s">
        <v>404</v>
      </c>
      <c r="AL658" s="90">
        <v>1</v>
      </c>
      <c r="AM658" s="89"/>
      <c r="AN658" s="21"/>
      <c r="AO658" s="87"/>
      <c r="AP658" s="21"/>
      <c r="AQ658" s="21"/>
      <c r="AR658" s="21"/>
      <c r="AS658" s="34"/>
      <c r="AT658" s="34"/>
      <c r="AU658" s="29">
        <v>593</v>
      </c>
      <c r="AV658" s="29" t="s">
        <v>449</v>
      </c>
      <c r="AW658" s="29" t="str">
        <f t="shared" si="144"/>
        <v>593.</v>
      </c>
      <c r="AX658" s="104"/>
    </row>
    <row r="659" spans="1:50" ht="22.5" customHeight="1" x14ac:dyDescent="0.3">
      <c r="A659" s="159" t="str">
        <f t="shared" si="147"/>
        <v>594.</v>
      </c>
      <c r="B659" s="159">
        <v>2145</v>
      </c>
      <c r="C659" s="185" t="s">
        <v>942</v>
      </c>
      <c r="D659" s="159">
        <v>1977</v>
      </c>
      <c r="E659" s="159" t="s">
        <v>34</v>
      </c>
      <c r="F659" s="159" t="s">
        <v>35</v>
      </c>
      <c r="G659" s="159">
        <v>2</v>
      </c>
      <c r="H659" s="159">
        <v>2</v>
      </c>
      <c r="I659" s="154">
        <v>390.7</v>
      </c>
      <c r="J659" s="154">
        <v>263.89999999999998</v>
      </c>
      <c r="K659" s="154">
        <v>40.799999999999997</v>
      </c>
      <c r="L659" s="156">
        <v>19</v>
      </c>
      <c r="M659" s="154">
        <f>X659</f>
        <v>984405.1</v>
      </c>
      <c r="N659" s="154" t="s">
        <v>34</v>
      </c>
      <c r="O659" s="154" t="s">
        <v>34</v>
      </c>
      <c r="P659" s="154" t="s">
        <v>34</v>
      </c>
      <c r="Q659" s="154">
        <f t="shared" si="142"/>
        <v>984405.1</v>
      </c>
      <c r="R659" s="154">
        <f t="shared" si="151"/>
        <v>2519.593294087535</v>
      </c>
      <c r="S659" s="154">
        <v>6757.0460339943347</v>
      </c>
      <c r="T659" s="165" t="s">
        <v>34</v>
      </c>
      <c r="U659" s="169" t="s">
        <v>34</v>
      </c>
      <c r="V659" s="165" t="s">
        <v>34</v>
      </c>
      <c r="W659" s="152">
        <v>371.8</v>
      </c>
      <c r="X659" s="152">
        <v>984405.1</v>
      </c>
      <c r="Y659" s="165" t="s">
        <v>34</v>
      </c>
      <c r="Z659" s="165" t="s">
        <v>34</v>
      </c>
      <c r="AA659" s="165" t="s">
        <v>34</v>
      </c>
      <c r="AB659" s="165" t="s">
        <v>34</v>
      </c>
      <c r="AC659" s="165" t="s">
        <v>34</v>
      </c>
      <c r="AD659" s="165" t="s">
        <v>34</v>
      </c>
      <c r="AE659" s="165" t="s">
        <v>34</v>
      </c>
      <c r="AF659" s="165" t="s">
        <v>34</v>
      </c>
      <c r="AG659" s="165" t="s">
        <v>34</v>
      </c>
      <c r="AH659" s="165" t="s">
        <v>34</v>
      </c>
      <c r="AI659" s="170" t="s">
        <v>405</v>
      </c>
      <c r="AJ659" s="41" t="s">
        <v>405</v>
      </c>
      <c r="AK659" s="32" t="s">
        <v>404</v>
      </c>
      <c r="AL659" s="90">
        <v>1</v>
      </c>
      <c r="AM659" s="89"/>
      <c r="AN659" s="21"/>
      <c r="AO659" s="87"/>
      <c r="AP659" s="21"/>
      <c r="AQ659" s="21"/>
      <c r="AR659" s="21"/>
      <c r="AS659" s="34"/>
      <c r="AT659" s="34"/>
      <c r="AU659" s="29">
        <v>594</v>
      </c>
      <c r="AV659" s="29" t="s">
        <v>449</v>
      </c>
      <c r="AW659" s="29" t="str">
        <f t="shared" si="144"/>
        <v>594.</v>
      </c>
      <c r="AX659" s="104"/>
    </row>
    <row r="660" spans="1:50" ht="22.5" customHeight="1" x14ac:dyDescent="0.3">
      <c r="A660" s="159" t="str">
        <f t="shared" si="147"/>
        <v>595.</v>
      </c>
      <c r="B660" s="159">
        <v>2248</v>
      </c>
      <c r="C660" s="171" t="s">
        <v>943</v>
      </c>
      <c r="D660" s="159">
        <v>1972</v>
      </c>
      <c r="E660" s="159" t="s">
        <v>34</v>
      </c>
      <c r="F660" s="159" t="s">
        <v>35</v>
      </c>
      <c r="G660" s="159">
        <v>2</v>
      </c>
      <c r="H660" s="159">
        <v>1</v>
      </c>
      <c r="I660" s="154">
        <v>384</v>
      </c>
      <c r="J660" s="154">
        <v>229</v>
      </c>
      <c r="K660" s="154">
        <v>187.2</v>
      </c>
      <c r="L660" s="156">
        <v>13</v>
      </c>
      <c r="M660" s="154">
        <f>X660</f>
        <v>780526.25</v>
      </c>
      <c r="N660" s="154" t="s">
        <v>34</v>
      </c>
      <c r="O660" s="154" t="s">
        <v>34</v>
      </c>
      <c r="P660" s="154" t="s">
        <v>34</v>
      </c>
      <c r="Q660" s="154">
        <f t="shared" si="142"/>
        <v>780526.25</v>
      </c>
      <c r="R660" s="154">
        <f t="shared" si="151"/>
        <v>2032.6204427083333</v>
      </c>
      <c r="S660" s="154">
        <v>6757.0460339943347</v>
      </c>
      <c r="T660" s="165" t="s">
        <v>34</v>
      </c>
      <c r="U660" s="169" t="s">
        <v>34</v>
      </c>
      <c r="V660" s="165" t="s">
        <v>34</v>
      </c>
      <c r="W660" s="152">
        <v>300</v>
      </c>
      <c r="X660" s="152">
        <v>780526.25</v>
      </c>
      <c r="Y660" s="165" t="s">
        <v>34</v>
      </c>
      <c r="Z660" s="165" t="s">
        <v>34</v>
      </c>
      <c r="AA660" s="165" t="s">
        <v>34</v>
      </c>
      <c r="AB660" s="165" t="s">
        <v>34</v>
      </c>
      <c r="AC660" s="165" t="s">
        <v>34</v>
      </c>
      <c r="AD660" s="165" t="s">
        <v>34</v>
      </c>
      <c r="AE660" s="165" t="s">
        <v>34</v>
      </c>
      <c r="AF660" s="165" t="s">
        <v>34</v>
      </c>
      <c r="AG660" s="165" t="s">
        <v>34</v>
      </c>
      <c r="AH660" s="165" t="s">
        <v>34</v>
      </c>
      <c r="AI660" s="170" t="s">
        <v>405</v>
      </c>
      <c r="AJ660" s="41" t="s">
        <v>405</v>
      </c>
      <c r="AK660" s="32" t="s">
        <v>404</v>
      </c>
      <c r="AL660" s="90">
        <v>1</v>
      </c>
      <c r="AM660" s="89"/>
      <c r="AN660" s="21"/>
      <c r="AO660" s="87"/>
      <c r="AP660" s="21"/>
      <c r="AQ660" s="21"/>
      <c r="AR660" s="21"/>
      <c r="AS660" s="34"/>
      <c r="AT660" s="34"/>
      <c r="AU660" s="29">
        <v>595</v>
      </c>
      <c r="AV660" s="29" t="s">
        <v>449</v>
      </c>
      <c r="AW660" s="29" t="str">
        <f t="shared" si="144"/>
        <v>595.</v>
      </c>
      <c r="AX660" s="104"/>
    </row>
    <row r="661" spans="1:50" ht="22.5" customHeight="1" x14ac:dyDescent="0.3">
      <c r="A661" s="159" t="str">
        <f t="shared" si="147"/>
        <v>596.</v>
      </c>
      <c r="B661" s="159">
        <v>2253</v>
      </c>
      <c r="C661" s="171" t="s">
        <v>944</v>
      </c>
      <c r="D661" s="159">
        <v>1979</v>
      </c>
      <c r="E661" s="159" t="s">
        <v>34</v>
      </c>
      <c r="F661" s="159" t="s">
        <v>37</v>
      </c>
      <c r="G661" s="159">
        <v>3</v>
      </c>
      <c r="H661" s="159">
        <v>3</v>
      </c>
      <c r="I661" s="154">
        <v>1410.2</v>
      </c>
      <c r="J661" s="154">
        <v>721.5</v>
      </c>
      <c r="K661" s="154">
        <v>673.7</v>
      </c>
      <c r="L661" s="156">
        <v>53</v>
      </c>
      <c r="M661" s="154">
        <f>X661</f>
        <v>1008036</v>
      </c>
      <c r="N661" s="154" t="s">
        <v>34</v>
      </c>
      <c r="O661" s="154" t="s">
        <v>34</v>
      </c>
      <c r="P661" s="154" t="s">
        <v>34</v>
      </c>
      <c r="Q661" s="154">
        <f t="shared" si="142"/>
        <v>1008036</v>
      </c>
      <c r="R661" s="154">
        <f t="shared" si="151"/>
        <v>714.81775634661744</v>
      </c>
      <c r="S661" s="154">
        <v>6757.0460339943347</v>
      </c>
      <c r="T661" s="165" t="s">
        <v>34</v>
      </c>
      <c r="U661" s="169" t="s">
        <v>34</v>
      </c>
      <c r="V661" s="165" t="s">
        <v>34</v>
      </c>
      <c r="W661" s="152">
        <v>641</v>
      </c>
      <c r="X661" s="152">
        <v>1008036</v>
      </c>
      <c r="Y661" s="165" t="s">
        <v>34</v>
      </c>
      <c r="Z661" s="165" t="s">
        <v>34</v>
      </c>
      <c r="AA661" s="165" t="s">
        <v>34</v>
      </c>
      <c r="AB661" s="165" t="s">
        <v>34</v>
      </c>
      <c r="AC661" s="165" t="s">
        <v>34</v>
      </c>
      <c r="AD661" s="165" t="s">
        <v>34</v>
      </c>
      <c r="AE661" s="165" t="s">
        <v>34</v>
      </c>
      <c r="AF661" s="165" t="s">
        <v>34</v>
      </c>
      <c r="AG661" s="165" t="s">
        <v>34</v>
      </c>
      <c r="AH661" s="165" t="s">
        <v>34</v>
      </c>
      <c r="AI661" s="170" t="s">
        <v>405</v>
      </c>
      <c r="AJ661" s="41" t="s">
        <v>405</v>
      </c>
      <c r="AK661" s="32" t="s">
        <v>404</v>
      </c>
      <c r="AL661" s="90">
        <v>1</v>
      </c>
      <c r="AM661" s="89"/>
      <c r="AN661" s="21"/>
      <c r="AO661" s="87"/>
      <c r="AP661" s="21"/>
      <c r="AQ661" s="21"/>
      <c r="AR661" s="21"/>
      <c r="AS661" s="34"/>
      <c r="AT661" s="34"/>
      <c r="AU661" s="29">
        <v>596</v>
      </c>
      <c r="AV661" s="29" t="s">
        <v>449</v>
      </c>
      <c r="AW661" s="29" t="str">
        <f t="shared" si="144"/>
        <v>596.</v>
      </c>
      <c r="AX661" s="104"/>
    </row>
    <row r="662" spans="1:50" ht="22.5" customHeight="1" x14ac:dyDescent="0.3">
      <c r="A662" s="159"/>
      <c r="B662" s="159"/>
      <c r="C662" s="158" t="s">
        <v>223</v>
      </c>
      <c r="D662" s="172"/>
      <c r="E662" s="167"/>
      <c r="F662" s="167"/>
      <c r="G662" s="188"/>
      <c r="H662" s="188"/>
      <c r="I662" s="160">
        <f>I663+I681+I705</f>
        <v>43770.02</v>
      </c>
      <c r="J662" s="160">
        <f>J663+J681+J705</f>
        <v>24852.53</v>
      </c>
      <c r="K662" s="160">
        <f>K663+K681+K705</f>
        <v>25568.66</v>
      </c>
      <c r="L662" s="161">
        <f>L663+L681+L705</f>
        <v>1797</v>
      </c>
      <c r="M662" s="160">
        <f>M663+M681+M705</f>
        <v>39439032.240000002</v>
      </c>
      <c r="N662" s="160"/>
      <c r="O662" s="160">
        <f t="shared" ref="O662:T662" si="152">O663+O681+O705</f>
        <v>1005373.99</v>
      </c>
      <c r="P662" s="160">
        <f t="shared" si="152"/>
        <v>55854.119999999988</v>
      </c>
      <c r="Q662" s="160">
        <f t="shared" si="152"/>
        <v>38377804.130000003</v>
      </c>
      <c r="R662" s="160">
        <f t="shared" si="152"/>
        <v>69222.468915494013</v>
      </c>
      <c r="S662" s="160">
        <f t="shared" si="152"/>
        <v>425579.98298590002</v>
      </c>
      <c r="T662" s="160">
        <f t="shared" si="152"/>
        <v>4243552.75</v>
      </c>
      <c r="U662" s="161"/>
      <c r="V662" s="160"/>
      <c r="W662" s="160">
        <f>W663+W681+W705</f>
        <v>12536.8</v>
      </c>
      <c r="X662" s="160">
        <f>X663+X681+X705</f>
        <v>27505393.420000002</v>
      </c>
      <c r="Y662" s="160"/>
      <c r="Z662" s="160"/>
      <c r="AA662" s="160">
        <f t="shared" ref="AA662:AH662" si="153">AA663+AA681+AA705</f>
        <v>2614</v>
      </c>
      <c r="AB662" s="160">
        <f t="shared" si="153"/>
        <v>2333040.33</v>
      </c>
      <c r="AC662" s="160">
        <f t="shared" si="153"/>
        <v>1566</v>
      </c>
      <c r="AD662" s="160">
        <f t="shared" si="153"/>
        <v>3376555.0600000005</v>
      </c>
      <c r="AE662" s="160"/>
      <c r="AF662" s="160"/>
      <c r="AG662" s="160">
        <f t="shared" si="153"/>
        <v>1627494.82</v>
      </c>
      <c r="AH662" s="160">
        <f t="shared" si="153"/>
        <v>352995.86</v>
      </c>
      <c r="AI662" s="170"/>
      <c r="AJ662" s="41"/>
      <c r="AK662" s="32"/>
      <c r="AL662" s="115">
        <f>AL663+AL681+AL705</f>
        <v>64</v>
      </c>
      <c r="AM662" s="106">
        <f>AM663+AM681+AM705</f>
        <v>0</v>
      </c>
      <c r="AN662" s="21">
        <f>M662-T662-V662-X662-Z662-AB662-AD662-AG662-AH662</f>
        <v>0</v>
      </c>
      <c r="AO662" s="87"/>
      <c r="AP662" s="21"/>
      <c r="AQ662" s="21"/>
      <c r="AR662" s="21"/>
      <c r="AS662" s="95">
        <f>AL662+AM662</f>
        <v>64</v>
      </c>
      <c r="AT662" s="46"/>
      <c r="AX662" s="104"/>
    </row>
    <row r="663" spans="1:50" ht="22.5" customHeight="1" x14ac:dyDescent="0.3">
      <c r="A663" s="159"/>
      <c r="B663" s="159"/>
      <c r="C663" s="158" t="s">
        <v>39</v>
      </c>
      <c r="D663" s="172"/>
      <c r="E663" s="167"/>
      <c r="F663" s="167"/>
      <c r="G663" s="188"/>
      <c r="H663" s="188"/>
      <c r="I663" s="160">
        <f>SUM(I664:I680)</f>
        <v>11806.15</v>
      </c>
      <c r="J663" s="160">
        <f>SUM(J664:J680)</f>
        <v>5136.57</v>
      </c>
      <c r="K663" s="160">
        <f>SUM(K664:K680)</f>
        <v>7551.7000000000007</v>
      </c>
      <c r="L663" s="161">
        <f>SUM(L664:L680)</f>
        <v>507</v>
      </c>
      <c r="M663" s="160">
        <f>SUM(M664:M680)</f>
        <v>8289194.5499999998</v>
      </c>
      <c r="N663" s="160"/>
      <c r="O663" s="160">
        <f>SUM(O664:O680)</f>
        <v>1005373.99</v>
      </c>
      <c r="P663" s="160">
        <f>SUM(P664:P680)</f>
        <v>55854.119999999988</v>
      </c>
      <c r="Q663" s="160">
        <f>SUM(Q664:Q680)</f>
        <v>7227966.4400000004</v>
      </c>
      <c r="R663" s="160">
        <f>SUM(R664:R680)</f>
        <v>14136.004330522694</v>
      </c>
      <c r="S663" s="160">
        <f>SUM(S664:S680)</f>
        <v>88763.889315230248</v>
      </c>
      <c r="T663" s="160"/>
      <c r="U663" s="161"/>
      <c r="V663" s="160"/>
      <c r="W663" s="160">
        <f>SUM(W664:W680)</f>
        <v>3526.6000000000004</v>
      </c>
      <c r="X663" s="160">
        <f>SUM(X664:X680)</f>
        <v>6339952.75</v>
      </c>
      <c r="Y663" s="160"/>
      <c r="Z663" s="160"/>
      <c r="AA663" s="160"/>
      <c r="AB663" s="160"/>
      <c r="AC663" s="160">
        <f>SUM(AC664:AC680)</f>
        <v>465.59999999999997</v>
      </c>
      <c r="AD663" s="160">
        <f>SUM(AD664:AD680)</f>
        <v>832159.6100000001</v>
      </c>
      <c r="AE663" s="160"/>
      <c r="AF663" s="160"/>
      <c r="AG663" s="160">
        <f>SUM(AG664:AG680)</f>
        <v>1117082.19</v>
      </c>
      <c r="AH663" s="165"/>
      <c r="AI663" s="170"/>
      <c r="AJ663" s="32">
        <v>20</v>
      </c>
      <c r="AL663" s="90">
        <f>SUM(AL664:AL680)</f>
        <v>17</v>
      </c>
      <c r="AM663" s="94">
        <f>SUM(AM664:AM680)</f>
        <v>0</v>
      </c>
      <c r="AN663" s="21">
        <f>M663-T663-V663-X663-Z663-AB663-AD663-AG663-AH663</f>
        <v>-2.3283064365386963E-10</v>
      </c>
      <c r="AO663" s="87"/>
      <c r="AP663" s="21"/>
      <c r="AQ663" s="21"/>
      <c r="AR663" s="21"/>
      <c r="AS663" s="46"/>
      <c r="AT663" s="46"/>
      <c r="AX663" s="104"/>
    </row>
    <row r="664" spans="1:50" ht="22.5" customHeight="1" x14ac:dyDescent="0.3">
      <c r="A664" s="159" t="str">
        <f t="shared" si="147"/>
        <v>597.</v>
      </c>
      <c r="B664" s="159">
        <v>2324</v>
      </c>
      <c r="C664" s="166" t="s">
        <v>224</v>
      </c>
      <c r="D664" s="172">
        <v>1976</v>
      </c>
      <c r="E664" s="167" t="s">
        <v>34</v>
      </c>
      <c r="F664" s="167" t="s">
        <v>35</v>
      </c>
      <c r="G664" s="188">
        <v>2</v>
      </c>
      <c r="H664" s="188">
        <v>2</v>
      </c>
      <c r="I664" s="165">
        <v>577.1</v>
      </c>
      <c r="J664" s="165">
        <v>242.60000000000002</v>
      </c>
      <c r="K664" s="165">
        <v>334.5</v>
      </c>
      <c r="L664" s="169">
        <v>23</v>
      </c>
      <c r="M664" s="165">
        <v>609370.88</v>
      </c>
      <c r="N664" s="160" t="s">
        <v>34</v>
      </c>
      <c r="O664" s="160" t="s">
        <v>34</v>
      </c>
      <c r="P664" s="160" t="s">
        <v>34</v>
      </c>
      <c r="Q664" s="165">
        <f>M664</f>
        <v>609370.88</v>
      </c>
      <c r="R664" s="173">
        <f t="shared" ref="R664:R672" si="154">M664/I664</f>
        <v>1055.9190434933287</v>
      </c>
      <c r="S664" s="154">
        <v>5221.4052538370725</v>
      </c>
      <c r="T664" s="165" t="s">
        <v>34</v>
      </c>
      <c r="U664" s="169" t="s">
        <v>34</v>
      </c>
      <c r="V664" s="165" t="s">
        <v>34</v>
      </c>
      <c r="W664" s="165">
        <v>458</v>
      </c>
      <c r="X664" s="165">
        <v>609370.88</v>
      </c>
      <c r="Y664" s="165" t="s">
        <v>34</v>
      </c>
      <c r="Z664" s="165" t="s">
        <v>34</v>
      </c>
      <c r="AA664" s="165" t="s">
        <v>34</v>
      </c>
      <c r="AB664" s="165" t="s">
        <v>34</v>
      </c>
      <c r="AC664" s="165" t="s">
        <v>34</v>
      </c>
      <c r="AD664" s="165" t="s">
        <v>34</v>
      </c>
      <c r="AE664" s="165" t="s">
        <v>34</v>
      </c>
      <c r="AF664" s="165" t="s">
        <v>34</v>
      </c>
      <c r="AG664" s="165" t="s">
        <v>34</v>
      </c>
      <c r="AH664" s="165" t="s">
        <v>34</v>
      </c>
      <c r="AI664" s="170" t="s">
        <v>403</v>
      </c>
      <c r="AJ664" s="41"/>
      <c r="AK664" s="32" t="s">
        <v>404</v>
      </c>
      <c r="AL664" s="90">
        <v>1</v>
      </c>
      <c r="AM664" s="89"/>
      <c r="AN664" s="21"/>
      <c r="AO664" s="87"/>
      <c r="AP664" s="21"/>
      <c r="AQ664" s="21"/>
      <c r="AR664" s="21"/>
      <c r="AS664" s="46"/>
      <c r="AT664" s="46"/>
      <c r="AU664" s="29">
        <v>597</v>
      </c>
      <c r="AV664" s="29" t="s">
        <v>449</v>
      </c>
      <c r="AW664" s="29" t="str">
        <f>CONCATENATE(AU664,AV664)</f>
        <v>597.</v>
      </c>
      <c r="AX664" s="104"/>
    </row>
    <row r="665" spans="1:50" ht="22.5" customHeight="1" x14ac:dyDescent="0.3">
      <c r="A665" s="159" t="str">
        <f t="shared" si="147"/>
        <v>598.</v>
      </c>
      <c r="B665" s="159">
        <v>2335</v>
      </c>
      <c r="C665" s="166" t="s">
        <v>225</v>
      </c>
      <c r="D665" s="172">
        <v>1960</v>
      </c>
      <c r="E665" s="167" t="s">
        <v>34</v>
      </c>
      <c r="F665" s="167" t="s">
        <v>35</v>
      </c>
      <c r="G665" s="188">
        <v>2</v>
      </c>
      <c r="H665" s="188">
        <v>2</v>
      </c>
      <c r="I665" s="165">
        <v>851.67</v>
      </c>
      <c r="J665" s="165">
        <v>331.46999999999991</v>
      </c>
      <c r="K665" s="165">
        <v>520.20000000000005</v>
      </c>
      <c r="L665" s="169">
        <v>34</v>
      </c>
      <c r="M665" s="165">
        <v>248489.89</v>
      </c>
      <c r="N665" s="160" t="s">
        <v>34</v>
      </c>
      <c r="O665" s="160" t="s">
        <v>34</v>
      </c>
      <c r="P665" s="160" t="s">
        <v>34</v>
      </c>
      <c r="Q665" s="165">
        <f>M665</f>
        <v>248489.89</v>
      </c>
      <c r="R665" s="173">
        <f t="shared" si="154"/>
        <v>291.76780912794862</v>
      </c>
      <c r="S665" s="154">
        <v>5221.4052538370725</v>
      </c>
      <c r="T665" s="165" t="s">
        <v>34</v>
      </c>
      <c r="U665" s="169" t="s">
        <v>34</v>
      </c>
      <c r="V665" s="165" t="s">
        <v>34</v>
      </c>
      <c r="W665" s="165" t="s">
        <v>34</v>
      </c>
      <c r="X665" s="165" t="s">
        <v>34</v>
      </c>
      <c r="Y665" s="165" t="s">
        <v>34</v>
      </c>
      <c r="Z665" s="165" t="s">
        <v>34</v>
      </c>
      <c r="AA665" s="165" t="s">
        <v>34</v>
      </c>
      <c r="AB665" s="165" t="s">
        <v>34</v>
      </c>
      <c r="AC665" s="165">
        <v>121</v>
      </c>
      <c r="AD665" s="165">
        <v>248489.89</v>
      </c>
      <c r="AE665" s="165" t="s">
        <v>34</v>
      </c>
      <c r="AF665" s="165" t="s">
        <v>34</v>
      </c>
      <c r="AG665" s="165" t="s">
        <v>34</v>
      </c>
      <c r="AH665" s="165" t="s">
        <v>34</v>
      </c>
      <c r="AI665" s="170" t="s">
        <v>403</v>
      </c>
      <c r="AJ665" s="41"/>
      <c r="AK665" s="32" t="s">
        <v>404</v>
      </c>
      <c r="AL665" s="90">
        <v>1</v>
      </c>
      <c r="AM665" s="89"/>
      <c r="AN665" s="21"/>
      <c r="AO665" s="87"/>
      <c r="AP665" s="21"/>
      <c r="AQ665" s="21"/>
      <c r="AR665" s="21"/>
      <c r="AS665" s="46"/>
      <c r="AT665" s="46"/>
      <c r="AU665" s="29">
        <v>598</v>
      </c>
      <c r="AV665" s="29" t="s">
        <v>449</v>
      </c>
      <c r="AW665" s="29" t="str">
        <f t="shared" ref="AW665:AW680" si="155">CONCATENATE(AU665,AV665)</f>
        <v>598.</v>
      </c>
      <c r="AX665" s="104"/>
    </row>
    <row r="666" spans="1:50" ht="22.5" customHeight="1" x14ac:dyDescent="0.3">
      <c r="A666" s="159" t="str">
        <f t="shared" si="147"/>
        <v>599.</v>
      </c>
      <c r="B666" s="159">
        <v>2336</v>
      </c>
      <c r="C666" s="166" t="s">
        <v>226</v>
      </c>
      <c r="D666" s="172">
        <v>1966</v>
      </c>
      <c r="E666" s="167" t="s">
        <v>34</v>
      </c>
      <c r="F666" s="167" t="s">
        <v>35</v>
      </c>
      <c r="G666" s="188">
        <v>2</v>
      </c>
      <c r="H666" s="188">
        <v>2</v>
      </c>
      <c r="I666" s="165">
        <v>635.9</v>
      </c>
      <c r="J666" s="165">
        <v>234.29999999999995</v>
      </c>
      <c r="K666" s="165">
        <v>401.6</v>
      </c>
      <c r="L666" s="169">
        <v>25</v>
      </c>
      <c r="M666" s="165">
        <f>X666+AG666</f>
        <v>1612424.27</v>
      </c>
      <c r="N666" s="160" t="s">
        <v>34</v>
      </c>
      <c r="O666" s="165">
        <v>167764.28</v>
      </c>
      <c r="P666" s="165">
        <v>9320.24</v>
      </c>
      <c r="Q666" s="165">
        <f>M666-O666-P666</f>
        <v>1435339.75</v>
      </c>
      <c r="R666" s="173">
        <f t="shared" si="154"/>
        <v>2535.6569743670389</v>
      </c>
      <c r="S666" s="154">
        <v>5221.4052538370725</v>
      </c>
      <c r="T666" s="165" t="s">
        <v>34</v>
      </c>
      <c r="U666" s="169" t="s">
        <v>34</v>
      </c>
      <c r="V666" s="165" t="s">
        <v>34</v>
      </c>
      <c r="W666" s="165">
        <v>620</v>
      </c>
      <c r="X666" s="165">
        <v>1426019.52</v>
      </c>
      <c r="Y666" s="165" t="s">
        <v>34</v>
      </c>
      <c r="Z666" s="165" t="s">
        <v>34</v>
      </c>
      <c r="AA666" s="165" t="s">
        <v>34</v>
      </c>
      <c r="AB666" s="165" t="s">
        <v>34</v>
      </c>
      <c r="AC666" s="165" t="s">
        <v>34</v>
      </c>
      <c r="AD666" s="165" t="s">
        <v>34</v>
      </c>
      <c r="AE666" s="165" t="s">
        <v>34</v>
      </c>
      <c r="AF666" s="165" t="s">
        <v>34</v>
      </c>
      <c r="AG666" s="165">
        <v>186404.75</v>
      </c>
      <c r="AH666" s="165" t="s">
        <v>34</v>
      </c>
      <c r="AI666" s="170" t="s">
        <v>403</v>
      </c>
      <c r="AJ666" s="41"/>
      <c r="AK666" s="32" t="s">
        <v>404</v>
      </c>
      <c r="AL666" s="90">
        <v>1</v>
      </c>
      <c r="AM666" s="89"/>
      <c r="AN666" s="21" t="s">
        <v>1531</v>
      </c>
      <c r="AO666" s="21"/>
      <c r="AP666" s="21"/>
      <c r="AQ666" s="21"/>
      <c r="AR666" s="21"/>
      <c r="AS666" s="46"/>
      <c r="AT666" s="46"/>
      <c r="AU666" s="29">
        <v>599</v>
      </c>
      <c r="AV666" s="29" t="s">
        <v>449</v>
      </c>
      <c r="AW666" s="29" t="str">
        <f t="shared" si="155"/>
        <v>599.</v>
      </c>
      <c r="AX666" s="104"/>
    </row>
    <row r="667" spans="1:50" ht="22.5" customHeight="1" x14ac:dyDescent="0.3">
      <c r="A667" s="159" t="str">
        <f t="shared" si="147"/>
        <v>600.</v>
      </c>
      <c r="B667" s="159">
        <v>2350</v>
      </c>
      <c r="C667" s="166" t="s">
        <v>227</v>
      </c>
      <c r="D667" s="172">
        <v>1983</v>
      </c>
      <c r="E667" s="167" t="s">
        <v>34</v>
      </c>
      <c r="F667" s="167" t="s">
        <v>35</v>
      </c>
      <c r="G667" s="188">
        <v>2</v>
      </c>
      <c r="H667" s="188">
        <v>3</v>
      </c>
      <c r="I667" s="165">
        <v>904</v>
      </c>
      <c r="J667" s="165">
        <v>368.79999999999995</v>
      </c>
      <c r="K667" s="165">
        <v>535.20000000000005</v>
      </c>
      <c r="L667" s="169">
        <v>50</v>
      </c>
      <c r="M667" s="165">
        <v>252655.64</v>
      </c>
      <c r="N667" s="160" t="s">
        <v>34</v>
      </c>
      <c r="O667" s="160" t="s">
        <v>34</v>
      </c>
      <c r="P667" s="160" t="s">
        <v>34</v>
      </c>
      <c r="Q667" s="165">
        <f t="shared" ref="Q667:Q675" si="156">M667</f>
        <v>252655.64</v>
      </c>
      <c r="R667" s="173">
        <f t="shared" si="154"/>
        <v>279.48632743362833</v>
      </c>
      <c r="S667" s="154">
        <v>5221.4052538370725</v>
      </c>
      <c r="T667" s="165" t="s">
        <v>34</v>
      </c>
      <c r="U667" s="169" t="s">
        <v>34</v>
      </c>
      <c r="V667" s="165" t="s">
        <v>34</v>
      </c>
      <c r="W667" s="165" t="s">
        <v>34</v>
      </c>
      <c r="X667" s="165" t="s">
        <v>34</v>
      </c>
      <c r="Y667" s="165" t="s">
        <v>34</v>
      </c>
      <c r="Z667" s="165" t="s">
        <v>34</v>
      </c>
      <c r="AA667" s="165" t="s">
        <v>34</v>
      </c>
      <c r="AB667" s="165" t="s">
        <v>34</v>
      </c>
      <c r="AC667" s="165">
        <v>141</v>
      </c>
      <c r="AD667" s="165">
        <v>252655.64</v>
      </c>
      <c r="AE667" s="165" t="s">
        <v>34</v>
      </c>
      <c r="AF667" s="165" t="s">
        <v>34</v>
      </c>
      <c r="AG667" s="165" t="s">
        <v>34</v>
      </c>
      <c r="AH667" s="165" t="s">
        <v>34</v>
      </c>
      <c r="AI667" s="170" t="s">
        <v>403</v>
      </c>
      <c r="AJ667" s="41"/>
      <c r="AK667" s="32" t="s">
        <v>404</v>
      </c>
      <c r="AL667" s="90">
        <v>1</v>
      </c>
      <c r="AM667" s="89"/>
      <c r="AN667" s="21"/>
      <c r="AO667" s="87"/>
      <c r="AP667" s="21"/>
      <c r="AQ667" s="21"/>
      <c r="AR667" s="21"/>
      <c r="AS667" s="46"/>
      <c r="AT667" s="46"/>
      <c r="AU667" s="29">
        <v>600</v>
      </c>
      <c r="AV667" s="29" t="s">
        <v>449</v>
      </c>
      <c r="AW667" s="29" t="str">
        <f t="shared" si="155"/>
        <v>600.</v>
      </c>
      <c r="AX667" s="104"/>
    </row>
    <row r="668" spans="1:50" ht="33" customHeight="1" x14ac:dyDescent="0.3">
      <c r="A668" s="159" t="str">
        <f t="shared" si="147"/>
        <v>601.</v>
      </c>
      <c r="B668" s="159">
        <v>2357</v>
      </c>
      <c r="C668" s="207" t="s">
        <v>1849</v>
      </c>
      <c r="D668" s="172">
        <v>1959</v>
      </c>
      <c r="E668" s="167" t="s">
        <v>34</v>
      </c>
      <c r="F668" s="167" t="s">
        <v>35</v>
      </c>
      <c r="G668" s="188">
        <v>2</v>
      </c>
      <c r="H668" s="188">
        <v>1</v>
      </c>
      <c r="I668" s="165">
        <v>424.2</v>
      </c>
      <c r="J668" s="165">
        <v>140.39999999999998</v>
      </c>
      <c r="K668" s="165">
        <v>283.8</v>
      </c>
      <c r="L668" s="169">
        <v>18</v>
      </c>
      <c r="M668" s="165">
        <v>133375.06</v>
      </c>
      <c r="N668" s="160" t="s">
        <v>34</v>
      </c>
      <c r="O668" s="160" t="s">
        <v>34</v>
      </c>
      <c r="P668" s="160" t="s">
        <v>34</v>
      </c>
      <c r="Q668" s="165">
        <f t="shared" si="156"/>
        <v>133375.06</v>
      </c>
      <c r="R668" s="173">
        <f t="shared" si="154"/>
        <v>314.41551155115513</v>
      </c>
      <c r="S668" s="154">
        <v>5221.4052538370725</v>
      </c>
      <c r="T668" s="165" t="s">
        <v>34</v>
      </c>
      <c r="U668" s="169" t="s">
        <v>34</v>
      </c>
      <c r="V668" s="165" t="s">
        <v>34</v>
      </c>
      <c r="W668" s="165" t="s">
        <v>34</v>
      </c>
      <c r="X668" s="165" t="s">
        <v>34</v>
      </c>
      <c r="Y668" s="165" t="s">
        <v>34</v>
      </c>
      <c r="Z668" s="165" t="s">
        <v>34</v>
      </c>
      <c r="AA668" s="165" t="s">
        <v>34</v>
      </c>
      <c r="AB668" s="165" t="s">
        <v>34</v>
      </c>
      <c r="AC668" s="165">
        <v>75.2</v>
      </c>
      <c r="AD668" s="165">
        <v>133375.06</v>
      </c>
      <c r="AE668" s="165" t="s">
        <v>34</v>
      </c>
      <c r="AF668" s="165" t="s">
        <v>34</v>
      </c>
      <c r="AG668" s="165" t="s">
        <v>34</v>
      </c>
      <c r="AH668" s="165" t="s">
        <v>34</v>
      </c>
      <c r="AI668" s="170" t="s">
        <v>403</v>
      </c>
      <c r="AJ668" s="41"/>
      <c r="AK668" s="32" t="s">
        <v>404</v>
      </c>
      <c r="AL668" s="90">
        <v>1</v>
      </c>
      <c r="AM668" s="89"/>
      <c r="AN668" s="21"/>
      <c r="AO668" s="87"/>
      <c r="AP668" s="21"/>
      <c r="AQ668" s="21"/>
      <c r="AR668" s="21"/>
      <c r="AS668" s="46"/>
      <c r="AT668" s="46"/>
      <c r="AU668" s="29">
        <v>601</v>
      </c>
      <c r="AV668" s="29" t="s">
        <v>449</v>
      </c>
      <c r="AW668" s="29" t="str">
        <f t="shared" si="155"/>
        <v>601.</v>
      </c>
      <c r="AX668" s="104"/>
    </row>
    <row r="669" spans="1:50" ht="22.5" customHeight="1" x14ac:dyDescent="0.3">
      <c r="A669" s="159" t="str">
        <f t="shared" si="147"/>
        <v>602.</v>
      </c>
      <c r="B669" s="159">
        <v>2360</v>
      </c>
      <c r="C669" s="166" t="s">
        <v>228</v>
      </c>
      <c r="D669" s="172">
        <v>1959</v>
      </c>
      <c r="E669" s="167" t="s">
        <v>34</v>
      </c>
      <c r="F669" s="167" t="s">
        <v>35</v>
      </c>
      <c r="G669" s="188">
        <v>2</v>
      </c>
      <c r="H669" s="188">
        <v>1</v>
      </c>
      <c r="I669" s="165">
        <v>331.5</v>
      </c>
      <c r="J669" s="165">
        <v>122.69999999999999</v>
      </c>
      <c r="K669" s="165">
        <v>208.8</v>
      </c>
      <c r="L669" s="169">
        <v>19</v>
      </c>
      <c r="M669" s="165">
        <v>96489.54</v>
      </c>
      <c r="N669" s="160" t="s">
        <v>34</v>
      </c>
      <c r="O669" s="160" t="s">
        <v>34</v>
      </c>
      <c r="P669" s="160" t="s">
        <v>34</v>
      </c>
      <c r="Q669" s="165">
        <f t="shared" si="156"/>
        <v>96489.54</v>
      </c>
      <c r="R669" s="173">
        <f t="shared" si="154"/>
        <v>291.06950226244339</v>
      </c>
      <c r="S669" s="154">
        <v>5221.4052538370725</v>
      </c>
      <c r="T669" s="165" t="s">
        <v>34</v>
      </c>
      <c r="U669" s="169" t="s">
        <v>34</v>
      </c>
      <c r="V669" s="165" t="s">
        <v>34</v>
      </c>
      <c r="W669" s="165" t="s">
        <v>34</v>
      </c>
      <c r="X669" s="165" t="s">
        <v>34</v>
      </c>
      <c r="Y669" s="165" t="s">
        <v>34</v>
      </c>
      <c r="Z669" s="165" t="s">
        <v>34</v>
      </c>
      <c r="AA669" s="165" t="s">
        <v>34</v>
      </c>
      <c r="AB669" s="165" t="s">
        <v>34</v>
      </c>
      <c r="AC669" s="165">
        <v>65.2</v>
      </c>
      <c r="AD669" s="165">
        <v>96489.54</v>
      </c>
      <c r="AE669" s="165" t="s">
        <v>34</v>
      </c>
      <c r="AF669" s="165" t="s">
        <v>34</v>
      </c>
      <c r="AG669" s="165" t="s">
        <v>34</v>
      </c>
      <c r="AH669" s="165" t="s">
        <v>34</v>
      </c>
      <c r="AI669" s="170" t="s">
        <v>403</v>
      </c>
      <c r="AJ669" s="41"/>
      <c r="AK669" s="32" t="s">
        <v>404</v>
      </c>
      <c r="AL669" s="90">
        <v>1</v>
      </c>
      <c r="AM669" s="89"/>
      <c r="AN669" s="21"/>
      <c r="AO669" s="87"/>
      <c r="AP669" s="21"/>
      <c r="AQ669" s="21"/>
      <c r="AR669" s="21"/>
      <c r="AS669" s="46"/>
      <c r="AT669" s="46"/>
      <c r="AU669" s="29">
        <v>602</v>
      </c>
      <c r="AV669" s="29" t="s">
        <v>449</v>
      </c>
      <c r="AW669" s="29" t="str">
        <f t="shared" si="155"/>
        <v>602.</v>
      </c>
      <c r="AX669" s="104"/>
    </row>
    <row r="670" spans="1:50" ht="22.5" customHeight="1" x14ac:dyDescent="0.3">
      <c r="A670" s="159" t="str">
        <f t="shared" si="147"/>
        <v>603.</v>
      </c>
      <c r="B670" s="159">
        <v>2361</v>
      </c>
      <c r="C670" s="166" t="s">
        <v>229</v>
      </c>
      <c r="D670" s="172">
        <v>1960</v>
      </c>
      <c r="E670" s="167" t="s">
        <v>34</v>
      </c>
      <c r="F670" s="167" t="s">
        <v>35</v>
      </c>
      <c r="G670" s="188">
        <v>2</v>
      </c>
      <c r="H670" s="188">
        <v>1</v>
      </c>
      <c r="I670" s="165">
        <v>306.60000000000002</v>
      </c>
      <c r="J670" s="165">
        <v>106.60000000000002</v>
      </c>
      <c r="K670" s="165">
        <v>200</v>
      </c>
      <c r="L670" s="169">
        <v>15</v>
      </c>
      <c r="M670" s="165">
        <v>101149.48</v>
      </c>
      <c r="N670" s="160" t="s">
        <v>34</v>
      </c>
      <c r="O670" s="160" t="s">
        <v>34</v>
      </c>
      <c r="P670" s="160" t="s">
        <v>34</v>
      </c>
      <c r="Q670" s="165">
        <f t="shared" si="156"/>
        <v>101149.48</v>
      </c>
      <c r="R670" s="173">
        <f t="shared" si="154"/>
        <v>329.90697977821264</v>
      </c>
      <c r="S670" s="154">
        <v>5221.4052538370725</v>
      </c>
      <c r="T670" s="165" t="s">
        <v>34</v>
      </c>
      <c r="U670" s="169" t="s">
        <v>34</v>
      </c>
      <c r="V670" s="165" t="s">
        <v>34</v>
      </c>
      <c r="W670" s="165" t="s">
        <v>34</v>
      </c>
      <c r="X670" s="165" t="s">
        <v>34</v>
      </c>
      <c r="Y670" s="165" t="s">
        <v>34</v>
      </c>
      <c r="Z670" s="165" t="s">
        <v>34</v>
      </c>
      <c r="AA670" s="165" t="s">
        <v>34</v>
      </c>
      <c r="AB670" s="165" t="s">
        <v>34</v>
      </c>
      <c r="AC670" s="165">
        <v>63.2</v>
      </c>
      <c r="AD670" s="165">
        <v>101149.48</v>
      </c>
      <c r="AE670" s="165" t="s">
        <v>34</v>
      </c>
      <c r="AF670" s="165" t="s">
        <v>34</v>
      </c>
      <c r="AG670" s="165" t="s">
        <v>34</v>
      </c>
      <c r="AH670" s="165" t="s">
        <v>34</v>
      </c>
      <c r="AI670" s="170" t="s">
        <v>403</v>
      </c>
      <c r="AJ670" s="41"/>
      <c r="AK670" s="32" t="s">
        <v>404</v>
      </c>
      <c r="AL670" s="90">
        <v>1</v>
      </c>
      <c r="AM670" s="89"/>
      <c r="AN670" s="21"/>
      <c r="AO670" s="87"/>
      <c r="AP670" s="21"/>
      <c r="AQ670" s="21"/>
      <c r="AR670" s="21"/>
      <c r="AS670" s="46"/>
      <c r="AT670" s="46"/>
      <c r="AU670" s="29">
        <v>603</v>
      </c>
      <c r="AV670" s="29" t="s">
        <v>449</v>
      </c>
      <c r="AW670" s="29" t="str">
        <f t="shared" si="155"/>
        <v>603.</v>
      </c>
      <c r="AX670" s="104"/>
    </row>
    <row r="671" spans="1:50" ht="22.5" customHeight="1" x14ac:dyDescent="0.3">
      <c r="A671" s="159" t="str">
        <f t="shared" si="147"/>
        <v>604.</v>
      </c>
      <c r="B671" s="159">
        <v>2447</v>
      </c>
      <c r="C671" s="166" t="s">
        <v>230</v>
      </c>
      <c r="D671" s="172">
        <v>1961</v>
      </c>
      <c r="E671" s="167" t="s">
        <v>34</v>
      </c>
      <c r="F671" s="167" t="s">
        <v>36</v>
      </c>
      <c r="G671" s="188">
        <v>2</v>
      </c>
      <c r="H671" s="188">
        <v>8</v>
      </c>
      <c r="I671" s="165">
        <v>505.3</v>
      </c>
      <c r="J671" s="165">
        <v>301.2</v>
      </c>
      <c r="K671" s="165">
        <v>301.2</v>
      </c>
      <c r="L671" s="169">
        <v>19</v>
      </c>
      <c r="M671" s="165">
        <v>874243.98</v>
      </c>
      <c r="N671" s="160" t="s">
        <v>34</v>
      </c>
      <c r="O671" s="160" t="s">
        <v>34</v>
      </c>
      <c r="P671" s="160" t="s">
        <v>34</v>
      </c>
      <c r="Q671" s="165">
        <f t="shared" si="156"/>
        <v>874243.98</v>
      </c>
      <c r="R671" s="173">
        <f t="shared" si="154"/>
        <v>1730.1483870967741</v>
      </c>
      <c r="S671" s="154">
        <v>5221.4052538370725</v>
      </c>
      <c r="T671" s="165" t="s">
        <v>34</v>
      </c>
      <c r="U671" s="169" t="s">
        <v>34</v>
      </c>
      <c r="V671" s="165" t="s">
        <v>34</v>
      </c>
      <c r="W671" s="165">
        <v>446</v>
      </c>
      <c r="X671" s="165">
        <v>874243.98</v>
      </c>
      <c r="Y671" s="165" t="s">
        <v>34</v>
      </c>
      <c r="Z671" s="165" t="s">
        <v>34</v>
      </c>
      <c r="AA671" s="165" t="s">
        <v>34</v>
      </c>
      <c r="AB671" s="165" t="s">
        <v>34</v>
      </c>
      <c r="AC671" s="165" t="s">
        <v>34</v>
      </c>
      <c r="AD671" s="165" t="s">
        <v>34</v>
      </c>
      <c r="AE671" s="165" t="s">
        <v>34</v>
      </c>
      <c r="AF671" s="165" t="s">
        <v>34</v>
      </c>
      <c r="AG671" s="165" t="s">
        <v>34</v>
      </c>
      <c r="AH671" s="165" t="s">
        <v>34</v>
      </c>
      <c r="AI671" s="170" t="s">
        <v>403</v>
      </c>
      <c r="AJ671" s="41"/>
      <c r="AK671" s="32" t="s">
        <v>404</v>
      </c>
      <c r="AL671" s="90">
        <v>1</v>
      </c>
      <c r="AM671" s="89"/>
      <c r="AN671" s="21"/>
      <c r="AO671" s="87"/>
      <c r="AP671" s="21"/>
      <c r="AQ671" s="21"/>
      <c r="AR671" s="21"/>
      <c r="AS671" s="46"/>
      <c r="AT671" s="46"/>
      <c r="AU671" s="29">
        <v>604</v>
      </c>
      <c r="AV671" s="29" t="s">
        <v>449</v>
      </c>
      <c r="AW671" s="29" t="str">
        <f t="shared" si="155"/>
        <v>604.</v>
      </c>
      <c r="AX671" s="104"/>
    </row>
    <row r="672" spans="1:50" ht="22.5" customHeight="1" x14ac:dyDescent="0.3">
      <c r="A672" s="159" t="str">
        <f t="shared" si="147"/>
        <v>605.</v>
      </c>
      <c r="B672" s="159">
        <v>2420</v>
      </c>
      <c r="C672" s="166" t="s">
        <v>231</v>
      </c>
      <c r="D672" s="172">
        <v>1959</v>
      </c>
      <c r="E672" s="167" t="s">
        <v>34</v>
      </c>
      <c r="F672" s="167" t="s">
        <v>36</v>
      </c>
      <c r="G672" s="188">
        <v>2</v>
      </c>
      <c r="H672" s="182">
        <v>1</v>
      </c>
      <c r="I672" s="165">
        <v>280.5</v>
      </c>
      <c r="J672" s="165">
        <v>105</v>
      </c>
      <c r="K672" s="165">
        <v>175.5</v>
      </c>
      <c r="L672" s="169">
        <v>14</v>
      </c>
      <c r="M672" s="165">
        <v>608136.6</v>
      </c>
      <c r="N672" s="160" t="s">
        <v>34</v>
      </c>
      <c r="O672" s="160" t="s">
        <v>34</v>
      </c>
      <c r="P672" s="160" t="s">
        <v>34</v>
      </c>
      <c r="Q672" s="165">
        <f t="shared" si="156"/>
        <v>608136.6</v>
      </c>
      <c r="R672" s="173">
        <f t="shared" si="154"/>
        <v>2168.0449197860962</v>
      </c>
      <c r="S672" s="154">
        <v>5221.4052538370725</v>
      </c>
      <c r="T672" s="165" t="s">
        <v>34</v>
      </c>
      <c r="U672" s="169" t="s">
        <v>34</v>
      </c>
      <c r="V672" s="165" t="s">
        <v>34</v>
      </c>
      <c r="W672" s="165">
        <v>241.4</v>
      </c>
      <c r="X672" s="165">
        <v>608136.6</v>
      </c>
      <c r="Y672" s="165" t="s">
        <v>34</v>
      </c>
      <c r="Z672" s="165" t="s">
        <v>34</v>
      </c>
      <c r="AA672" s="165" t="s">
        <v>34</v>
      </c>
      <c r="AB672" s="165" t="s">
        <v>34</v>
      </c>
      <c r="AC672" s="165" t="s">
        <v>34</v>
      </c>
      <c r="AD672" s="165" t="s">
        <v>34</v>
      </c>
      <c r="AE672" s="165" t="s">
        <v>34</v>
      </c>
      <c r="AF672" s="165" t="s">
        <v>34</v>
      </c>
      <c r="AG672" s="165" t="s">
        <v>34</v>
      </c>
      <c r="AH672" s="165" t="s">
        <v>34</v>
      </c>
      <c r="AI672" s="170" t="s">
        <v>403</v>
      </c>
      <c r="AJ672" s="41"/>
      <c r="AK672" s="32" t="s">
        <v>404</v>
      </c>
      <c r="AL672" s="90">
        <v>1</v>
      </c>
      <c r="AM672" s="89"/>
      <c r="AN672" s="21"/>
      <c r="AO672" s="87"/>
      <c r="AP672" s="21"/>
      <c r="AQ672" s="21"/>
      <c r="AR672" s="21"/>
      <c r="AS672" s="46"/>
      <c r="AT672" s="46"/>
      <c r="AU672" s="29">
        <v>605</v>
      </c>
      <c r="AV672" s="29" t="s">
        <v>449</v>
      </c>
      <c r="AW672" s="29" t="str">
        <f t="shared" si="155"/>
        <v>605.</v>
      </c>
      <c r="AX672" s="104"/>
    </row>
    <row r="673" spans="1:50" ht="22.5" customHeight="1" x14ac:dyDescent="0.3">
      <c r="A673" s="159" t="str">
        <f t="shared" si="147"/>
        <v>606.</v>
      </c>
      <c r="B673" s="159">
        <v>2445</v>
      </c>
      <c r="C673" s="166" t="s">
        <v>436</v>
      </c>
      <c r="D673" s="172">
        <v>1960</v>
      </c>
      <c r="E673" s="167" t="s">
        <v>34</v>
      </c>
      <c r="F673" s="167" t="s">
        <v>35</v>
      </c>
      <c r="G673" s="188">
        <v>2</v>
      </c>
      <c r="H673" s="182">
        <v>2</v>
      </c>
      <c r="I673" s="165">
        <v>453.8</v>
      </c>
      <c r="J673" s="165">
        <v>169.40000000000003</v>
      </c>
      <c r="K673" s="165">
        <v>284.39999999999998</v>
      </c>
      <c r="L673" s="169">
        <v>22</v>
      </c>
      <c r="M673" s="165">
        <v>943543.34</v>
      </c>
      <c r="N673" s="160" t="s">
        <v>34</v>
      </c>
      <c r="O673" s="160" t="s">
        <v>34</v>
      </c>
      <c r="P673" s="160" t="s">
        <v>34</v>
      </c>
      <c r="Q673" s="165">
        <f t="shared" si="156"/>
        <v>943543.34</v>
      </c>
      <c r="R673" s="173">
        <v>1338.2988100484795</v>
      </c>
      <c r="S673" s="154">
        <v>5221.4052538370725</v>
      </c>
      <c r="T673" s="165" t="s">
        <v>34</v>
      </c>
      <c r="U673" s="169" t="s">
        <v>34</v>
      </c>
      <c r="V673" s="165" t="s">
        <v>34</v>
      </c>
      <c r="W673" s="165">
        <v>442</v>
      </c>
      <c r="X673" s="165">
        <v>943543.34</v>
      </c>
      <c r="Y673" s="165" t="s">
        <v>34</v>
      </c>
      <c r="Z673" s="165" t="s">
        <v>34</v>
      </c>
      <c r="AA673" s="165" t="s">
        <v>34</v>
      </c>
      <c r="AB673" s="165" t="s">
        <v>34</v>
      </c>
      <c r="AC673" s="165" t="s">
        <v>34</v>
      </c>
      <c r="AD673" s="165" t="s">
        <v>34</v>
      </c>
      <c r="AE673" s="165" t="s">
        <v>34</v>
      </c>
      <c r="AF673" s="165" t="s">
        <v>34</v>
      </c>
      <c r="AG673" s="165" t="s">
        <v>34</v>
      </c>
      <c r="AH673" s="165" t="s">
        <v>34</v>
      </c>
      <c r="AI673" s="170" t="s">
        <v>403</v>
      </c>
      <c r="AJ673" s="41"/>
      <c r="AK673" s="32" t="s">
        <v>404</v>
      </c>
      <c r="AL673" s="90">
        <v>1</v>
      </c>
      <c r="AM673" s="89"/>
      <c r="AN673" s="21"/>
      <c r="AO673" s="87"/>
      <c r="AP673" s="21"/>
      <c r="AQ673" s="21"/>
      <c r="AR673" s="21"/>
      <c r="AS673" s="46"/>
      <c r="AT673" s="46"/>
      <c r="AU673" s="29">
        <v>606</v>
      </c>
      <c r="AV673" s="29" t="s">
        <v>449</v>
      </c>
      <c r="AW673" s="29" t="str">
        <f t="shared" si="155"/>
        <v>606.</v>
      </c>
      <c r="AX673" s="104"/>
    </row>
    <row r="674" spans="1:50" ht="22.5" customHeight="1" x14ac:dyDescent="0.3">
      <c r="A674" s="159" t="str">
        <f t="shared" si="147"/>
        <v>607.</v>
      </c>
      <c r="B674" s="159">
        <v>2486</v>
      </c>
      <c r="C674" s="166" t="s">
        <v>232</v>
      </c>
      <c r="D674" s="172">
        <v>1989</v>
      </c>
      <c r="E674" s="167" t="s">
        <v>34</v>
      </c>
      <c r="F674" s="167" t="s">
        <v>35</v>
      </c>
      <c r="G674" s="188">
        <v>2</v>
      </c>
      <c r="H674" s="182">
        <v>3</v>
      </c>
      <c r="I674" s="165">
        <v>572.5</v>
      </c>
      <c r="J674" s="165">
        <v>242.39999999999998</v>
      </c>
      <c r="K674" s="165">
        <v>330.1</v>
      </c>
      <c r="L674" s="169">
        <v>34</v>
      </c>
      <c r="M674" s="165">
        <v>741571.55</v>
      </c>
      <c r="N674" s="160" t="s">
        <v>34</v>
      </c>
      <c r="O674" s="160" t="s">
        <v>34</v>
      </c>
      <c r="P674" s="160" t="s">
        <v>34</v>
      </c>
      <c r="Q674" s="165">
        <f t="shared" si="156"/>
        <v>741571.55</v>
      </c>
      <c r="R674" s="173">
        <f t="shared" ref="R674:R680" si="157">M674/I674</f>
        <v>1295.3214847161573</v>
      </c>
      <c r="S674" s="154">
        <v>5221.4052538370725</v>
      </c>
      <c r="T674" s="165" t="s">
        <v>34</v>
      </c>
      <c r="U674" s="169" t="s">
        <v>34</v>
      </c>
      <c r="V674" s="165" t="s">
        <v>34</v>
      </c>
      <c r="W674" s="165">
        <v>479</v>
      </c>
      <c r="X674" s="165">
        <v>741571.55</v>
      </c>
      <c r="Y674" s="165" t="s">
        <v>34</v>
      </c>
      <c r="Z674" s="165" t="s">
        <v>34</v>
      </c>
      <c r="AA674" s="165" t="s">
        <v>34</v>
      </c>
      <c r="AB674" s="165" t="s">
        <v>34</v>
      </c>
      <c r="AC674" s="165" t="s">
        <v>34</v>
      </c>
      <c r="AD674" s="165" t="s">
        <v>34</v>
      </c>
      <c r="AE674" s="165" t="s">
        <v>34</v>
      </c>
      <c r="AF674" s="165" t="s">
        <v>34</v>
      </c>
      <c r="AG674" s="165" t="s">
        <v>34</v>
      </c>
      <c r="AH674" s="165" t="s">
        <v>34</v>
      </c>
      <c r="AI674" s="170" t="s">
        <v>403</v>
      </c>
      <c r="AJ674" s="41"/>
      <c r="AK674" s="32" t="s">
        <v>404</v>
      </c>
      <c r="AL674" s="90">
        <v>1</v>
      </c>
      <c r="AM674" s="89"/>
      <c r="AN674" s="21"/>
      <c r="AO674" s="87"/>
      <c r="AP674" s="21"/>
      <c r="AQ674" s="21"/>
      <c r="AR674" s="21"/>
      <c r="AS674" s="46"/>
      <c r="AT674" s="46"/>
      <c r="AU674" s="29">
        <v>607</v>
      </c>
      <c r="AV674" s="29" t="s">
        <v>449</v>
      </c>
      <c r="AW674" s="29" t="str">
        <f t="shared" si="155"/>
        <v>607.</v>
      </c>
      <c r="AX674" s="104"/>
    </row>
    <row r="675" spans="1:50" ht="22.5" customHeight="1" x14ac:dyDescent="0.3">
      <c r="A675" s="159" t="str">
        <f t="shared" si="147"/>
        <v>608.</v>
      </c>
      <c r="B675" s="159">
        <v>2498</v>
      </c>
      <c r="C675" s="166" t="s">
        <v>437</v>
      </c>
      <c r="D675" s="172">
        <v>1992</v>
      </c>
      <c r="E675" s="167" t="s">
        <v>34</v>
      </c>
      <c r="F675" s="167" t="s">
        <v>37</v>
      </c>
      <c r="G675" s="188">
        <v>5</v>
      </c>
      <c r="H675" s="182">
        <v>4</v>
      </c>
      <c r="I675" s="165">
        <v>3277</v>
      </c>
      <c r="J675" s="165">
        <v>1308</v>
      </c>
      <c r="K675" s="165">
        <v>1969</v>
      </c>
      <c r="L675" s="169">
        <v>126</v>
      </c>
      <c r="M675" s="165">
        <v>1137066.8799999999</v>
      </c>
      <c r="N675" s="160" t="s">
        <v>34</v>
      </c>
      <c r="O675" s="160" t="s">
        <v>34</v>
      </c>
      <c r="P675" s="160" t="s">
        <v>34</v>
      </c>
      <c r="Q675" s="165">
        <f t="shared" si="156"/>
        <v>1137066.8799999999</v>
      </c>
      <c r="R675" s="173">
        <f t="shared" si="157"/>
        <v>346.9840952090326</v>
      </c>
      <c r="S675" s="154">
        <v>5221.4052538370725</v>
      </c>
      <c r="T675" s="165" t="s">
        <v>34</v>
      </c>
      <c r="U675" s="169" t="s">
        <v>34</v>
      </c>
      <c r="V675" s="165" t="s">
        <v>34</v>
      </c>
      <c r="W675" s="165">
        <v>840.2</v>
      </c>
      <c r="X675" s="165">
        <v>1137066.8799999999</v>
      </c>
      <c r="Y675" s="165" t="s">
        <v>34</v>
      </c>
      <c r="Z675" s="165" t="s">
        <v>34</v>
      </c>
      <c r="AA675" s="165" t="s">
        <v>34</v>
      </c>
      <c r="AB675" s="165" t="s">
        <v>34</v>
      </c>
      <c r="AC675" s="165" t="s">
        <v>34</v>
      </c>
      <c r="AD675" s="165" t="s">
        <v>34</v>
      </c>
      <c r="AE675" s="165" t="s">
        <v>34</v>
      </c>
      <c r="AF675" s="165" t="s">
        <v>34</v>
      </c>
      <c r="AG675" s="165" t="s">
        <v>34</v>
      </c>
      <c r="AH675" s="165" t="s">
        <v>34</v>
      </c>
      <c r="AI675" s="170" t="s">
        <v>403</v>
      </c>
      <c r="AJ675" s="41"/>
      <c r="AK675" s="32" t="s">
        <v>404</v>
      </c>
      <c r="AL675" s="90">
        <v>1</v>
      </c>
      <c r="AM675" s="89"/>
      <c r="AN675" s="21"/>
      <c r="AO675" s="87"/>
      <c r="AP675" s="21"/>
      <c r="AQ675" s="21"/>
      <c r="AR675" s="21"/>
      <c r="AS675" s="46"/>
      <c r="AT675" s="46"/>
      <c r="AU675" s="29">
        <v>608</v>
      </c>
      <c r="AV675" s="29" t="s">
        <v>449</v>
      </c>
      <c r="AW675" s="29" t="str">
        <f t="shared" si="155"/>
        <v>608.</v>
      </c>
      <c r="AX675" s="104"/>
    </row>
    <row r="676" spans="1:50" ht="22.5" customHeight="1" x14ac:dyDescent="0.3">
      <c r="A676" s="159" t="str">
        <f t="shared" ref="A676:A724" si="158">AW676</f>
        <v>609.</v>
      </c>
      <c r="B676" s="159">
        <v>2407</v>
      </c>
      <c r="C676" s="166" t="s">
        <v>233</v>
      </c>
      <c r="D676" s="172">
        <v>1979</v>
      </c>
      <c r="E676" s="167" t="s">
        <v>34</v>
      </c>
      <c r="F676" s="167" t="s">
        <v>35</v>
      </c>
      <c r="G676" s="188">
        <v>2</v>
      </c>
      <c r="H676" s="182">
        <v>2</v>
      </c>
      <c r="I676" s="165">
        <v>1111.08</v>
      </c>
      <c r="J676" s="165">
        <v>472.2</v>
      </c>
      <c r="K676" s="165">
        <v>815.5</v>
      </c>
      <c r="L676" s="169">
        <v>37</v>
      </c>
      <c r="M676" s="165">
        <v>194322.7</v>
      </c>
      <c r="N676" s="160" t="s">
        <v>34</v>
      </c>
      <c r="O676" s="165">
        <v>174890.43</v>
      </c>
      <c r="P676" s="165">
        <v>9716.14</v>
      </c>
      <c r="Q676" s="165">
        <f>M676-O676-P676</f>
        <v>9716.1300000000192</v>
      </c>
      <c r="R676" s="173">
        <f t="shared" si="157"/>
        <v>174.89532706915796</v>
      </c>
      <c r="S676" s="154">
        <v>5221.4052538370725</v>
      </c>
      <c r="T676" s="165" t="s">
        <v>34</v>
      </c>
      <c r="U676" s="169" t="s">
        <v>34</v>
      </c>
      <c r="V676" s="165" t="s">
        <v>34</v>
      </c>
      <c r="W676" s="165" t="s">
        <v>34</v>
      </c>
      <c r="X676" s="165" t="s">
        <v>34</v>
      </c>
      <c r="Y676" s="165" t="s">
        <v>34</v>
      </c>
      <c r="Z676" s="165" t="s">
        <v>34</v>
      </c>
      <c r="AA676" s="165" t="s">
        <v>34</v>
      </c>
      <c r="AB676" s="165" t="s">
        <v>34</v>
      </c>
      <c r="AC676" s="165" t="s">
        <v>34</v>
      </c>
      <c r="AD676" s="165" t="s">
        <v>34</v>
      </c>
      <c r="AE676" s="165" t="s">
        <v>34</v>
      </c>
      <c r="AF676" s="165" t="s">
        <v>34</v>
      </c>
      <c r="AG676" s="165">
        <v>194322.7</v>
      </c>
      <c r="AH676" s="165" t="s">
        <v>34</v>
      </c>
      <c r="AI676" s="170" t="s">
        <v>403</v>
      </c>
      <c r="AJ676" s="41"/>
      <c r="AK676" s="32" t="s">
        <v>404</v>
      </c>
      <c r="AL676" s="90">
        <v>1</v>
      </c>
      <c r="AM676" s="89"/>
      <c r="AN676" s="21" t="s">
        <v>508</v>
      </c>
      <c r="AO676" s="21"/>
      <c r="AP676" s="21"/>
      <c r="AQ676" s="21"/>
      <c r="AR676" s="21"/>
      <c r="AS676" s="46"/>
      <c r="AT676" s="46"/>
      <c r="AU676" s="29">
        <v>609</v>
      </c>
      <c r="AV676" s="29" t="s">
        <v>449</v>
      </c>
      <c r="AW676" s="29" t="str">
        <f t="shared" si="155"/>
        <v>609.</v>
      </c>
      <c r="AX676" s="104"/>
    </row>
    <row r="677" spans="1:50" ht="22.5" customHeight="1" x14ac:dyDescent="0.3">
      <c r="A677" s="159" t="str">
        <f t="shared" si="158"/>
        <v>610.</v>
      </c>
      <c r="B677" s="159">
        <v>2401</v>
      </c>
      <c r="C677" s="166" t="s">
        <v>234</v>
      </c>
      <c r="D677" s="172">
        <v>1969</v>
      </c>
      <c r="E677" s="167" t="s">
        <v>34</v>
      </c>
      <c r="F677" s="167" t="s">
        <v>35</v>
      </c>
      <c r="G677" s="188">
        <v>2</v>
      </c>
      <c r="H677" s="182">
        <v>1</v>
      </c>
      <c r="I677" s="165">
        <v>325.5</v>
      </c>
      <c r="J677" s="165">
        <v>211.4</v>
      </c>
      <c r="K677" s="165">
        <v>319.5</v>
      </c>
      <c r="L677" s="169">
        <v>14</v>
      </c>
      <c r="M677" s="165">
        <v>181772.62</v>
      </c>
      <c r="N677" s="160" t="s">
        <v>34</v>
      </c>
      <c r="O677" s="165">
        <v>163595.35999999999</v>
      </c>
      <c r="P677" s="165">
        <v>9088.6299999999992</v>
      </c>
      <c r="Q677" s="165">
        <v>9088.6299999999992</v>
      </c>
      <c r="R677" s="173">
        <f t="shared" si="157"/>
        <v>558.44122887864819</v>
      </c>
      <c r="S677" s="154">
        <v>5221.4052538370725</v>
      </c>
      <c r="T677" s="165" t="s">
        <v>34</v>
      </c>
      <c r="U677" s="169" t="s">
        <v>34</v>
      </c>
      <c r="V677" s="165" t="s">
        <v>34</v>
      </c>
      <c r="W677" s="165" t="s">
        <v>34</v>
      </c>
      <c r="X677" s="165" t="s">
        <v>34</v>
      </c>
      <c r="Y677" s="165" t="s">
        <v>34</v>
      </c>
      <c r="Z677" s="165" t="s">
        <v>34</v>
      </c>
      <c r="AA677" s="165" t="s">
        <v>34</v>
      </c>
      <c r="AB677" s="165" t="s">
        <v>34</v>
      </c>
      <c r="AC677" s="165" t="s">
        <v>34</v>
      </c>
      <c r="AD677" s="165" t="s">
        <v>34</v>
      </c>
      <c r="AE677" s="165" t="s">
        <v>34</v>
      </c>
      <c r="AF677" s="165" t="s">
        <v>34</v>
      </c>
      <c r="AG677" s="165">
        <v>181772.62</v>
      </c>
      <c r="AH677" s="165" t="s">
        <v>34</v>
      </c>
      <c r="AI677" s="170" t="s">
        <v>403</v>
      </c>
      <c r="AJ677" s="41"/>
      <c r="AK677" s="32" t="s">
        <v>404</v>
      </c>
      <c r="AL677" s="90">
        <v>1</v>
      </c>
      <c r="AM677" s="89"/>
      <c r="AN677" s="21" t="s">
        <v>508</v>
      </c>
      <c r="AO677" s="21"/>
      <c r="AP677" s="21"/>
      <c r="AQ677" s="21"/>
      <c r="AR677" s="21"/>
      <c r="AS677" s="46"/>
      <c r="AT677" s="46"/>
      <c r="AU677" s="29">
        <v>610</v>
      </c>
      <c r="AV677" s="29" t="s">
        <v>449</v>
      </c>
      <c r="AW677" s="29" t="str">
        <f t="shared" si="155"/>
        <v>610.</v>
      </c>
      <c r="AX677" s="104"/>
    </row>
    <row r="678" spans="1:50" ht="22.5" customHeight="1" x14ac:dyDescent="0.3">
      <c r="A678" s="159" t="str">
        <f t="shared" si="158"/>
        <v>611.</v>
      </c>
      <c r="B678" s="159">
        <v>2515</v>
      </c>
      <c r="C678" s="166" t="s">
        <v>235</v>
      </c>
      <c r="D678" s="172">
        <v>1918</v>
      </c>
      <c r="E678" s="167" t="s">
        <v>34</v>
      </c>
      <c r="F678" s="167" t="s">
        <v>36</v>
      </c>
      <c r="G678" s="188">
        <v>1</v>
      </c>
      <c r="H678" s="182">
        <v>8</v>
      </c>
      <c r="I678" s="165">
        <v>342</v>
      </c>
      <c r="J678" s="165">
        <v>237.7</v>
      </c>
      <c r="K678" s="165">
        <v>330</v>
      </c>
      <c r="L678" s="169">
        <v>18</v>
      </c>
      <c r="M678" s="165">
        <v>186404.75</v>
      </c>
      <c r="N678" s="160" t="s">
        <v>34</v>
      </c>
      <c r="O678" s="165">
        <v>167764.28</v>
      </c>
      <c r="P678" s="165">
        <v>9320.24</v>
      </c>
      <c r="Q678" s="165">
        <f>M678-O678-P678</f>
        <v>9320.2300000000014</v>
      </c>
      <c r="R678" s="173">
        <f t="shared" si="157"/>
        <v>545.04312865497081</v>
      </c>
      <c r="S678" s="154">
        <v>5221.4052538370725</v>
      </c>
      <c r="T678" s="165" t="s">
        <v>34</v>
      </c>
      <c r="U678" s="169" t="s">
        <v>34</v>
      </c>
      <c r="V678" s="165" t="s">
        <v>34</v>
      </c>
      <c r="W678" s="165" t="s">
        <v>34</v>
      </c>
      <c r="X678" s="165" t="s">
        <v>34</v>
      </c>
      <c r="Y678" s="165" t="s">
        <v>34</v>
      </c>
      <c r="Z678" s="165" t="s">
        <v>34</v>
      </c>
      <c r="AA678" s="165" t="s">
        <v>34</v>
      </c>
      <c r="AB678" s="165" t="s">
        <v>34</v>
      </c>
      <c r="AC678" s="165" t="s">
        <v>34</v>
      </c>
      <c r="AD678" s="165" t="s">
        <v>34</v>
      </c>
      <c r="AE678" s="165" t="s">
        <v>34</v>
      </c>
      <c r="AF678" s="165" t="s">
        <v>34</v>
      </c>
      <c r="AG678" s="165">
        <v>186404.75</v>
      </c>
      <c r="AH678" s="165" t="s">
        <v>34</v>
      </c>
      <c r="AI678" s="170" t="s">
        <v>403</v>
      </c>
      <c r="AJ678" s="41"/>
      <c r="AK678" s="32" t="s">
        <v>404</v>
      </c>
      <c r="AL678" s="90">
        <v>1</v>
      </c>
      <c r="AM678" s="89"/>
      <c r="AN678" s="21" t="s">
        <v>508</v>
      </c>
      <c r="AO678" s="21"/>
      <c r="AP678" s="21"/>
      <c r="AQ678" s="21"/>
      <c r="AR678" s="21"/>
      <c r="AS678" s="46"/>
      <c r="AT678" s="46"/>
      <c r="AU678" s="29">
        <v>611</v>
      </c>
      <c r="AV678" s="29" t="s">
        <v>449</v>
      </c>
      <c r="AW678" s="29" t="str">
        <f t="shared" si="155"/>
        <v>611.</v>
      </c>
      <c r="AX678" s="104"/>
    </row>
    <row r="679" spans="1:50" ht="22.5" customHeight="1" x14ac:dyDescent="0.3">
      <c r="A679" s="159" t="str">
        <f t="shared" si="158"/>
        <v>612.</v>
      </c>
      <c r="B679" s="159">
        <v>2483</v>
      </c>
      <c r="C679" s="166" t="s">
        <v>236</v>
      </c>
      <c r="D679" s="172">
        <v>1970</v>
      </c>
      <c r="E679" s="167" t="s">
        <v>34</v>
      </c>
      <c r="F679" s="167" t="s">
        <v>35</v>
      </c>
      <c r="G679" s="188">
        <v>2</v>
      </c>
      <c r="H679" s="182">
        <v>1</v>
      </c>
      <c r="I679" s="165">
        <v>323.89999999999998</v>
      </c>
      <c r="J679" s="165">
        <v>209.8</v>
      </c>
      <c r="K679" s="165">
        <v>209.8</v>
      </c>
      <c r="L679" s="169">
        <v>15</v>
      </c>
      <c r="M679" s="165">
        <v>181772.62</v>
      </c>
      <c r="N679" s="160" t="s">
        <v>34</v>
      </c>
      <c r="O679" s="165">
        <v>163595.35999999999</v>
      </c>
      <c r="P679" s="165">
        <v>9088.6299999999992</v>
      </c>
      <c r="Q679" s="165">
        <v>9088.6299999999992</v>
      </c>
      <c r="R679" s="173">
        <f t="shared" si="157"/>
        <v>561.19981475764132</v>
      </c>
      <c r="S679" s="154">
        <v>5221.4052538370725</v>
      </c>
      <c r="T679" s="165" t="s">
        <v>34</v>
      </c>
      <c r="U679" s="169" t="s">
        <v>34</v>
      </c>
      <c r="V679" s="165" t="s">
        <v>34</v>
      </c>
      <c r="W679" s="165" t="s">
        <v>34</v>
      </c>
      <c r="X679" s="165" t="s">
        <v>34</v>
      </c>
      <c r="Y679" s="165" t="s">
        <v>34</v>
      </c>
      <c r="Z679" s="165" t="s">
        <v>34</v>
      </c>
      <c r="AA679" s="165" t="s">
        <v>34</v>
      </c>
      <c r="AB679" s="165" t="s">
        <v>34</v>
      </c>
      <c r="AC679" s="165" t="s">
        <v>34</v>
      </c>
      <c r="AD679" s="165" t="s">
        <v>34</v>
      </c>
      <c r="AE679" s="165" t="s">
        <v>34</v>
      </c>
      <c r="AF679" s="165" t="s">
        <v>34</v>
      </c>
      <c r="AG679" s="165">
        <v>181772.62</v>
      </c>
      <c r="AH679" s="165" t="s">
        <v>34</v>
      </c>
      <c r="AI679" s="170" t="s">
        <v>403</v>
      </c>
      <c r="AJ679" s="41"/>
      <c r="AK679" s="32" t="s">
        <v>404</v>
      </c>
      <c r="AL679" s="90">
        <v>1</v>
      </c>
      <c r="AM679" s="89"/>
      <c r="AN679" s="21" t="s">
        <v>508</v>
      </c>
      <c r="AO679" s="21"/>
      <c r="AP679" s="21"/>
      <c r="AQ679" s="21"/>
      <c r="AR679" s="21"/>
      <c r="AS679" s="46"/>
      <c r="AT679" s="46"/>
      <c r="AU679" s="29">
        <v>612</v>
      </c>
      <c r="AV679" s="29" t="s">
        <v>449</v>
      </c>
      <c r="AW679" s="29" t="str">
        <f t="shared" si="155"/>
        <v>612.</v>
      </c>
      <c r="AX679" s="104"/>
    </row>
    <row r="680" spans="1:50" ht="22.5" customHeight="1" x14ac:dyDescent="0.3">
      <c r="A680" s="159" t="str">
        <f t="shared" si="158"/>
        <v>613.</v>
      </c>
      <c r="B680" s="159">
        <v>2323</v>
      </c>
      <c r="C680" s="166" t="s">
        <v>237</v>
      </c>
      <c r="D680" s="172">
        <v>1979</v>
      </c>
      <c r="E680" s="167" t="s">
        <v>34</v>
      </c>
      <c r="F680" s="167" t="s">
        <v>35</v>
      </c>
      <c r="G680" s="188">
        <v>2</v>
      </c>
      <c r="H680" s="182">
        <v>2</v>
      </c>
      <c r="I680" s="165">
        <v>583.6</v>
      </c>
      <c r="J680" s="165">
        <v>332.6</v>
      </c>
      <c r="K680" s="165">
        <v>332.6</v>
      </c>
      <c r="L680" s="169">
        <v>24</v>
      </c>
      <c r="M680" s="165">
        <v>186404.75</v>
      </c>
      <c r="N680" s="160" t="s">
        <v>34</v>
      </c>
      <c r="O680" s="165">
        <v>167764.28</v>
      </c>
      <c r="P680" s="165">
        <v>9320.24</v>
      </c>
      <c r="Q680" s="165">
        <f>M680-O680-P680</f>
        <v>9320.2300000000014</v>
      </c>
      <c r="R680" s="173">
        <f t="shared" si="157"/>
        <v>319.40498629198078</v>
      </c>
      <c r="S680" s="154">
        <v>5221.4052538370725</v>
      </c>
      <c r="T680" s="165" t="s">
        <v>34</v>
      </c>
      <c r="U680" s="169" t="s">
        <v>34</v>
      </c>
      <c r="V680" s="165" t="s">
        <v>34</v>
      </c>
      <c r="W680" s="165" t="s">
        <v>34</v>
      </c>
      <c r="X680" s="165" t="s">
        <v>34</v>
      </c>
      <c r="Y680" s="165" t="s">
        <v>34</v>
      </c>
      <c r="Z680" s="165" t="s">
        <v>34</v>
      </c>
      <c r="AA680" s="165" t="s">
        <v>34</v>
      </c>
      <c r="AB680" s="165" t="s">
        <v>34</v>
      </c>
      <c r="AC680" s="165" t="s">
        <v>34</v>
      </c>
      <c r="AD680" s="165" t="s">
        <v>34</v>
      </c>
      <c r="AE680" s="165" t="s">
        <v>34</v>
      </c>
      <c r="AF680" s="165" t="s">
        <v>34</v>
      </c>
      <c r="AG680" s="165">
        <v>186404.75</v>
      </c>
      <c r="AH680" s="165" t="s">
        <v>34</v>
      </c>
      <c r="AI680" s="170" t="s">
        <v>403</v>
      </c>
      <c r="AJ680" s="41"/>
      <c r="AK680" s="32" t="s">
        <v>404</v>
      </c>
      <c r="AL680" s="90">
        <v>1</v>
      </c>
      <c r="AM680" s="89"/>
      <c r="AN680" s="21" t="s">
        <v>508</v>
      </c>
      <c r="AO680" s="21"/>
      <c r="AP680" s="21"/>
      <c r="AQ680" s="21"/>
      <c r="AR680" s="21"/>
      <c r="AS680" s="46"/>
      <c r="AT680" s="46"/>
      <c r="AU680" s="29">
        <v>613</v>
      </c>
      <c r="AV680" s="29" t="s">
        <v>449</v>
      </c>
      <c r="AW680" s="29" t="str">
        <f t="shared" si="155"/>
        <v>613.</v>
      </c>
      <c r="AX680" s="104"/>
    </row>
    <row r="681" spans="1:50" ht="22.5" customHeight="1" x14ac:dyDescent="0.3">
      <c r="A681" s="159"/>
      <c r="B681" s="159"/>
      <c r="C681" s="158" t="s">
        <v>40</v>
      </c>
      <c r="D681" s="172"/>
      <c r="E681" s="167"/>
      <c r="F681" s="167"/>
      <c r="G681" s="188"/>
      <c r="H681" s="188"/>
      <c r="I681" s="160">
        <f>SUM(I682:I704)</f>
        <v>17855.59</v>
      </c>
      <c r="J681" s="160">
        <f>SUM(J682:J704)</f>
        <v>11034</v>
      </c>
      <c r="K681" s="160">
        <f>SUM(K682:K704)</f>
        <v>11034</v>
      </c>
      <c r="L681" s="161">
        <f>SUM(L682:L704)</f>
        <v>711</v>
      </c>
      <c r="M681" s="160">
        <f>SUM(M682:M704)</f>
        <v>19104553.600000001</v>
      </c>
      <c r="N681" s="160"/>
      <c r="O681" s="160"/>
      <c r="P681" s="160"/>
      <c r="Q681" s="160">
        <f>SUM(Q682:Q704)</f>
        <v>19104553.600000001</v>
      </c>
      <c r="R681" s="160">
        <f>SUM(R682:R704)</f>
        <v>31861.852261752458</v>
      </c>
      <c r="S681" s="160">
        <f>SUM(S682:S704)</f>
        <v>174646.98885480571</v>
      </c>
      <c r="T681" s="160">
        <f>SUM(T682:T704)</f>
        <v>1326152.5199999998</v>
      </c>
      <c r="U681" s="161"/>
      <c r="V681" s="160"/>
      <c r="W681" s="160">
        <f>SUM(W682:W704)</f>
        <v>5540</v>
      </c>
      <c r="X681" s="160">
        <f>SUM(X682:X704)</f>
        <v>13352115.68</v>
      </c>
      <c r="Y681" s="160"/>
      <c r="Z681" s="160"/>
      <c r="AA681" s="160">
        <f t="shared" ref="AA681:AH681" si="159">SUM(AA682:AA704)</f>
        <v>2614</v>
      </c>
      <c r="AB681" s="160">
        <f t="shared" si="159"/>
        <v>2333040.33</v>
      </c>
      <c r="AC681" s="160">
        <f t="shared" si="159"/>
        <v>650.9</v>
      </c>
      <c r="AD681" s="160">
        <f t="shared" si="159"/>
        <v>1583642.17</v>
      </c>
      <c r="AE681" s="160"/>
      <c r="AF681" s="160"/>
      <c r="AG681" s="160">
        <f t="shared" si="159"/>
        <v>310850.41000000003</v>
      </c>
      <c r="AH681" s="160">
        <f t="shared" si="159"/>
        <v>198752.49</v>
      </c>
      <c r="AI681" s="170"/>
      <c r="AJ681" s="1">
        <v>20</v>
      </c>
      <c r="AK681" s="32"/>
      <c r="AL681" s="90">
        <f>SUM(AL682:AL704)</f>
        <v>23</v>
      </c>
      <c r="AM681" s="89">
        <f>SUM(AM682:AM704)</f>
        <v>0</v>
      </c>
      <c r="AN681" s="21">
        <f>M681-T681-V681-X681-Z681-AB681-AD681-AG681-AH681</f>
        <v>2.2118911147117615E-9</v>
      </c>
      <c r="AO681" s="87"/>
      <c r="AP681" s="21"/>
      <c r="AQ681" s="21"/>
      <c r="AR681" s="21"/>
      <c r="AS681" s="46"/>
      <c r="AT681" s="46"/>
      <c r="AX681" s="104"/>
    </row>
    <row r="682" spans="1:50" ht="22.5" customHeight="1" x14ac:dyDescent="0.3">
      <c r="A682" s="159" t="str">
        <f t="shared" si="158"/>
        <v>614.</v>
      </c>
      <c r="B682" s="159">
        <v>2280</v>
      </c>
      <c r="C682" s="187" t="s">
        <v>238</v>
      </c>
      <c r="D682" s="159">
        <v>1984</v>
      </c>
      <c r="E682" s="167" t="s">
        <v>34</v>
      </c>
      <c r="F682" s="167" t="s">
        <v>35</v>
      </c>
      <c r="G682" s="159">
        <v>3</v>
      </c>
      <c r="H682" s="159">
        <v>2</v>
      </c>
      <c r="I682" s="165">
        <v>1293.9000000000001</v>
      </c>
      <c r="J682" s="165">
        <v>1079.5</v>
      </c>
      <c r="K682" s="165">
        <v>1079.5</v>
      </c>
      <c r="L682" s="169">
        <v>55</v>
      </c>
      <c r="M682" s="165">
        <f>X682+AH682</f>
        <v>3709835.62</v>
      </c>
      <c r="N682" s="165" t="s">
        <v>34</v>
      </c>
      <c r="O682" s="165" t="s">
        <v>34</v>
      </c>
      <c r="P682" s="165" t="s">
        <v>34</v>
      </c>
      <c r="Q682" s="165">
        <f t="shared" ref="Q682:Q704" si="160">M682</f>
        <v>3709835.62</v>
      </c>
      <c r="R682" s="190">
        <f t="shared" ref="R682:R704" si="161">M682/I682</f>
        <v>2867.1733673390522</v>
      </c>
      <c r="S682" s="154">
        <v>7593.347341513293</v>
      </c>
      <c r="T682" s="165" t="s">
        <v>34</v>
      </c>
      <c r="U682" s="169" t="s">
        <v>34</v>
      </c>
      <c r="V682" s="165" t="s">
        <v>34</v>
      </c>
      <c r="W682" s="165">
        <v>614</v>
      </c>
      <c r="X682" s="165">
        <v>3511083.13</v>
      </c>
      <c r="Y682" s="165" t="s">
        <v>34</v>
      </c>
      <c r="Z682" s="165" t="s">
        <v>34</v>
      </c>
      <c r="AA682" s="165" t="s">
        <v>34</v>
      </c>
      <c r="AB682" s="165" t="s">
        <v>34</v>
      </c>
      <c r="AC682" s="165" t="s">
        <v>34</v>
      </c>
      <c r="AD682" s="165" t="s">
        <v>34</v>
      </c>
      <c r="AE682" s="165" t="s">
        <v>34</v>
      </c>
      <c r="AF682" s="165" t="s">
        <v>34</v>
      </c>
      <c r="AG682" s="165" t="s">
        <v>34</v>
      </c>
      <c r="AH682" s="165">
        <v>198752.49</v>
      </c>
      <c r="AI682" s="170" t="s">
        <v>405</v>
      </c>
      <c r="AJ682" s="41"/>
      <c r="AK682" s="32" t="s">
        <v>404</v>
      </c>
      <c r="AL682" s="90">
        <v>1</v>
      </c>
      <c r="AM682" s="89"/>
      <c r="AN682" s="21"/>
      <c r="AO682" s="87"/>
      <c r="AP682" s="21"/>
      <c r="AQ682" s="21"/>
      <c r="AR682" s="21"/>
      <c r="AS682" s="34" t="s">
        <v>613</v>
      </c>
      <c r="AT682" s="34"/>
      <c r="AU682" s="29">
        <v>614</v>
      </c>
      <c r="AV682" s="29" t="s">
        <v>449</v>
      </c>
      <c r="AW682" s="29" t="str">
        <f>CONCATENATE(AU682,AV682)</f>
        <v>614.</v>
      </c>
      <c r="AX682" s="104"/>
    </row>
    <row r="683" spans="1:50" ht="22.5" customHeight="1" x14ac:dyDescent="0.3">
      <c r="A683" s="159" t="str">
        <f t="shared" si="158"/>
        <v>615.</v>
      </c>
      <c r="B683" s="159">
        <v>2294</v>
      </c>
      <c r="C683" s="179" t="s">
        <v>239</v>
      </c>
      <c r="D683" s="159">
        <v>1854</v>
      </c>
      <c r="E683" s="167" t="s">
        <v>34</v>
      </c>
      <c r="F683" s="159" t="s">
        <v>36</v>
      </c>
      <c r="G683" s="159">
        <v>2</v>
      </c>
      <c r="H683" s="159">
        <v>2</v>
      </c>
      <c r="I683" s="165">
        <v>407.45</v>
      </c>
      <c r="J683" s="165">
        <v>271.39999999999998</v>
      </c>
      <c r="K683" s="165">
        <v>271.39999999999998</v>
      </c>
      <c r="L683" s="169">
        <v>23</v>
      </c>
      <c r="M683" s="154">
        <f>AD683</f>
        <v>445439.64</v>
      </c>
      <c r="N683" s="165" t="s">
        <v>34</v>
      </c>
      <c r="O683" s="165" t="s">
        <v>34</v>
      </c>
      <c r="P683" s="165" t="s">
        <v>34</v>
      </c>
      <c r="Q683" s="165">
        <f t="shared" si="160"/>
        <v>445439.64</v>
      </c>
      <c r="R683" s="190">
        <f t="shared" si="161"/>
        <v>1093.2375506197079</v>
      </c>
      <c r="S683" s="154">
        <v>7593.347341513293</v>
      </c>
      <c r="T683" s="165" t="s">
        <v>34</v>
      </c>
      <c r="U683" s="169" t="s">
        <v>34</v>
      </c>
      <c r="V683" s="165" t="s">
        <v>34</v>
      </c>
      <c r="W683" s="165" t="s">
        <v>34</v>
      </c>
      <c r="X683" s="165" t="s">
        <v>34</v>
      </c>
      <c r="Y683" s="165" t="s">
        <v>34</v>
      </c>
      <c r="Z683" s="165" t="s">
        <v>34</v>
      </c>
      <c r="AA683" s="165" t="s">
        <v>34</v>
      </c>
      <c r="AB683" s="165" t="s">
        <v>34</v>
      </c>
      <c r="AC683" s="165">
        <v>77.599999999999994</v>
      </c>
      <c r="AD683" s="154">
        <v>445439.64</v>
      </c>
      <c r="AE683" s="165" t="s">
        <v>34</v>
      </c>
      <c r="AF683" s="165" t="s">
        <v>34</v>
      </c>
      <c r="AG683" s="165" t="s">
        <v>34</v>
      </c>
      <c r="AH683" s="165" t="s">
        <v>34</v>
      </c>
      <c r="AI683" s="170" t="s">
        <v>38</v>
      </c>
      <c r="AJ683" s="41"/>
      <c r="AK683" s="32" t="s">
        <v>404</v>
      </c>
      <c r="AL683" s="90">
        <v>1</v>
      </c>
      <c r="AM683" s="89"/>
      <c r="AN683" s="21"/>
      <c r="AO683" s="87"/>
      <c r="AP683" s="21"/>
      <c r="AQ683" s="21"/>
      <c r="AR683" s="21"/>
      <c r="AS683" s="34"/>
      <c r="AT683" s="34"/>
      <c r="AU683" s="29">
        <v>615</v>
      </c>
      <c r="AV683" s="29" t="s">
        <v>449</v>
      </c>
      <c r="AW683" s="29" t="str">
        <f t="shared" ref="AW683:AW704" si="162">CONCATENATE(AU683,AV683)</f>
        <v>615.</v>
      </c>
      <c r="AX683" s="104"/>
    </row>
    <row r="684" spans="1:50" ht="22.5" customHeight="1" x14ac:dyDescent="0.3">
      <c r="A684" s="159" t="str">
        <f t="shared" si="158"/>
        <v>616.</v>
      </c>
      <c r="B684" s="159">
        <v>2298</v>
      </c>
      <c r="C684" s="179" t="s">
        <v>240</v>
      </c>
      <c r="D684" s="159">
        <v>1963</v>
      </c>
      <c r="E684" s="167" t="s">
        <v>34</v>
      </c>
      <c r="F684" s="159" t="s">
        <v>36</v>
      </c>
      <c r="G684" s="159">
        <v>2</v>
      </c>
      <c r="H684" s="159">
        <v>1</v>
      </c>
      <c r="I684" s="165">
        <v>321.42</v>
      </c>
      <c r="J684" s="165">
        <v>216</v>
      </c>
      <c r="K684" s="165">
        <v>216</v>
      </c>
      <c r="L684" s="169">
        <v>12</v>
      </c>
      <c r="M684" s="165">
        <f>X684</f>
        <v>600623.72</v>
      </c>
      <c r="N684" s="165" t="s">
        <v>34</v>
      </c>
      <c r="O684" s="165" t="s">
        <v>34</v>
      </c>
      <c r="P684" s="165" t="s">
        <v>34</v>
      </c>
      <c r="Q684" s="165">
        <f t="shared" si="160"/>
        <v>600623.72</v>
      </c>
      <c r="R684" s="165">
        <f t="shared" si="161"/>
        <v>1868.6569597411485</v>
      </c>
      <c r="S684" s="154">
        <v>7593.347341513293</v>
      </c>
      <c r="T684" s="165" t="s">
        <v>34</v>
      </c>
      <c r="U684" s="169" t="s">
        <v>34</v>
      </c>
      <c r="V684" s="165" t="s">
        <v>34</v>
      </c>
      <c r="W684" s="165">
        <v>262</v>
      </c>
      <c r="X684" s="165">
        <v>600623.72</v>
      </c>
      <c r="Y684" s="165" t="s">
        <v>34</v>
      </c>
      <c r="Z684" s="165" t="s">
        <v>34</v>
      </c>
      <c r="AA684" s="165" t="s">
        <v>34</v>
      </c>
      <c r="AB684" s="165" t="s">
        <v>34</v>
      </c>
      <c r="AC684" s="165" t="s">
        <v>34</v>
      </c>
      <c r="AD684" s="165" t="s">
        <v>34</v>
      </c>
      <c r="AE684" s="165" t="s">
        <v>34</v>
      </c>
      <c r="AF684" s="165" t="s">
        <v>34</v>
      </c>
      <c r="AG684" s="165" t="s">
        <v>34</v>
      </c>
      <c r="AH684" s="165" t="s">
        <v>34</v>
      </c>
      <c r="AI684" s="170" t="s">
        <v>38</v>
      </c>
      <c r="AJ684" s="41"/>
      <c r="AK684" s="32" t="s">
        <v>404</v>
      </c>
      <c r="AL684" s="90">
        <v>1</v>
      </c>
      <c r="AM684" s="89"/>
      <c r="AN684" s="21"/>
      <c r="AO684" s="87"/>
      <c r="AP684" s="21"/>
      <c r="AQ684" s="21"/>
      <c r="AR684" s="21"/>
      <c r="AS684" s="34"/>
      <c r="AT684" s="55">
        <v>43375</v>
      </c>
      <c r="AU684" s="29">
        <v>616</v>
      </c>
      <c r="AV684" s="29" t="s">
        <v>449</v>
      </c>
      <c r="AW684" s="29" t="str">
        <f t="shared" si="162"/>
        <v>616.</v>
      </c>
      <c r="AX684" s="104"/>
    </row>
    <row r="685" spans="1:50" ht="22.5" customHeight="1" x14ac:dyDescent="0.3">
      <c r="A685" s="159" t="str">
        <f t="shared" si="158"/>
        <v>617.</v>
      </c>
      <c r="B685" s="159">
        <v>2323</v>
      </c>
      <c r="C685" s="171" t="s">
        <v>237</v>
      </c>
      <c r="D685" s="172">
        <v>1979</v>
      </c>
      <c r="E685" s="167" t="s">
        <v>34</v>
      </c>
      <c r="F685" s="167" t="s">
        <v>35</v>
      </c>
      <c r="G685" s="167">
        <v>2</v>
      </c>
      <c r="H685" s="167">
        <v>2</v>
      </c>
      <c r="I685" s="165">
        <v>583.6</v>
      </c>
      <c r="J685" s="165">
        <v>547</v>
      </c>
      <c r="K685" s="165">
        <v>547</v>
      </c>
      <c r="L685" s="169">
        <v>17</v>
      </c>
      <c r="M685" s="154">
        <f>X685</f>
        <v>641945.48</v>
      </c>
      <c r="N685" s="165" t="s">
        <v>34</v>
      </c>
      <c r="O685" s="165" t="s">
        <v>34</v>
      </c>
      <c r="P685" s="165" t="s">
        <v>34</v>
      </c>
      <c r="Q685" s="165">
        <f t="shared" si="160"/>
        <v>641945.48</v>
      </c>
      <c r="R685" s="154">
        <f t="shared" si="161"/>
        <v>1099.9751199451678</v>
      </c>
      <c r="S685" s="154">
        <v>7593.347341513293</v>
      </c>
      <c r="T685" s="165" t="s">
        <v>34</v>
      </c>
      <c r="U685" s="169" t="s">
        <v>34</v>
      </c>
      <c r="V685" s="165" t="s">
        <v>34</v>
      </c>
      <c r="W685" s="165">
        <v>493</v>
      </c>
      <c r="X685" s="154">
        <v>641945.48</v>
      </c>
      <c r="Y685" s="165" t="s">
        <v>34</v>
      </c>
      <c r="Z685" s="165" t="s">
        <v>34</v>
      </c>
      <c r="AA685" s="165" t="s">
        <v>34</v>
      </c>
      <c r="AB685" s="165" t="s">
        <v>34</v>
      </c>
      <c r="AC685" s="165" t="s">
        <v>34</v>
      </c>
      <c r="AD685" s="165" t="s">
        <v>34</v>
      </c>
      <c r="AE685" s="165" t="s">
        <v>34</v>
      </c>
      <c r="AF685" s="165" t="s">
        <v>34</v>
      </c>
      <c r="AG685" s="165" t="s">
        <v>34</v>
      </c>
      <c r="AH685" s="165" t="s">
        <v>34</v>
      </c>
      <c r="AI685" s="170" t="s">
        <v>38</v>
      </c>
      <c r="AJ685" s="41"/>
      <c r="AK685" s="32" t="s">
        <v>404</v>
      </c>
      <c r="AL685" s="90">
        <v>1</v>
      </c>
      <c r="AM685" s="89"/>
      <c r="AN685" s="21"/>
      <c r="AO685" s="87"/>
      <c r="AP685" s="21"/>
      <c r="AQ685" s="21"/>
      <c r="AR685" s="21"/>
      <c r="AS685" s="34"/>
      <c r="AT685" s="55">
        <v>43374</v>
      </c>
      <c r="AU685" s="29">
        <v>617</v>
      </c>
      <c r="AV685" s="29" t="s">
        <v>449</v>
      </c>
      <c r="AW685" s="29" t="str">
        <f t="shared" si="162"/>
        <v>617.</v>
      </c>
      <c r="AX685" s="104"/>
    </row>
    <row r="686" spans="1:50" ht="22.5" customHeight="1" x14ac:dyDescent="0.3">
      <c r="A686" s="159" t="str">
        <f t="shared" si="158"/>
        <v>618.</v>
      </c>
      <c r="B686" s="159">
        <v>2324</v>
      </c>
      <c r="C686" s="187" t="s">
        <v>224</v>
      </c>
      <c r="D686" s="159">
        <v>1976</v>
      </c>
      <c r="E686" s="159">
        <v>2016</v>
      </c>
      <c r="F686" s="167" t="s">
        <v>35</v>
      </c>
      <c r="G686" s="159">
        <v>2</v>
      </c>
      <c r="H686" s="159">
        <v>2</v>
      </c>
      <c r="I686" s="154">
        <v>577.1</v>
      </c>
      <c r="J686" s="154">
        <v>432</v>
      </c>
      <c r="K686" s="154">
        <v>432</v>
      </c>
      <c r="L686" s="153">
        <v>23</v>
      </c>
      <c r="M686" s="165">
        <f>T686+AG686</f>
        <v>144673.08000000002</v>
      </c>
      <c r="N686" s="165" t="s">
        <v>34</v>
      </c>
      <c r="O686" s="165" t="s">
        <v>34</v>
      </c>
      <c r="P686" s="165" t="s">
        <v>34</v>
      </c>
      <c r="Q686" s="165">
        <f t="shared" si="160"/>
        <v>144673.08000000002</v>
      </c>
      <c r="R686" s="190">
        <f t="shared" si="161"/>
        <v>250.68979379656906</v>
      </c>
      <c r="S686" s="154">
        <v>7593.347341513293</v>
      </c>
      <c r="T686" s="165">
        <v>123225.1</v>
      </c>
      <c r="U686" s="169" t="s">
        <v>34</v>
      </c>
      <c r="V686" s="165" t="s">
        <v>34</v>
      </c>
      <c r="W686" s="165" t="s">
        <v>34</v>
      </c>
      <c r="X686" s="165" t="s">
        <v>34</v>
      </c>
      <c r="Y686" s="165" t="s">
        <v>34</v>
      </c>
      <c r="Z686" s="165" t="s">
        <v>34</v>
      </c>
      <c r="AA686" s="165" t="s">
        <v>34</v>
      </c>
      <c r="AB686" s="165" t="s">
        <v>34</v>
      </c>
      <c r="AC686" s="165" t="s">
        <v>34</v>
      </c>
      <c r="AD686" s="165" t="s">
        <v>34</v>
      </c>
      <c r="AE686" s="165" t="s">
        <v>34</v>
      </c>
      <c r="AF686" s="165" t="s">
        <v>34</v>
      </c>
      <c r="AG686" s="165">
        <v>21447.98</v>
      </c>
      <c r="AH686" s="165" t="s">
        <v>34</v>
      </c>
      <c r="AI686" s="170" t="s">
        <v>38</v>
      </c>
      <c r="AJ686" s="41"/>
      <c r="AK686" s="32" t="s">
        <v>404</v>
      </c>
      <c r="AL686" s="90">
        <v>1</v>
      </c>
      <c r="AM686" s="89"/>
      <c r="AN686" s="21" t="s">
        <v>409</v>
      </c>
      <c r="AO686" s="21"/>
      <c r="AP686" s="21"/>
      <c r="AQ686" s="21"/>
      <c r="AR686" s="21"/>
      <c r="AS686" s="34"/>
      <c r="AT686" s="55">
        <v>43355</v>
      </c>
      <c r="AU686" s="29">
        <v>618</v>
      </c>
      <c r="AV686" s="29" t="s">
        <v>449</v>
      </c>
      <c r="AW686" s="29" t="str">
        <f t="shared" si="162"/>
        <v>618.</v>
      </c>
      <c r="AX686" s="104"/>
    </row>
    <row r="687" spans="1:50" ht="22.5" customHeight="1" x14ac:dyDescent="0.3">
      <c r="A687" s="159" t="str">
        <f t="shared" si="158"/>
        <v>619.</v>
      </c>
      <c r="B687" s="159">
        <v>2339</v>
      </c>
      <c r="C687" s="187" t="s">
        <v>241</v>
      </c>
      <c r="D687" s="159">
        <v>1958</v>
      </c>
      <c r="E687" s="167">
        <v>2016</v>
      </c>
      <c r="F687" s="167" t="s">
        <v>35</v>
      </c>
      <c r="G687" s="159">
        <v>2</v>
      </c>
      <c r="H687" s="159">
        <v>2</v>
      </c>
      <c r="I687" s="154">
        <v>868.9</v>
      </c>
      <c r="J687" s="154">
        <v>812</v>
      </c>
      <c r="K687" s="154">
        <v>812</v>
      </c>
      <c r="L687" s="156">
        <v>30</v>
      </c>
      <c r="M687" s="165">
        <f>T687+AG687</f>
        <v>633204.22</v>
      </c>
      <c r="N687" s="165" t="s">
        <v>34</v>
      </c>
      <c r="O687" s="165" t="s">
        <v>34</v>
      </c>
      <c r="P687" s="165" t="s">
        <v>34</v>
      </c>
      <c r="Q687" s="165">
        <f t="shared" si="160"/>
        <v>633204.22</v>
      </c>
      <c r="R687" s="154">
        <f t="shared" si="161"/>
        <v>728.74234089078141</v>
      </c>
      <c r="S687" s="154">
        <v>7593.347341513293</v>
      </c>
      <c r="T687" s="165">
        <v>406573.48</v>
      </c>
      <c r="U687" s="169" t="s">
        <v>34</v>
      </c>
      <c r="V687" s="165" t="s">
        <v>34</v>
      </c>
      <c r="W687" s="165" t="s">
        <v>34</v>
      </c>
      <c r="X687" s="165" t="s">
        <v>34</v>
      </c>
      <c r="Y687" s="165" t="s">
        <v>34</v>
      </c>
      <c r="Z687" s="165" t="s">
        <v>34</v>
      </c>
      <c r="AA687" s="165" t="s">
        <v>34</v>
      </c>
      <c r="AB687" s="165" t="s">
        <v>34</v>
      </c>
      <c r="AC687" s="165" t="s">
        <v>34</v>
      </c>
      <c r="AD687" s="165" t="s">
        <v>34</v>
      </c>
      <c r="AE687" s="165" t="s">
        <v>34</v>
      </c>
      <c r="AF687" s="165" t="s">
        <v>34</v>
      </c>
      <c r="AG687" s="165">
        <v>226630.74</v>
      </c>
      <c r="AH687" s="165" t="s">
        <v>34</v>
      </c>
      <c r="AI687" s="170" t="s">
        <v>405</v>
      </c>
      <c r="AJ687" s="41"/>
      <c r="AK687" s="32" t="s">
        <v>404</v>
      </c>
      <c r="AL687" s="90">
        <v>1</v>
      </c>
      <c r="AM687" s="89"/>
      <c r="AN687" s="21" t="s">
        <v>486</v>
      </c>
      <c r="AO687" s="21"/>
      <c r="AP687" s="21"/>
      <c r="AQ687" s="21"/>
      <c r="AR687" s="21"/>
      <c r="AS687" s="34" t="s">
        <v>598</v>
      </c>
      <c r="AT687" s="34"/>
      <c r="AU687" s="29">
        <v>619</v>
      </c>
      <c r="AV687" s="29" t="s">
        <v>449</v>
      </c>
      <c r="AW687" s="29" t="str">
        <f t="shared" si="162"/>
        <v>619.</v>
      </c>
      <c r="AX687" s="104"/>
    </row>
    <row r="688" spans="1:50" ht="22.5" customHeight="1" x14ac:dyDescent="0.3">
      <c r="A688" s="159" t="str">
        <f t="shared" si="158"/>
        <v>620.</v>
      </c>
      <c r="B688" s="159">
        <v>2342</v>
      </c>
      <c r="C688" s="179" t="s">
        <v>242</v>
      </c>
      <c r="D688" s="159">
        <v>1961</v>
      </c>
      <c r="E688" s="167" t="s">
        <v>34</v>
      </c>
      <c r="F688" s="159" t="s">
        <v>36</v>
      </c>
      <c r="G688" s="159">
        <v>2</v>
      </c>
      <c r="H688" s="159">
        <v>1</v>
      </c>
      <c r="I688" s="165">
        <v>248.9</v>
      </c>
      <c r="J688" s="165">
        <v>173.1</v>
      </c>
      <c r="K688" s="165">
        <v>173.1</v>
      </c>
      <c r="L688" s="169">
        <v>15</v>
      </c>
      <c r="M688" s="154">
        <f>AD688</f>
        <v>205104.14</v>
      </c>
      <c r="N688" s="165" t="s">
        <v>34</v>
      </c>
      <c r="O688" s="165" t="s">
        <v>34</v>
      </c>
      <c r="P688" s="165" t="s">
        <v>34</v>
      </c>
      <c r="Q688" s="165">
        <f t="shared" si="160"/>
        <v>205104.14</v>
      </c>
      <c r="R688" s="190">
        <f t="shared" si="161"/>
        <v>824.04234632382486</v>
      </c>
      <c r="S688" s="154">
        <v>7593.347341513293</v>
      </c>
      <c r="T688" s="165" t="s">
        <v>34</v>
      </c>
      <c r="U688" s="169" t="s">
        <v>34</v>
      </c>
      <c r="V688" s="165" t="s">
        <v>34</v>
      </c>
      <c r="W688" s="165" t="s">
        <v>34</v>
      </c>
      <c r="X688" s="165" t="s">
        <v>34</v>
      </c>
      <c r="Y688" s="165" t="s">
        <v>34</v>
      </c>
      <c r="Z688" s="165" t="s">
        <v>34</v>
      </c>
      <c r="AA688" s="165" t="s">
        <v>34</v>
      </c>
      <c r="AB688" s="165" t="s">
        <v>34</v>
      </c>
      <c r="AC688" s="165">
        <v>57.8</v>
      </c>
      <c r="AD688" s="154">
        <v>205104.14</v>
      </c>
      <c r="AE688" s="165" t="s">
        <v>34</v>
      </c>
      <c r="AF688" s="165" t="s">
        <v>34</v>
      </c>
      <c r="AG688" s="165" t="s">
        <v>34</v>
      </c>
      <c r="AH688" s="165" t="s">
        <v>34</v>
      </c>
      <c r="AI688" s="170" t="s">
        <v>38</v>
      </c>
      <c r="AJ688" s="41"/>
      <c r="AK688" s="32" t="s">
        <v>404</v>
      </c>
      <c r="AL688" s="90">
        <v>1</v>
      </c>
      <c r="AM688" s="89"/>
      <c r="AN688" s="21"/>
      <c r="AO688" s="87"/>
      <c r="AP688" s="21"/>
      <c r="AQ688" s="21"/>
      <c r="AR688" s="21"/>
      <c r="AS688" s="34"/>
      <c r="AT688" s="34"/>
      <c r="AU688" s="29">
        <v>620</v>
      </c>
      <c r="AV688" s="29" t="s">
        <v>449</v>
      </c>
      <c r="AW688" s="29" t="str">
        <f t="shared" si="162"/>
        <v>620.</v>
      </c>
      <c r="AX688" s="104"/>
    </row>
    <row r="689" spans="1:50" ht="22.5" customHeight="1" x14ac:dyDescent="0.3">
      <c r="A689" s="159" t="str">
        <f t="shared" si="158"/>
        <v>621.</v>
      </c>
      <c r="B689" s="159">
        <v>2346</v>
      </c>
      <c r="C689" s="187" t="s">
        <v>243</v>
      </c>
      <c r="D689" s="172">
        <v>1957</v>
      </c>
      <c r="E689" s="167">
        <v>2016</v>
      </c>
      <c r="F689" s="167" t="s">
        <v>35</v>
      </c>
      <c r="G689" s="167">
        <v>2</v>
      </c>
      <c r="H689" s="167">
        <v>3</v>
      </c>
      <c r="I689" s="165">
        <v>1135.29</v>
      </c>
      <c r="J689" s="165">
        <v>462.7</v>
      </c>
      <c r="K689" s="165">
        <v>462.7</v>
      </c>
      <c r="L689" s="169">
        <v>39</v>
      </c>
      <c r="M689" s="154">
        <f>T689+AB689+AG689</f>
        <v>1191079.9800000002</v>
      </c>
      <c r="N689" s="165" t="s">
        <v>34</v>
      </c>
      <c r="O689" s="165" t="s">
        <v>34</v>
      </c>
      <c r="P689" s="165" t="s">
        <v>34</v>
      </c>
      <c r="Q689" s="165">
        <f t="shared" si="160"/>
        <v>1191079.9800000002</v>
      </c>
      <c r="R689" s="190">
        <f t="shared" si="161"/>
        <v>1049.1416113944456</v>
      </c>
      <c r="S689" s="154">
        <v>7593.347341513293</v>
      </c>
      <c r="T689" s="165">
        <v>223283.81</v>
      </c>
      <c r="U689" s="169" t="s">
        <v>34</v>
      </c>
      <c r="V689" s="165" t="s">
        <v>34</v>
      </c>
      <c r="W689" s="165" t="s">
        <v>34</v>
      </c>
      <c r="X689" s="165" t="s">
        <v>34</v>
      </c>
      <c r="Y689" s="165" t="s">
        <v>34</v>
      </c>
      <c r="Z689" s="165" t="s">
        <v>34</v>
      </c>
      <c r="AA689" s="165">
        <v>1048</v>
      </c>
      <c r="AB689" s="165">
        <v>947125.31</v>
      </c>
      <c r="AC689" s="165" t="s">
        <v>34</v>
      </c>
      <c r="AD689" s="165" t="s">
        <v>34</v>
      </c>
      <c r="AE689" s="165" t="s">
        <v>34</v>
      </c>
      <c r="AF689" s="165" t="s">
        <v>34</v>
      </c>
      <c r="AG689" s="165">
        <v>20670.86</v>
      </c>
      <c r="AH689" s="165" t="s">
        <v>34</v>
      </c>
      <c r="AI689" s="170" t="s">
        <v>38</v>
      </c>
      <c r="AJ689" s="41"/>
      <c r="AK689" s="32" t="s">
        <v>404</v>
      </c>
      <c r="AL689" s="90">
        <v>1</v>
      </c>
      <c r="AM689" s="89"/>
      <c r="AN689" s="21" t="s">
        <v>1532</v>
      </c>
      <c r="AO689" s="21"/>
      <c r="AP689" s="21"/>
      <c r="AQ689" s="21"/>
      <c r="AR689" s="21"/>
      <c r="AS689" s="34"/>
      <c r="AT689" s="55" t="s">
        <v>1512</v>
      </c>
      <c r="AU689" s="29">
        <v>621</v>
      </c>
      <c r="AV689" s="29" t="s">
        <v>449</v>
      </c>
      <c r="AW689" s="29" t="str">
        <f t="shared" si="162"/>
        <v>621.</v>
      </c>
      <c r="AX689" s="104"/>
    </row>
    <row r="690" spans="1:50" ht="22.5" customHeight="1" x14ac:dyDescent="0.3">
      <c r="A690" s="159" t="str">
        <f t="shared" si="158"/>
        <v>622.</v>
      </c>
      <c r="B690" s="159">
        <v>2347</v>
      </c>
      <c r="C690" s="179" t="s">
        <v>244</v>
      </c>
      <c r="D690" s="159">
        <v>1968</v>
      </c>
      <c r="E690" s="167" t="s">
        <v>34</v>
      </c>
      <c r="F690" s="167" t="s">
        <v>35</v>
      </c>
      <c r="G690" s="159">
        <v>5</v>
      </c>
      <c r="H690" s="159">
        <v>3</v>
      </c>
      <c r="I690" s="165">
        <v>2068.4</v>
      </c>
      <c r="J690" s="165">
        <v>692.8</v>
      </c>
      <c r="K690" s="165">
        <v>692.8</v>
      </c>
      <c r="L690" s="169">
        <v>91</v>
      </c>
      <c r="M690" s="165">
        <f>AD690</f>
        <v>202054.11</v>
      </c>
      <c r="N690" s="165" t="s">
        <v>34</v>
      </c>
      <c r="O690" s="165" t="s">
        <v>34</v>
      </c>
      <c r="P690" s="165" t="s">
        <v>34</v>
      </c>
      <c r="Q690" s="165">
        <f t="shared" si="160"/>
        <v>202054.11</v>
      </c>
      <c r="R690" s="190">
        <f t="shared" si="161"/>
        <v>97.686187391220258</v>
      </c>
      <c r="S690" s="154">
        <v>7593.347341513293</v>
      </c>
      <c r="T690" s="165" t="s">
        <v>34</v>
      </c>
      <c r="U690" s="169" t="s">
        <v>34</v>
      </c>
      <c r="V690" s="165" t="s">
        <v>34</v>
      </c>
      <c r="W690" s="165" t="s">
        <v>34</v>
      </c>
      <c r="X690" s="165" t="s">
        <v>34</v>
      </c>
      <c r="Y690" s="165" t="s">
        <v>34</v>
      </c>
      <c r="Z690" s="165" t="s">
        <v>34</v>
      </c>
      <c r="AA690" s="165" t="s">
        <v>34</v>
      </c>
      <c r="AB690" s="165" t="s">
        <v>34</v>
      </c>
      <c r="AC690" s="165">
        <v>107.4</v>
      </c>
      <c r="AD690" s="165">
        <v>202054.11</v>
      </c>
      <c r="AE690" s="165" t="s">
        <v>34</v>
      </c>
      <c r="AF690" s="165" t="s">
        <v>34</v>
      </c>
      <c r="AG690" s="165" t="s">
        <v>34</v>
      </c>
      <c r="AH690" s="165" t="s">
        <v>34</v>
      </c>
      <c r="AI690" s="170" t="s">
        <v>38</v>
      </c>
      <c r="AJ690" s="41"/>
      <c r="AK690" s="32" t="s">
        <v>404</v>
      </c>
      <c r="AL690" s="90">
        <v>1</v>
      </c>
      <c r="AM690" s="89"/>
      <c r="AN690" s="21"/>
      <c r="AO690" s="87"/>
      <c r="AP690" s="21"/>
      <c r="AQ690" s="21"/>
      <c r="AR690" s="21"/>
      <c r="AS690" s="34"/>
      <c r="AT690" s="34"/>
      <c r="AU690" s="29">
        <v>622</v>
      </c>
      <c r="AV690" s="29" t="s">
        <v>449</v>
      </c>
      <c r="AW690" s="29" t="str">
        <f t="shared" si="162"/>
        <v>622.</v>
      </c>
      <c r="AX690" s="104"/>
    </row>
    <row r="691" spans="1:50" ht="22.5" customHeight="1" x14ac:dyDescent="0.3">
      <c r="A691" s="159" t="str">
        <f t="shared" si="158"/>
        <v>623.</v>
      </c>
      <c r="B691" s="159">
        <v>2353</v>
      </c>
      <c r="C691" s="187" t="s">
        <v>245</v>
      </c>
      <c r="D691" s="159">
        <v>1990</v>
      </c>
      <c r="E691" s="167" t="s">
        <v>34</v>
      </c>
      <c r="F691" s="167" t="s">
        <v>37</v>
      </c>
      <c r="G691" s="159">
        <v>3</v>
      </c>
      <c r="H691" s="159">
        <v>2</v>
      </c>
      <c r="I691" s="154">
        <v>1394</v>
      </c>
      <c r="J691" s="154">
        <v>1290</v>
      </c>
      <c r="K691" s="154">
        <v>1290</v>
      </c>
      <c r="L691" s="156">
        <v>60</v>
      </c>
      <c r="M691" s="154">
        <f>X691</f>
        <v>781346.27</v>
      </c>
      <c r="N691" s="165" t="s">
        <v>34</v>
      </c>
      <c r="O691" s="165" t="s">
        <v>34</v>
      </c>
      <c r="P691" s="165" t="s">
        <v>34</v>
      </c>
      <c r="Q691" s="165">
        <f t="shared" si="160"/>
        <v>781346.27</v>
      </c>
      <c r="R691" s="154">
        <f t="shared" si="161"/>
        <v>560.50664992826398</v>
      </c>
      <c r="S691" s="154">
        <v>7593.347341513293</v>
      </c>
      <c r="T691" s="165" t="s">
        <v>34</v>
      </c>
      <c r="U691" s="169" t="s">
        <v>34</v>
      </c>
      <c r="V691" s="165" t="s">
        <v>34</v>
      </c>
      <c r="W691" s="165">
        <v>590</v>
      </c>
      <c r="X691" s="154">
        <v>781346.27</v>
      </c>
      <c r="Y691" s="165" t="s">
        <v>34</v>
      </c>
      <c r="Z691" s="165" t="s">
        <v>34</v>
      </c>
      <c r="AA691" s="165" t="s">
        <v>34</v>
      </c>
      <c r="AB691" s="165" t="s">
        <v>34</v>
      </c>
      <c r="AC691" s="165" t="s">
        <v>34</v>
      </c>
      <c r="AD691" s="165" t="s">
        <v>34</v>
      </c>
      <c r="AE691" s="165" t="s">
        <v>34</v>
      </c>
      <c r="AF691" s="165" t="s">
        <v>34</v>
      </c>
      <c r="AG691" s="165" t="s">
        <v>34</v>
      </c>
      <c r="AH691" s="165" t="s">
        <v>34</v>
      </c>
      <c r="AI691" s="170" t="s">
        <v>38</v>
      </c>
      <c r="AJ691" s="41"/>
      <c r="AK691" s="32" t="s">
        <v>404</v>
      </c>
      <c r="AL691" s="90">
        <v>1</v>
      </c>
      <c r="AM691" s="89"/>
      <c r="AN691" s="21"/>
      <c r="AO691" s="87"/>
      <c r="AP691" s="21"/>
      <c r="AQ691" s="21"/>
      <c r="AR691" s="21"/>
      <c r="AS691" s="34"/>
      <c r="AT691" s="55">
        <v>43427</v>
      </c>
      <c r="AU691" s="29">
        <v>623</v>
      </c>
      <c r="AV691" s="29" t="s">
        <v>449</v>
      </c>
      <c r="AW691" s="29" t="str">
        <f t="shared" si="162"/>
        <v>623.</v>
      </c>
      <c r="AX691" s="104"/>
    </row>
    <row r="692" spans="1:50" ht="22.5" customHeight="1" x14ac:dyDescent="0.3">
      <c r="A692" s="159" t="str">
        <f t="shared" si="158"/>
        <v>624.</v>
      </c>
      <c r="B692" s="159">
        <v>2365</v>
      </c>
      <c r="C692" s="179" t="s">
        <v>246</v>
      </c>
      <c r="D692" s="159">
        <v>1961</v>
      </c>
      <c r="E692" s="167" t="s">
        <v>34</v>
      </c>
      <c r="F692" s="159" t="s">
        <v>35</v>
      </c>
      <c r="G692" s="159">
        <v>2</v>
      </c>
      <c r="H692" s="159">
        <v>1</v>
      </c>
      <c r="I692" s="165">
        <v>301.35000000000002</v>
      </c>
      <c r="J692" s="165">
        <v>201.9</v>
      </c>
      <c r="K692" s="165">
        <v>201.9</v>
      </c>
      <c r="L692" s="169">
        <v>12</v>
      </c>
      <c r="M692" s="165">
        <f>AD692</f>
        <v>105594.29</v>
      </c>
      <c r="N692" s="165" t="s">
        <v>34</v>
      </c>
      <c r="O692" s="165" t="s">
        <v>34</v>
      </c>
      <c r="P692" s="165" t="s">
        <v>34</v>
      </c>
      <c r="Q692" s="165">
        <f t="shared" si="160"/>
        <v>105594.29</v>
      </c>
      <c r="R692" s="190">
        <f t="shared" si="161"/>
        <v>350.40414800066361</v>
      </c>
      <c r="S692" s="154">
        <v>7593.347341513293</v>
      </c>
      <c r="T692" s="165" t="s">
        <v>34</v>
      </c>
      <c r="U692" s="169" t="s">
        <v>34</v>
      </c>
      <c r="V692" s="165" t="s">
        <v>34</v>
      </c>
      <c r="W692" s="165" t="s">
        <v>34</v>
      </c>
      <c r="X692" s="165" t="s">
        <v>34</v>
      </c>
      <c r="Y692" s="165" t="s">
        <v>34</v>
      </c>
      <c r="Z692" s="165" t="s">
        <v>34</v>
      </c>
      <c r="AA692" s="165" t="s">
        <v>34</v>
      </c>
      <c r="AB692" s="165" t="s">
        <v>34</v>
      </c>
      <c r="AC692" s="165">
        <v>64.2</v>
      </c>
      <c r="AD692" s="165">
        <v>105594.29</v>
      </c>
      <c r="AE692" s="165" t="s">
        <v>34</v>
      </c>
      <c r="AF692" s="165" t="s">
        <v>34</v>
      </c>
      <c r="AG692" s="165" t="s">
        <v>34</v>
      </c>
      <c r="AH692" s="165" t="s">
        <v>34</v>
      </c>
      <c r="AI692" s="170" t="s">
        <v>38</v>
      </c>
      <c r="AJ692" s="41"/>
      <c r="AK692" s="32" t="s">
        <v>404</v>
      </c>
      <c r="AL692" s="90">
        <v>1</v>
      </c>
      <c r="AM692" s="89"/>
      <c r="AN692" s="21"/>
      <c r="AO692" s="87"/>
      <c r="AP692" s="21"/>
      <c r="AQ692" s="21"/>
      <c r="AR692" s="21"/>
      <c r="AS692" s="34"/>
      <c r="AT692" s="34"/>
      <c r="AU692" s="29">
        <v>624</v>
      </c>
      <c r="AV692" s="29" t="s">
        <v>449</v>
      </c>
      <c r="AW692" s="29" t="str">
        <f t="shared" si="162"/>
        <v>624.</v>
      </c>
      <c r="AX692" s="104"/>
    </row>
    <row r="693" spans="1:50" ht="22.5" customHeight="1" x14ac:dyDescent="0.3">
      <c r="A693" s="159" t="str">
        <f t="shared" si="158"/>
        <v>625.</v>
      </c>
      <c r="B693" s="159">
        <v>2367</v>
      </c>
      <c r="C693" s="179" t="s">
        <v>247</v>
      </c>
      <c r="D693" s="159">
        <v>1962</v>
      </c>
      <c r="E693" s="167" t="s">
        <v>34</v>
      </c>
      <c r="F693" s="159" t="s">
        <v>35</v>
      </c>
      <c r="G693" s="159">
        <v>2</v>
      </c>
      <c r="H693" s="159">
        <v>2</v>
      </c>
      <c r="I693" s="165">
        <v>695.3</v>
      </c>
      <c r="J693" s="152">
        <v>300.39999999999998</v>
      </c>
      <c r="K693" s="152">
        <v>300.39999999999998</v>
      </c>
      <c r="L693" s="169">
        <v>22</v>
      </c>
      <c r="M693" s="165">
        <f>AD693</f>
        <v>177744.64000000001</v>
      </c>
      <c r="N693" s="165" t="s">
        <v>34</v>
      </c>
      <c r="O693" s="165" t="s">
        <v>34</v>
      </c>
      <c r="P693" s="165" t="s">
        <v>34</v>
      </c>
      <c r="Q693" s="165">
        <f t="shared" si="160"/>
        <v>177744.64000000001</v>
      </c>
      <c r="R693" s="190">
        <f t="shared" si="161"/>
        <v>255.63733640155331</v>
      </c>
      <c r="S693" s="154">
        <v>7593.347341513293</v>
      </c>
      <c r="T693" s="165" t="s">
        <v>34</v>
      </c>
      <c r="U693" s="169" t="s">
        <v>34</v>
      </c>
      <c r="V693" s="165" t="s">
        <v>34</v>
      </c>
      <c r="W693" s="165" t="s">
        <v>34</v>
      </c>
      <c r="X693" s="165" t="s">
        <v>34</v>
      </c>
      <c r="Y693" s="165" t="s">
        <v>34</v>
      </c>
      <c r="Z693" s="165" t="s">
        <v>34</v>
      </c>
      <c r="AA693" s="165" t="s">
        <v>34</v>
      </c>
      <c r="AB693" s="165" t="s">
        <v>34</v>
      </c>
      <c r="AC693" s="165">
        <v>82.9</v>
      </c>
      <c r="AD693" s="165">
        <v>177744.64000000001</v>
      </c>
      <c r="AE693" s="165" t="s">
        <v>34</v>
      </c>
      <c r="AF693" s="165" t="s">
        <v>34</v>
      </c>
      <c r="AG693" s="165" t="s">
        <v>34</v>
      </c>
      <c r="AH693" s="165" t="s">
        <v>34</v>
      </c>
      <c r="AI693" s="170" t="s">
        <v>38</v>
      </c>
      <c r="AJ693" s="41"/>
      <c r="AK693" s="32" t="s">
        <v>404</v>
      </c>
      <c r="AL693" s="90">
        <v>1</v>
      </c>
      <c r="AM693" s="89"/>
      <c r="AN693" s="21"/>
      <c r="AO693" s="87"/>
      <c r="AP693" s="21"/>
      <c r="AQ693" s="21"/>
      <c r="AR693" s="21"/>
      <c r="AS693" s="34"/>
      <c r="AT693" s="34"/>
      <c r="AU693" s="29">
        <v>625</v>
      </c>
      <c r="AV693" s="29" t="s">
        <v>449</v>
      </c>
      <c r="AW693" s="29" t="str">
        <f t="shared" si="162"/>
        <v>625.</v>
      </c>
      <c r="AX693" s="104"/>
    </row>
    <row r="694" spans="1:50" ht="22.5" customHeight="1" x14ac:dyDescent="0.3">
      <c r="A694" s="159" t="str">
        <f t="shared" si="158"/>
        <v>626.</v>
      </c>
      <c r="B694" s="159">
        <v>2386</v>
      </c>
      <c r="C694" s="187" t="s">
        <v>248</v>
      </c>
      <c r="D694" s="172">
        <v>1961</v>
      </c>
      <c r="E694" s="167">
        <v>2016</v>
      </c>
      <c r="F694" s="167" t="s">
        <v>35</v>
      </c>
      <c r="G694" s="167">
        <v>2</v>
      </c>
      <c r="H694" s="167">
        <v>2</v>
      </c>
      <c r="I694" s="165">
        <v>698.21</v>
      </c>
      <c r="J694" s="165">
        <v>315.10000000000002</v>
      </c>
      <c r="K694" s="165">
        <v>315.10000000000002</v>
      </c>
      <c r="L694" s="169">
        <v>19</v>
      </c>
      <c r="M694" s="165">
        <f>T694+AB694</f>
        <v>797000.47</v>
      </c>
      <c r="N694" s="165" t="s">
        <v>34</v>
      </c>
      <c r="O694" s="165" t="s">
        <v>34</v>
      </c>
      <c r="P694" s="165" t="s">
        <v>34</v>
      </c>
      <c r="Q694" s="165">
        <f t="shared" si="160"/>
        <v>797000.47</v>
      </c>
      <c r="R694" s="190">
        <f t="shared" si="161"/>
        <v>1141.4910556995744</v>
      </c>
      <c r="S694" s="154">
        <v>7593.347341513293</v>
      </c>
      <c r="T694" s="165">
        <v>129956.18</v>
      </c>
      <c r="U694" s="169" t="s">
        <v>34</v>
      </c>
      <c r="V694" s="165" t="s">
        <v>34</v>
      </c>
      <c r="W694" s="165" t="s">
        <v>34</v>
      </c>
      <c r="X694" s="165" t="s">
        <v>34</v>
      </c>
      <c r="Y694" s="165" t="s">
        <v>34</v>
      </c>
      <c r="Z694" s="165" t="s">
        <v>34</v>
      </c>
      <c r="AA694" s="165">
        <v>708</v>
      </c>
      <c r="AB694" s="165">
        <v>667044.29</v>
      </c>
      <c r="AC694" s="165" t="s">
        <v>34</v>
      </c>
      <c r="AD694" s="165" t="s">
        <v>34</v>
      </c>
      <c r="AE694" s="165" t="s">
        <v>34</v>
      </c>
      <c r="AF694" s="165" t="s">
        <v>34</v>
      </c>
      <c r="AG694" s="165" t="s">
        <v>34</v>
      </c>
      <c r="AH694" s="165" t="s">
        <v>34</v>
      </c>
      <c r="AI694" s="170" t="s">
        <v>405</v>
      </c>
      <c r="AJ694" s="41"/>
      <c r="AK694" s="32" t="s">
        <v>404</v>
      </c>
      <c r="AL694" s="90">
        <v>1</v>
      </c>
      <c r="AM694" s="89"/>
      <c r="AN694" s="21" t="s">
        <v>1532</v>
      </c>
      <c r="AO694" s="21"/>
      <c r="AP694" s="21"/>
      <c r="AQ694" s="21"/>
      <c r="AR694" s="21"/>
      <c r="AS694" s="34" t="s">
        <v>536</v>
      </c>
      <c r="AT694" s="55">
        <v>43395</v>
      </c>
      <c r="AU694" s="29">
        <v>626</v>
      </c>
      <c r="AV694" s="29" t="s">
        <v>449</v>
      </c>
      <c r="AW694" s="29" t="str">
        <f t="shared" si="162"/>
        <v>626.</v>
      </c>
      <c r="AX694" s="104"/>
    </row>
    <row r="695" spans="1:50" ht="22.5" customHeight="1" x14ac:dyDescent="0.3">
      <c r="A695" s="159" t="str">
        <f t="shared" si="158"/>
        <v>627.</v>
      </c>
      <c r="B695" s="159">
        <v>2388</v>
      </c>
      <c r="C695" s="187" t="s">
        <v>249</v>
      </c>
      <c r="D695" s="172">
        <v>1958</v>
      </c>
      <c r="E695" s="167">
        <v>2016</v>
      </c>
      <c r="F695" s="167" t="s">
        <v>35</v>
      </c>
      <c r="G695" s="167">
        <v>2</v>
      </c>
      <c r="H695" s="167">
        <v>2</v>
      </c>
      <c r="I695" s="165">
        <v>565.9</v>
      </c>
      <c r="J695" s="165">
        <v>353</v>
      </c>
      <c r="K695" s="165">
        <v>353</v>
      </c>
      <c r="L695" s="169">
        <v>28</v>
      </c>
      <c r="M695" s="165">
        <f>T695+AB695+AG695</f>
        <v>883881.92999999993</v>
      </c>
      <c r="N695" s="165" t="s">
        <v>34</v>
      </c>
      <c r="O695" s="165" t="s">
        <v>34</v>
      </c>
      <c r="P695" s="165" t="s">
        <v>34</v>
      </c>
      <c r="Q695" s="165">
        <f t="shared" si="160"/>
        <v>883881.92999999993</v>
      </c>
      <c r="R695" s="190">
        <f t="shared" si="161"/>
        <v>1561.9048065029156</v>
      </c>
      <c r="S695" s="154">
        <v>7593.347341513293</v>
      </c>
      <c r="T695" s="165">
        <v>144309.68</v>
      </c>
      <c r="U695" s="169" t="s">
        <v>34</v>
      </c>
      <c r="V695" s="165" t="s">
        <v>34</v>
      </c>
      <c r="W695" s="165" t="s">
        <v>34</v>
      </c>
      <c r="X695" s="165" t="s">
        <v>34</v>
      </c>
      <c r="Y695" s="165" t="s">
        <v>34</v>
      </c>
      <c r="Z695" s="165" t="s">
        <v>34</v>
      </c>
      <c r="AA695" s="165">
        <v>858</v>
      </c>
      <c r="AB695" s="165">
        <v>718870.73</v>
      </c>
      <c r="AC695" s="165" t="s">
        <v>34</v>
      </c>
      <c r="AD695" s="165" t="s">
        <v>34</v>
      </c>
      <c r="AE695" s="165" t="s">
        <v>34</v>
      </c>
      <c r="AF695" s="165" t="s">
        <v>34</v>
      </c>
      <c r="AG695" s="165">
        <v>20701.52</v>
      </c>
      <c r="AH695" s="165" t="s">
        <v>34</v>
      </c>
      <c r="AI695" s="170" t="s">
        <v>38</v>
      </c>
      <c r="AJ695" s="41"/>
      <c r="AK695" s="32" t="s">
        <v>404</v>
      </c>
      <c r="AL695" s="90">
        <v>1</v>
      </c>
      <c r="AM695" s="89"/>
      <c r="AN695" s="21" t="s">
        <v>1532</v>
      </c>
      <c r="AO695" s="21"/>
      <c r="AP695" s="21"/>
      <c r="AQ695" s="21"/>
      <c r="AR695" s="21"/>
      <c r="AS695" s="34"/>
      <c r="AT695" s="55" t="s">
        <v>1513</v>
      </c>
      <c r="AU695" s="29">
        <v>627</v>
      </c>
      <c r="AV695" s="29" t="s">
        <v>449</v>
      </c>
      <c r="AW695" s="29" t="str">
        <f t="shared" si="162"/>
        <v>627.</v>
      </c>
      <c r="AX695" s="104"/>
    </row>
    <row r="696" spans="1:50" ht="22.5" customHeight="1" x14ac:dyDescent="0.3">
      <c r="A696" s="159" t="str">
        <f t="shared" si="158"/>
        <v>628.</v>
      </c>
      <c r="B696" s="159">
        <v>2395</v>
      </c>
      <c r="C696" s="179" t="s">
        <v>250</v>
      </c>
      <c r="D696" s="159">
        <v>1950</v>
      </c>
      <c r="E696" s="167" t="s">
        <v>34</v>
      </c>
      <c r="F696" s="159" t="s">
        <v>36</v>
      </c>
      <c r="G696" s="159">
        <v>2</v>
      </c>
      <c r="H696" s="159">
        <v>2</v>
      </c>
      <c r="I696" s="165">
        <v>182.07</v>
      </c>
      <c r="J696" s="165">
        <v>101.2</v>
      </c>
      <c r="K696" s="165">
        <v>101.2</v>
      </c>
      <c r="L696" s="169">
        <v>10</v>
      </c>
      <c r="M696" s="165">
        <f>X696</f>
        <v>899767.65</v>
      </c>
      <c r="N696" s="165" t="s">
        <v>34</v>
      </c>
      <c r="O696" s="165" t="s">
        <v>34</v>
      </c>
      <c r="P696" s="165" t="s">
        <v>34</v>
      </c>
      <c r="Q696" s="165">
        <f t="shared" si="160"/>
        <v>899767.65</v>
      </c>
      <c r="R696" s="190">
        <f t="shared" si="161"/>
        <v>4941.8775745592357</v>
      </c>
      <c r="S696" s="154">
        <v>7593.347341513293</v>
      </c>
      <c r="T696" s="165" t="s">
        <v>34</v>
      </c>
      <c r="U696" s="169" t="s">
        <v>34</v>
      </c>
      <c r="V696" s="165" t="s">
        <v>34</v>
      </c>
      <c r="W696" s="165">
        <v>437</v>
      </c>
      <c r="X696" s="165">
        <v>899767.65</v>
      </c>
      <c r="Y696" s="165" t="s">
        <v>34</v>
      </c>
      <c r="Z696" s="165" t="s">
        <v>34</v>
      </c>
      <c r="AA696" s="165" t="s">
        <v>34</v>
      </c>
      <c r="AB696" s="165" t="s">
        <v>34</v>
      </c>
      <c r="AC696" s="165" t="s">
        <v>34</v>
      </c>
      <c r="AD696" s="165" t="s">
        <v>34</v>
      </c>
      <c r="AE696" s="165" t="s">
        <v>34</v>
      </c>
      <c r="AF696" s="165" t="s">
        <v>34</v>
      </c>
      <c r="AG696" s="165" t="s">
        <v>34</v>
      </c>
      <c r="AH696" s="165" t="s">
        <v>34</v>
      </c>
      <c r="AI696" s="170" t="s">
        <v>38</v>
      </c>
      <c r="AJ696" s="41"/>
      <c r="AK696" s="32" t="s">
        <v>404</v>
      </c>
      <c r="AL696" s="90">
        <v>1</v>
      </c>
      <c r="AM696" s="89"/>
      <c r="AN696" s="21"/>
      <c r="AO696" s="87"/>
      <c r="AP696" s="21"/>
      <c r="AQ696" s="21"/>
      <c r="AR696" s="21"/>
      <c r="AS696" s="34"/>
      <c r="AT696" s="55">
        <v>43375</v>
      </c>
      <c r="AU696" s="29">
        <v>628</v>
      </c>
      <c r="AV696" s="29" t="s">
        <v>449</v>
      </c>
      <c r="AW696" s="29" t="str">
        <f t="shared" si="162"/>
        <v>628.</v>
      </c>
      <c r="AX696" s="104"/>
    </row>
    <row r="697" spans="1:50" ht="22.5" customHeight="1" x14ac:dyDescent="0.3">
      <c r="A697" s="159" t="str">
        <f t="shared" si="158"/>
        <v>629.</v>
      </c>
      <c r="B697" s="159">
        <v>2476</v>
      </c>
      <c r="C697" s="179" t="s">
        <v>251</v>
      </c>
      <c r="D697" s="159">
        <v>1988</v>
      </c>
      <c r="E697" s="167" t="s">
        <v>34</v>
      </c>
      <c r="F697" s="167" t="s">
        <v>35</v>
      </c>
      <c r="G697" s="159">
        <v>3</v>
      </c>
      <c r="H697" s="159">
        <v>3</v>
      </c>
      <c r="I697" s="154">
        <v>1766.4</v>
      </c>
      <c r="J697" s="154">
        <v>1005.4</v>
      </c>
      <c r="K697" s="154">
        <v>1005.4</v>
      </c>
      <c r="L697" s="156">
        <v>61</v>
      </c>
      <c r="M697" s="154">
        <f>AD697</f>
        <v>447705.35</v>
      </c>
      <c r="N697" s="165" t="s">
        <v>34</v>
      </c>
      <c r="O697" s="165" t="s">
        <v>34</v>
      </c>
      <c r="P697" s="165" t="s">
        <v>34</v>
      </c>
      <c r="Q697" s="165">
        <f t="shared" si="160"/>
        <v>447705.35</v>
      </c>
      <c r="R697" s="154">
        <f t="shared" si="161"/>
        <v>253.45638020833331</v>
      </c>
      <c r="S697" s="154">
        <v>7593.347341513293</v>
      </c>
      <c r="T697" s="165" t="s">
        <v>34</v>
      </c>
      <c r="U697" s="169" t="s">
        <v>34</v>
      </c>
      <c r="V697" s="165" t="s">
        <v>34</v>
      </c>
      <c r="W697" s="165" t="s">
        <v>34</v>
      </c>
      <c r="X697" s="165" t="s">
        <v>34</v>
      </c>
      <c r="Y697" s="165" t="s">
        <v>34</v>
      </c>
      <c r="Z697" s="165" t="s">
        <v>34</v>
      </c>
      <c r="AA697" s="165" t="s">
        <v>34</v>
      </c>
      <c r="AB697" s="165" t="s">
        <v>34</v>
      </c>
      <c r="AC697" s="165">
        <v>261</v>
      </c>
      <c r="AD697" s="154">
        <v>447705.35</v>
      </c>
      <c r="AE697" s="165" t="s">
        <v>34</v>
      </c>
      <c r="AF697" s="165" t="s">
        <v>34</v>
      </c>
      <c r="AG697" s="165" t="s">
        <v>34</v>
      </c>
      <c r="AH697" s="165" t="s">
        <v>34</v>
      </c>
      <c r="AI697" s="170" t="s">
        <v>38</v>
      </c>
      <c r="AJ697" s="41"/>
      <c r="AK697" s="32" t="s">
        <v>404</v>
      </c>
      <c r="AL697" s="90">
        <v>1</v>
      </c>
      <c r="AM697" s="89"/>
      <c r="AN697" s="21"/>
      <c r="AO697" s="87"/>
      <c r="AP697" s="21"/>
      <c r="AQ697" s="21"/>
      <c r="AR697" s="21"/>
      <c r="AS697" s="34"/>
      <c r="AT697" s="55">
        <v>43441</v>
      </c>
      <c r="AU697" s="29">
        <v>629</v>
      </c>
      <c r="AV697" s="29" t="s">
        <v>449</v>
      </c>
      <c r="AW697" s="29" t="str">
        <f t="shared" si="162"/>
        <v>629.</v>
      </c>
      <c r="AX697" s="104"/>
    </row>
    <row r="698" spans="1:50" ht="22.5" customHeight="1" x14ac:dyDescent="0.3">
      <c r="A698" s="159" t="str">
        <f t="shared" si="158"/>
        <v>630.</v>
      </c>
      <c r="B698" s="159">
        <v>2470</v>
      </c>
      <c r="C698" s="179" t="s">
        <v>252</v>
      </c>
      <c r="D698" s="159">
        <v>1981</v>
      </c>
      <c r="E698" s="167" t="s">
        <v>34</v>
      </c>
      <c r="F698" s="167" t="s">
        <v>35</v>
      </c>
      <c r="G698" s="159">
        <v>2</v>
      </c>
      <c r="H698" s="159">
        <v>2</v>
      </c>
      <c r="I698" s="154">
        <v>555.9</v>
      </c>
      <c r="J698" s="154">
        <v>334.4</v>
      </c>
      <c r="K698" s="154">
        <v>334.4</v>
      </c>
      <c r="L698" s="156">
        <v>17</v>
      </c>
      <c r="M698" s="154">
        <f>X698</f>
        <v>1121747.78</v>
      </c>
      <c r="N698" s="165" t="s">
        <v>34</v>
      </c>
      <c r="O698" s="165" t="s">
        <v>34</v>
      </c>
      <c r="P698" s="165" t="s">
        <v>34</v>
      </c>
      <c r="Q698" s="165">
        <f t="shared" si="160"/>
        <v>1121747.78</v>
      </c>
      <c r="R698" s="154">
        <f t="shared" si="161"/>
        <v>2017.8949091563231</v>
      </c>
      <c r="S698" s="154">
        <v>7593.347341513293</v>
      </c>
      <c r="T698" s="165" t="s">
        <v>34</v>
      </c>
      <c r="U698" s="169" t="s">
        <v>34</v>
      </c>
      <c r="V698" s="165" t="s">
        <v>34</v>
      </c>
      <c r="W698" s="165">
        <v>540</v>
      </c>
      <c r="X698" s="154">
        <v>1121747.78</v>
      </c>
      <c r="Y698" s="165" t="s">
        <v>34</v>
      </c>
      <c r="Z698" s="165" t="s">
        <v>34</v>
      </c>
      <c r="AA698" s="165" t="s">
        <v>34</v>
      </c>
      <c r="AB698" s="165" t="s">
        <v>34</v>
      </c>
      <c r="AC698" s="165" t="s">
        <v>34</v>
      </c>
      <c r="AD698" s="165" t="s">
        <v>34</v>
      </c>
      <c r="AE698" s="165" t="s">
        <v>34</v>
      </c>
      <c r="AF698" s="165" t="s">
        <v>34</v>
      </c>
      <c r="AG698" s="165" t="s">
        <v>34</v>
      </c>
      <c r="AH698" s="165" t="s">
        <v>34</v>
      </c>
      <c r="AI698" s="170" t="s">
        <v>38</v>
      </c>
      <c r="AJ698" s="41"/>
      <c r="AK698" s="32" t="s">
        <v>404</v>
      </c>
      <c r="AL698" s="90">
        <v>1</v>
      </c>
      <c r="AM698" s="89"/>
      <c r="AN698" s="21"/>
      <c r="AO698" s="87"/>
      <c r="AP698" s="21"/>
      <c r="AQ698" s="21"/>
      <c r="AR698" s="21"/>
      <c r="AS698" s="34"/>
      <c r="AT698" s="55">
        <v>43398</v>
      </c>
      <c r="AU698" s="29">
        <v>630</v>
      </c>
      <c r="AV698" s="29" t="s">
        <v>449</v>
      </c>
      <c r="AW698" s="29" t="str">
        <f t="shared" si="162"/>
        <v>630.</v>
      </c>
      <c r="AX698" s="104"/>
    </row>
    <row r="699" spans="1:50" ht="22.5" customHeight="1" x14ac:dyDescent="0.3">
      <c r="A699" s="159" t="str">
        <f t="shared" si="158"/>
        <v>631.</v>
      </c>
      <c r="B699" s="159">
        <v>2491</v>
      </c>
      <c r="C699" s="179" t="s">
        <v>819</v>
      </c>
      <c r="D699" s="159">
        <v>1993</v>
      </c>
      <c r="E699" s="167" t="s">
        <v>34</v>
      </c>
      <c r="F699" s="159" t="s">
        <v>35</v>
      </c>
      <c r="G699" s="159">
        <v>2</v>
      </c>
      <c r="H699" s="159">
        <v>3</v>
      </c>
      <c r="I699" s="154">
        <v>859.1</v>
      </c>
      <c r="J699" s="154">
        <v>503.9</v>
      </c>
      <c r="K699" s="154">
        <v>503.9</v>
      </c>
      <c r="L699" s="156">
        <v>46</v>
      </c>
      <c r="M699" s="154">
        <f>X699</f>
        <v>1738386.91</v>
      </c>
      <c r="N699" s="165" t="s">
        <v>34</v>
      </c>
      <c r="O699" s="165" t="s">
        <v>34</v>
      </c>
      <c r="P699" s="165" t="s">
        <v>34</v>
      </c>
      <c r="Q699" s="165">
        <f t="shared" si="160"/>
        <v>1738386.91</v>
      </c>
      <c r="R699" s="154">
        <f t="shared" si="161"/>
        <v>2023.4977418228377</v>
      </c>
      <c r="S699" s="154">
        <v>7593.347341513293</v>
      </c>
      <c r="T699" s="165" t="s">
        <v>34</v>
      </c>
      <c r="U699" s="169" t="s">
        <v>34</v>
      </c>
      <c r="V699" s="165" t="s">
        <v>34</v>
      </c>
      <c r="W699" s="165">
        <v>831</v>
      </c>
      <c r="X699" s="154">
        <v>1738386.91</v>
      </c>
      <c r="Y699" s="165" t="s">
        <v>34</v>
      </c>
      <c r="Z699" s="165" t="s">
        <v>34</v>
      </c>
      <c r="AA699" s="165" t="s">
        <v>34</v>
      </c>
      <c r="AB699" s="165" t="s">
        <v>34</v>
      </c>
      <c r="AC699" s="165" t="s">
        <v>34</v>
      </c>
      <c r="AD699" s="165" t="s">
        <v>34</v>
      </c>
      <c r="AE699" s="165" t="s">
        <v>34</v>
      </c>
      <c r="AF699" s="165" t="s">
        <v>34</v>
      </c>
      <c r="AG699" s="165" t="s">
        <v>34</v>
      </c>
      <c r="AH699" s="165" t="s">
        <v>34</v>
      </c>
      <c r="AI699" s="170" t="s">
        <v>38</v>
      </c>
      <c r="AJ699" s="41"/>
      <c r="AK699" s="32" t="s">
        <v>404</v>
      </c>
      <c r="AL699" s="90">
        <v>1</v>
      </c>
      <c r="AM699" s="89"/>
      <c r="AN699" s="21"/>
      <c r="AO699" s="87"/>
      <c r="AP699" s="21"/>
      <c r="AQ699" s="21"/>
      <c r="AR699" s="21"/>
      <c r="AS699" s="34"/>
      <c r="AT699" s="55">
        <v>43444</v>
      </c>
      <c r="AU699" s="29">
        <v>631</v>
      </c>
      <c r="AV699" s="29" t="s">
        <v>449</v>
      </c>
      <c r="AW699" s="29" t="str">
        <f t="shared" si="162"/>
        <v>631.</v>
      </c>
      <c r="AX699" s="104"/>
    </row>
    <row r="700" spans="1:50" ht="22.5" customHeight="1" x14ac:dyDescent="0.3">
      <c r="A700" s="159" t="str">
        <f t="shared" si="158"/>
        <v>632.</v>
      </c>
      <c r="B700" s="159">
        <v>2382</v>
      </c>
      <c r="C700" s="187" t="s">
        <v>253</v>
      </c>
      <c r="D700" s="159">
        <v>1994</v>
      </c>
      <c r="E700" s="167" t="s">
        <v>34</v>
      </c>
      <c r="F700" s="167" t="s">
        <v>35</v>
      </c>
      <c r="G700" s="159">
        <v>3</v>
      </c>
      <c r="H700" s="159">
        <v>2</v>
      </c>
      <c r="I700" s="154">
        <v>1445.9</v>
      </c>
      <c r="J700" s="154">
        <v>833</v>
      </c>
      <c r="K700" s="154">
        <v>833</v>
      </c>
      <c r="L700" s="156">
        <v>51</v>
      </c>
      <c r="M700" s="154">
        <f>T700+AG700</f>
        <v>320203.58</v>
      </c>
      <c r="N700" s="165" t="s">
        <v>34</v>
      </c>
      <c r="O700" s="165" t="s">
        <v>34</v>
      </c>
      <c r="P700" s="165" t="s">
        <v>34</v>
      </c>
      <c r="Q700" s="165">
        <f t="shared" si="160"/>
        <v>320203.58</v>
      </c>
      <c r="R700" s="154">
        <f t="shared" si="161"/>
        <v>221.4562417871222</v>
      </c>
      <c r="S700" s="154">
        <v>7593.347341513293</v>
      </c>
      <c r="T700" s="165">
        <v>298804.27</v>
      </c>
      <c r="U700" s="169" t="s">
        <v>34</v>
      </c>
      <c r="V700" s="165" t="s">
        <v>34</v>
      </c>
      <c r="W700" s="165" t="s">
        <v>34</v>
      </c>
      <c r="X700" s="165" t="s">
        <v>34</v>
      </c>
      <c r="Y700" s="165" t="s">
        <v>34</v>
      </c>
      <c r="Z700" s="165" t="s">
        <v>34</v>
      </c>
      <c r="AA700" s="165" t="s">
        <v>34</v>
      </c>
      <c r="AB700" s="165" t="s">
        <v>34</v>
      </c>
      <c r="AC700" s="165" t="s">
        <v>34</v>
      </c>
      <c r="AD700" s="165" t="s">
        <v>34</v>
      </c>
      <c r="AE700" s="165" t="s">
        <v>34</v>
      </c>
      <c r="AF700" s="165" t="s">
        <v>34</v>
      </c>
      <c r="AG700" s="165">
        <v>21399.31</v>
      </c>
      <c r="AH700" s="165" t="s">
        <v>34</v>
      </c>
      <c r="AI700" s="170" t="s">
        <v>38</v>
      </c>
      <c r="AJ700" s="41"/>
      <c r="AK700" s="32" t="s">
        <v>404</v>
      </c>
      <c r="AL700" s="90">
        <v>1</v>
      </c>
      <c r="AM700" s="89"/>
      <c r="AN700" s="21" t="s">
        <v>409</v>
      </c>
      <c r="AO700" s="21"/>
      <c r="AP700" s="21"/>
      <c r="AQ700" s="21"/>
      <c r="AR700" s="21"/>
      <c r="AS700" s="34" t="s">
        <v>532</v>
      </c>
      <c r="AT700" s="34"/>
      <c r="AU700" s="29">
        <v>632</v>
      </c>
      <c r="AV700" s="29" t="s">
        <v>449</v>
      </c>
      <c r="AW700" s="29" t="str">
        <f t="shared" si="162"/>
        <v>632.</v>
      </c>
      <c r="AX700" s="104"/>
    </row>
    <row r="701" spans="1:50" ht="22.5" customHeight="1" x14ac:dyDescent="0.3">
      <c r="A701" s="159" t="str">
        <f t="shared" si="158"/>
        <v>633.</v>
      </c>
      <c r="B701" s="159">
        <v>2364</v>
      </c>
      <c r="C701" s="179" t="s">
        <v>254</v>
      </c>
      <c r="D701" s="159">
        <v>1935</v>
      </c>
      <c r="E701" s="167" t="s">
        <v>34</v>
      </c>
      <c r="F701" s="159" t="s">
        <v>36</v>
      </c>
      <c r="G701" s="159">
        <v>2</v>
      </c>
      <c r="H701" s="159">
        <v>2</v>
      </c>
      <c r="I701" s="165">
        <v>386</v>
      </c>
      <c r="J701" s="165">
        <v>284.8</v>
      </c>
      <c r="K701" s="165">
        <v>284.8</v>
      </c>
      <c r="L701" s="169">
        <v>22</v>
      </c>
      <c r="M701" s="165">
        <f>X701</f>
        <v>897785.87</v>
      </c>
      <c r="N701" s="165" t="s">
        <v>34</v>
      </c>
      <c r="O701" s="165" t="s">
        <v>34</v>
      </c>
      <c r="P701" s="165" t="s">
        <v>34</v>
      </c>
      <c r="Q701" s="165">
        <f t="shared" si="160"/>
        <v>897785.87</v>
      </c>
      <c r="R701" s="190">
        <f t="shared" si="161"/>
        <v>2325.8701295336787</v>
      </c>
      <c r="S701" s="154">
        <v>7593.347341513293</v>
      </c>
      <c r="T701" s="165" t="s">
        <v>34</v>
      </c>
      <c r="U701" s="169" t="s">
        <v>34</v>
      </c>
      <c r="V701" s="165" t="s">
        <v>34</v>
      </c>
      <c r="W701" s="165">
        <v>376</v>
      </c>
      <c r="X701" s="165">
        <v>897785.87</v>
      </c>
      <c r="Y701" s="165" t="s">
        <v>34</v>
      </c>
      <c r="Z701" s="165" t="s">
        <v>34</v>
      </c>
      <c r="AA701" s="165" t="s">
        <v>34</v>
      </c>
      <c r="AB701" s="165" t="s">
        <v>34</v>
      </c>
      <c r="AC701" s="165" t="s">
        <v>34</v>
      </c>
      <c r="AD701" s="165" t="s">
        <v>34</v>
      </c>
      <c r="AE701" s="165" t="s">
        <v>34</v>
      </c>
      <c r="AF701" s="165" t="s">
        <v>34</v>
      </c>
      <c r="AG701" s="165" t="s">
        <v>34</v>
      </c>
      <c r="AH701" s="165" t="s">
        <v>34</v>
      </c>
      <c r="AI701" s="170" t="s">
        <v>38</v>
      </c>
      <c r="AJ701" s="41"/>
      <c r="AK701" s="32" t="s">
        <v>404</v>
      </c>
      <c r="AL701" s="90">
        <v>1</v>
      </c>
      <c r="AM701" s="89"/>
      <c r="AN701" s="21"/>
      <c r="AO701" s="87"/>
      <c r="AP701" s="21"/>
      <c r="AQ701" s="21"/>
      <c r="AR701" s="21"/>
      <c r="AS701" s="34"/>
      <c r="AT701" s="55">
        <v>43448</v>
      </c>
      <c r="AU701" s="29">
        <v>633</v>
      </c>
      <c r="AV701" s="29" t="s">
        <v>449</v>
      </c>
      <c r="AW701" s="29" t="str">
        <f t="shared" si="162"/>
        <v>633.</v>
      </c>
      <c r="AX701" s="104"/>
    </row>
    <row r="702" spans="1:50" ht="22.5" customHeight="1" x14ac:dyDescent="0.3">
      <c r="A702" s="159" t="str">
        <f t="shared" si="158"/>
        <v>634.</v>
      </c>
      <c r="B702" s="159">
        <v>2374</v>
      </c>
      <c r="C702" s="179" t="s">
        <v>255</v>
      </c>
      <c r="D702" s="159">
        <v>1936</v>
      </c>
      <c r="E702" s="167" t="s">
        <v>34</v>
      </c>
      <c r="F702" s="159" t="s">
        <v>36</v>
      </c>
      <c r="G702" s="159">
        <v>2</v>
      </c>
      <c r="H702" s="159">
        <v>2</v>
      </c>
      <c r="I702" s="165">
        <v>475.8</v>
      </c>
      <c r="J702" s="154">
        <v>274.2</v>
      </c>
      <c r="K702" s="154">
        <v>274.2</v>
      </c>
      <c r="L702" s="169">
        <v>13</v>
      </c>
      <c r="M702" s="165">
        <f>X702</f>
        <v>1051857.58</v>
      </c>
      <c r="N702" s="165" t="s">
        <v>34</v>
      </c>
      <c r="O702" s="165" t="s">
        <v>34</v>
      </c>
      <c r="P702" s="165" t="s">
        <v>34</v>
      </c>
      <c r="Q702" s="165">
        <f t="shared" si="160"/>
        <v>1051857.58</v>
      </c>
      <c r="R702" s="190">
        <f t="shared" si="161"/>
        <v>2210.7137032366541</v>
      </c>
      <c r="S702" s="154">
        <v>7593.347341513293</v>
      </c>
      <c r="T702" s="165" t="s">
        <v>34</v>
      </c>
      <c r="U702" s="169" t="s">
        <v>34</v>
      </c>
      <c r="V702" s="165" t="s">
        <v>34</v>
      </c>
      <c r="W702" s="165">
        <v>380</v>
      </c>
      <c r="X702" s="165">
        <v>1051857.58</v>
      </c>
      <c r="Y702" s="165" t="s">
        <v>34</v>
      </c>
      <c r="Z702" s="165" t="s">
        <v>34</v>
      </c>
      <c r="AA702" s="165" t="s">
        <v>34</v>
      </c>
      <c r="AB702" s="165" t="s">
        <v>34</v>
      </c>
      <c r="AC702" s="165" t="s">
        <v>34</v>
      </c>
      <c r="AD702" s="165" t="s">
        <v>34</v>
      </c>
      <c r="AE702" s="165" t="s">
        <v>34</v>
      </c>
      <c r="AF702" s="165" t="s">
        <v>34</v>
      </c>
      <c r="AG702" s="165" t="s">
        <v>34</v>
      </c>
      <c r="AH702" s="165" t="s">
        <v>34</v>
      </c>
      <c r="AI702" s="170" t="s">
        <v>405</v>
      </c>
      <c r="AJ702" s="41"/>
      <c r="AK702" s="32" t="s">
        <v>404</v>
      </c>
      <c r="AL702" s="90">
        <v>1</v>
      </c>
      <c r="AM702" s="89"/>
      <c r="AN702" s="21"/>
      <c r="AO702" s="87"/>
      <c r="AP702" s="21"/>
      <c r="AQ702" s="21"/>
      <c r="AR702" s="21"/>
      <c r="AS702" s="34" t="s">
        <v>532</v>
      </c>
      <c r="AT702" s="34"/>
      <c r="AU702" s="29">
        <v>634</v>
      </c>
      <c r="AV702" s="29" t="s">
        <v>449</v>
      </c>
      <c r="AW702" s="29" t="str">
        <f t="shared" si="162"/>
        <v>634.</v>
      </c>
      <c r="AX702" s="104"/>
    </row>
    <row r="703" spans="1:50" ht="22.5" customHeight="1" x14ac:dyDescent="0.3">
      <c r="A703" s="159" t="str">
        <f t="shared" si="158"/>
        <v>635.</v>
      </c>
      <c r="B703" s="159">
        <v>2402</v>
      </c>
      <c r="C703" s="171" t="s">
        <v>256</v>
      </c>
      <c r="D703" s="159">
        <v>1959</v>
      </c>
      <c r="E703" s="159" t="s">
        <v>34</v>
      </c>
      <c r="F703" s="159" t="s">
        <v>36</v>
      </c>
      <c r="G703" s="159">
        <v>2</v>
      </c>
      <c r="H703" s="159">
        <v>1</v>
      </c>
      <c r="I703" s="154">
        <v>369</v>
      </c>
      <c r="J703" s="154">
        <v>153.19999999999999</v>
      </c>
      <c r="K703" s="154">
        <v>153.19999999999999</v>
      </c>
      <c r="L703" s="156">
        <v>17</v>
      </c>
      <c r="M703" s="154">
        <f>X703</f>
        <v>762541.33</v>
      </c>
      <c r="N703" s="165" t="s">
        <v>34</v>
      </c>
      <c r="O703" s="165" t="s">
        <v>34</v>
      </c>
      <c r="P703" s="165" t="s">
        <v>34</v>
      </c>
      <c r="Q703" s="165">
        <f t="shared" si="160"/>
        <v>762541.33</v>
      </c>
      <c r="R703" s="154">
        <f t="shared" si="161"/>
        <v>2066.5076693766937</v>
      </c>
      <c r="S703" s="154">
        <v>7593.347341513293</v>
      </c>
      <c r="T703" s="165" t="s">
        <v>34</v>
      </c>
      <c r="U703" s="169" t="s">
        <v>34</v>
      </c>
      <c r="V703" s="165" t="s">
        <v>34</v>
      </c>
      <c r="W703" s="165">
        <v>360</v>
      </c>
      <c r="X703" s="154">
        <v>762541.33</v>
      </c>
      <c r="Y703" s="165" t="s">
        <v>34</v>
      </c>
      <c r="Z703" s="165" t="s">
        <v>34</v>
      </c>
      <c r="AA703" s="165" t="s">
        <v>34</v>
      </c>
      <c r="AB703" s="165" t="s">
        <v>34</v>
      </c>
      <c r="AC703" s="165" t="s">
        <v>34</v>
      </c>
      <c r="AD703" s="165" t="s">
        <v>34</v>
      </c>
      <c r="AE703" s="165" t="s">
        <v>34</v>
      </c>
      <c r="AF703" s="165" t="s">
        <v>34</v>
      </c>
      <c r="AG703" s="165" t="s">
        <v>34</v>
      </c>
      <c r="AH703" s="165" t="s">
        <v>34</v>
      </c>
      <c r="AI703" s="170" t="s">
        <v>38</v>
      </c>
      <c r="AJ703" s="41"/>
      <c r="AK703" s="32" t="s">
        <v>404</v>
      </c>
      <c r="AL703" s="90">
        <v>1</v>
      </c>
      <c r="AM703" s="89"/>
      <c r="AN703" s="21"/>
      <c r="AO703" s="87"/>
      <c r="AP703" s="21"/>
      <c r="AQ703" s="21"/>
      <c r="AR703" s="21"/>
      <c r="AS703" s="34"/>
      <c r="AT703" s="55">
        <v>43446</v>
      </c>
      <c r="AU703" s="29">
        <v>635</v>
      </c>
      <c r="AV703" s="29" t="s">
        <v>449</v>
      </c>
      <c r="AW703" s="29" t="str">
        <f t="shared" si="162"/>
        <v>635.</v>
      </c>
      <c r="AX703" s="104"/>
    </row>
    <row r="704" spans="1:50" ht="22.5" customHeight="1" x14ac:dyDescent="0.3">
      <c r="A704" s="159" t="str">
        <f t="shared" si="158"/>
        <v>636.</v>
      </c>
      <c r="B704" s="159">
        <v>2532</v>
      </c>
      <c r="C704" s="187" t="s">
        <v>257</v>
      </c>
      <c r="D704" s="159">
        <v>1961</v>
      </c>
      <c r="E704" s="167" t="s">
        <v>34</v>
      </c>
      <c r="F704" s="159" t="s">
        <v>35</v>
      </c>
      <c r="G704" s="159">
        <v>2</v>
      </c>
      <c r="H704" s="159">
        <v>3</v>
      </c>
      <c r="I704" s="154">
        <v>655.7</v>
      </c>
      <c r="J704" s="154">
        <v>397</v>
      </c>
      <c r="K704" s="154">
        <v>397</v>
      </c>
      <c r="L704" s="156">
        <v>28</v>
      </c>
      <c r="M704" s="154">
        <f>X704</f>
        <v>1345029.96</v>
      </c>
      <c r="N704" s="165" t="s">
        <v>34</v>
      </c>
      <c r="O704" s="165" t="s">
        <v>34</v>
      </c>
      <c r="P704" s="165" t="s">
        <v>34</v>
      </c>
      <c r="Q704" s="165">
        <f t="shared" si="160"/>
        <v>1345029.96</v>
      </c>
      <c r="R704" s="154">
        <f t="shared" si="161"/>
        <v>2051.2886380966902</v>
      </c>
      <c r="S704" s="154">
        <v>7593.347341513293</v>
      </c>
      <c r="T704" s="165" t="s">
        <v>34</v>
      </c>
      <c r="U704" s="169" t="s">
        <v>34</v>
      </c>
      <c r="V704" s="165" t="s">
        <v>34</v>
      </c>
      <c r="W704" s="165">
        <v>657</v>
      </c>
      <c r="X704" s="154">
        <v>1345029.96</v>
      </c>
      <c r="Y704" s="165" t="s">
        <v>34</v>
      </c>
      <c r="Z704" s="165" t="s">
        <v>34</v>
      </c>
      <c r="AA704" s="165" t="s">
        <v>34</v>
      </c>
      <c r="AB704" s="165" t="s">
        <v>34</v>
      </c>
      <c r="AC704" s="165" t="s">
        <v>34</v>
      </c>
      <c r="AD704" s="165" t="s">
        <v>34</v>
      </c>
      <c r="AE704" s="165" t="s">
        <v>34</v>
      </c>
      <c r="AF704" s="165" t="s">
        <v>34</v>
      </c>
      <c r="AG704" s="165" t="s">
        <v>34</v>
      </c>
      <c r="AH704" s="165" t="s">
        <v>34</v>
      </c>
      <c r="AI704" s="170" t="s">
        <v>38</v>
      </c>
      <c r="AJ704" s="41"/>
      <c r="AK704" s="32" t="s">
        <v>404</v>
      </c>
      <c r="AL704" s="90">
        <v>1</v>
      </c>
      <c r="AM704" s="89"/>
      <c r="AN704" s="21"/>
      <c r="AO704" s="87"/>
      <c r="AP704" s="21"/>
      <c r="AQ704" s="21"/>
      <c r="AR704" s="21"/>
      <c r="AS704" s="34"/>
      <c r="AT704" s="55">
        <v>43377</v>
      </c>
      <c r="AU704" s="29">
        <v>636</v>
      </c>
      <c r="AV704" s="29" t="s">
        <v>449</v>
      </c>
      <c r="AW704" s="29" t="str">
        <f t="shared" si="162"/>
        <v>636.</v>
      </c>
      <c r="AX704" s="104"/>
    </row>
    <row r="705" spans="1:50" ht="22.5" customHeight="1" x14ac:dyDescent="0.3">
      <c r="A705" s="159"/>
      <c r="B705" s="159"/>
      <c r="C705" s="158" t="s">
        <v>41</v>
      </c>
      <c r="D705" s="172"/>
      <c r="E705" s="167"/>
      <c r="F705" s="167"/>
      <c r="G705" s="188"/>
      <c r="H705" s="188"/>
      <c r="I705" s="160">
        <f>SUM(I706:I729)</f>
        <v>14108.28</v>
      </c>
      <c r="J705" s="160">
        <f>SUM(J706:J729)</f>
        <v>8681.9599999999991</v>
      </c>
      <c r="K705" s="160">
        <f>SUM(K706:K729)</f>
        <v>6982.9599999999991</v>
      </c>
      <c r="L705" s="161">
        <f>SUM(L706:L729)</f>
        <v>579</v>
      </c>
      <c r="M705" s="160">
        <f>SUM(M706:M729)</f>
        <v>12045284.09</v>
      </c>
      <c r="N705" s="160"/>
      <c r="O705" s="160"/>
      <c r="P705" s="160"/>
      <c r="Q705" s="160">
        <f>SUM(Q706:Q729)</f>
        <v>12045284.09</v>
      </c>
      <c r="R705" s="160">
        <f>SUM(R706:R729)</f>
        <v>23224.612323218862</v>
      </c>
      <c r="S705" s="160">
        <f>SUM(S706:S729)</f>
        <v>162169.10481586403</v>
      </c>
      <c r="T705" s="160">
        <f>SUM(T706:T729)</f>
        <v>2917400.23</v>
      </c>
      <c r="U705" s="161"/>
      <c r="V705" s="160"/>
      <c r="W705" s="160">
        <f>SUM(W706:W729)</f>
        <v>3470.2</v>
      </c>
      <c r="X705" s="160">
        <f>SUM(X706:X729)</f>
        <v>7813324.9900000002</v>
      </c>
      <c r="Y705" s="160"/>
      <c r="Z705" s="160"/>
      <c r="AA705" s="160"/>
      <c r="AB705" s="160"/>
      <c r="AC705" s="160">
        <f>SUM(AC706:AC729)</f>
        <v>449.5</v>
      </c>
      <c r="AD705" s="160">
        <f>SUM(AD706:AD729)</f>
        <v>960753.28</v>
      </c>
      <c r="AE705" s="160"/>
      <c r="AF705" s="160"/>
      <c r="AG705" s="160">
        <f>SUM(AG706:AG729)</f>
        <v>199562.22</v>
      </c>
      <c r="AH705" s="160">
        <f>SUM(AH706:AH729)</f>
        <v>154243.37</v>
      </c>
      <c r="AI705" s="170"/>
      <c r="AJ705" s="41"/>
      <c r="AK705" s="3"/>
      <c r="AL705" s="90">
        <f>SUM(AL706:AL729)</f>
        <v>24</v>
      </c>
      <c r="AM705" s="89">
        <f>SUM(AM706:AM729)</f>
        <v>0</v>
      </c>
      <c r="AN705" s="3">
        <f>M705-T705-V705-X705-Z705-AB705-AD705-AG705-AH705</f>
        <v>-8.440110832452774E-10</v>
      </c>
      <c r="AO705" s="87"/>
      <c r="AP705" s="3"/>
      <c r="AQ705" s="3"/>
      <c r="AR705" s="3"/>
      <c r="AS705" s="46"/>
      <c r="AT705" s="46"/>
      <c r="AX705" s="104"/>
    </row>
    <row r="706" spans="1:50" ht="22.5" customHeight="1" x14ac:dyDescent="0.3">
      <c r="A706" s="159" t="str">
        <f t="shared" si="158"/>
        <v>637.</v>
      </c>
      <c r="B706" s="159">
        <v>2292</v>
      </c>
      <c r="C706" s="185" t="s">
        <v>1152</v>
      </c>
      <c r="D706" s="172">
        <v>1854</v>
      </c>
      <c r="E706" s="167">
        <v>2015</v>
      </c>
      <c r="F706" s="167" t="s">
        <v>36</v>
      </c>
      <c r="G706" s="188">
        <v>2</v>
      </c>
      <c r="H706" s="188">
        <v>2</v>
      </c>
      <c r="I706" s="165">
        <v>470.6</v>
      </c>
      <c r="J706" s="165">
        <v>294.7</v>
      </c>
      <c r="K706" s="165">
        <v>212.39999999999998</v>
      </c>
      <c r="L706" s="169">
        <v>19</v>
      </c>
      <c r="M706" s="165">
        <f>X706</f>
        <v>1326867.1200000001</v>
      </c>
      <c r="N706" s="160" t="s">
        <v>34</v>
      </c>
      <c r="O706" s="160" t="s">
        <v>34</v>
      </c>
      <c r="P706" s="160" t="s">
        <v>34</v>
      </c>
      <c r="Q706" s="165">
        <f t="shared" ref="Q706:Q729" si="163">M706</f>
        <v>1326867.1200000001</v>
      </c>
      <c r="R706" s="173">
        <v>2704.2073948151296</v>
      </c>
      <c r="S706" s="154">
        <v>6757.0460339943347</v>
      </c>
      <c r="T706" s="165" t="s">
        <v>34</v>
      </c>
      <c r="U706" s="169" t="s">
        <v>34</v>
      </c>
      <c r="V706" s="165" t="s">
        <v>34</v>
      </c>
      <c r="W706" s="165">
        <v>486</v>
      </c>
      <c r="X706" s="154">
        <v>1326867.1200000001</v>
      </c>
      <c r="Y706" s="165" t="s">
        <v>34</v>
      </c>
      <c r="Z706" s="165" t="s">
        <v>34</v>
      </c>
      <c r="AA706" s="165" t="s">
        <v>34</v>
      </c>
      <c r="AB706" s="165" t="s">
        <v>34</v>
      </c>
      <c r="AC706" s="165" t="s">
        <v>34</v>
      </c>
      <c r="AD706" s="165" t="s">
        <v>34</v>
      </c>
      <c r="AE706" s="165" t="s">
        <v>34</v>
      </c>
      <c r="AF706" s="165" t="s">
        <v>34</v>
      </c>
      <c r="AG706" s="165" t="s">
        <v>34</v>
      </c>
      <c r="AH706" s="165" t="s">
        <v>34</v>
      </c>
      <c r="AI706" s="170" t="s">
        <v>405</v>
      </c>
      <c r="AJ706" s="41" t="s">
        <v>405</v>
      </c>
      <c r="AK706" s="32" t="s">
        <v>404</v>
      </c>
      <c r="AL706" s="90">
        <v>1</v>
      </c>
      <c r="AM706" s="89"/>
      <c r="AN706" s="21"/>
      <c r="AO706" s="87"/>
      <c r="AP706" s="21"/>
      <c r="AQ706" s="21"/>
      <c r="AR706" s="21"/>
      <c r="AS706" s="34"/>
      <c r="AT706" s="34"/>
      <c r="AU706" s="29">
        <v>637</v>
      </c>
      <c r="AV706" s="29" t="s">
        <v>449</v>
      </c>
      <c r="AW706" s="29" t="str">
        <f>CONCATENATE(AU706,AV706)</f>
        <v>637.</v>
      </c>
      <c r="AX706" s="104"/>
    </row>
    <row r="707" spans="1:50" ht="22.5" customHeight="1" x14ac:dyDescent="0.3">
      <c r="A707" s="159" t="str">
        <f t="shared" si="158"/>
        <v>638.</v>
      </c>
      <c r="B707" s="159">
        <v>2285</v>
      </c>
      <c r="C707" s="171" t="s">
        <v>1153</v>
      </c>
      <c r="D707" s="172">
        <v>1929</v>
      </c>
      <c r="E707" s="167">
        <v>2016</v>
      </c>
      <c r="F707" s="167" t="s">
        <v>35</v>
      </c>
      <c r="G707" s="188">
        <v>2</v>
      </c>
      <c r="H707" s="188">
        <v>2</v>
      </c>
      <c r="I707" s="165">
        <v>346.8</v>
      </c>
      <c r="J707" s="165">
        <v>232.1</v>
      </c>
      <c r="K707" s="165">
        <v>147</v>
      </c>
      <c r="L707" s="169">
        <v>11</v>
      </c>
      <c r="M707" s="165">
        <f>X707</f>
        <v>830602.91</v>
      </c>
      <c r="N707" s="160" t="s">
        <v>34</v>
      </c>
      <c r="O707" s="160" t="s">
        <v>34</v>
      </c>
      <c r="P707" s="160" t="s">
        <v>34</v>
      </c>
      <c r="Q707" s="165">
        <f t="shared" si="163"/>
        <v>830602.91</v>
      </c>
      <c r="R707" s="173">
        <v>2594.1176470588234</v>
      </c>
      <c r="S707" s="154">
        <v>6757.0460339943347</v>
      </c>
      <c r="T707" s="165" t="s">
        <v>34</v>
      </c>
      <c r="U707" s="169" t="s">
        <v>34</v>
      </c>
      <c r="V707" s="165" t="s">
        <v>34</v>
      </c>
      <c r="W707" s="165">
        <v>319</v>
      </c>
      <c r="X707" s="154">
        <v>830602.91</v>
      </c>
      <c r="Y707" s="165" t="s">
        <v>34</v>
      </c>
      <c r="Z707" s="165" t="s">
        <v>34</v>
      </c>
      <c r="AA707" s="165" t="s">
        <v>34</v>
      </c>
      <c r="AB707" s="165" t="s">
        <v>34</v>
      </c>
      <c r="AC707" s="165" t="s">
        <v>34</v>
      </c>
      <c r="AD707" s="165" t="s">
        <v>34</v>
      </c>
      <c r="AE707" s="165" t="s">
        <v>34</v>
      </c>
      <c r="AF707" s="165" t="s">
        <v>34</v>
      </c>
      <c r="AG707" s="165" t="s">
        <v>34</v>
      </c>
      <c r="AH707" s="165" t="s">
        <v>34</v>
      </c>
      <c r="AI707" s="170" t="s">
        <v>405</v>
      </c>
      <c r="AJ707" s="41" t="s">
        <v>405</v>
      </c>
      <c r="AK707" s="32" t="s">
        <v>404</v>
      </c>
      <c r="AL707" s="90">
        <v>1</v>
      </c>
      <c r="AM707" s="89"/>
      <c r="AN707" s="21"/>
      <c r="AO707" s="87"/>
      <c r="AP707" s="21"/>
      <c r="AQ707" s="21"/>
      <c r="AR707" s="21"/>
      <c r="AS707" s="34"/>
      <c r="AT707" s="34"/>
      <c r="AU707" s="29">
        <v>638</v>
      </c>
      <c r="AV707" s="29" t="s">
        <v>449</v>
      </c>
      <c r="AW707" s="29" t="str">
        <f t="shared" ref="AW707:AW729" si="164">CONCATENATE(AU707,AV707)</f>
        <v>638.</v>
      </c>
      <c r="AX707" s="104"/>
    </row>
    <row r="708" spans="1:50" ht="22.5" customHeight="1" x14ac:dyDescent="0.3">
      <c r="A708" s="159" t="str">
        <f t="shared" si="158"/>
        <v>639.</v>
      </c>
      <c r="B708" s="159">
        <v>2286</v>
      </c>
      <c r="C708" s="171" t="s">
        <v>1154</v>
      </c>
      <c r="D708" s="172">
        <v>1929</v>
      </c>
      <c r="E708" s="167">
        <v>2016</v>
      </c>
      <c r="F708" s="167" t="s">
        <v>35</v>
      </c>
      <c r="G708" s="188">
        <v>2</v>
      </c>
      <c r="H708" s="188">
        <v>2</v>
      </c>
      <c r="I708" s="165">
        <v>236.7</v>
      </c>
      <c r="J708" s="165">
        <v>145.80000000000001</v>
      </c>
      <c r="K708" s="165">
        <v>125</v>
      </c>
      <c r="L708" s="169">
        <v>9</v>
      </c>
      <c r="M708" s="165">
        <f>T708</f>
        <v>179075.7</v>
      </c>
      <c r="N708" s="160" t="s">
        <v>34</v>
      </c>
      <c r="O708" s="160" t="s">
        <v>34</v>
      </c>
      <c r="P708" s="160" t="s">
        <v>34</v>
      </c>
      <c r="Q708" s="165">
        <f t="shared" si="163"/>
        <v>179075.7</v>
      </c>
      <c r="R708" s="173">
        <v>389.95352767215888</v>
      </c>
      <c r="S708" s="154">
        <v>6757.0460339943347</v>
      </c>
      <c r="T708" s="165">
        <v>179075.7</v>
      </c>
      <c r="U708" s="169" t="s">
        <v>34</v>
      </c>
      <c r="V708" s="165" t="s">
        <v>34</v>
      </c>
      <c r="W708" s="165" t="s">
        <v>34</v>
      </c>
      <c r="X708" s="165" t="s">
        <v>34</v>
      </c>
      <c r="Y708" s="165" t="s">
        <v>34</v>
      </c>
      <c r="Z708" s="165" t="s">
        <v>34</v>
      </c>
      <c r="AA708" s="165" t="s">
        <v>34</v>
      </c>
      <c r="AB708" s="165" t="s">
        <v>34</v>
      </c>
      <c r="AC708" s="165" t="s">
        <v>34</v>
      </c>
      <c r="AD708" s="165" t="s">
        <v>34</v>
      </c>
      <c r="AE708" s="165" t="s">
        <v>34</v>
      </c>
      <c r="AF708" s="165" t="s">
        <v>34</v>
      </c>
      <c r="AG708" s="165" t="s">
        <v>34</v>
      </c>
      <c r="AH708" s="165" t="s">
        <v>34</v>
      </c>
      <c r="AI708" s="170" t="s">
        <v>405</v>
      </c>
      <c r="AJ708" s="41" t="s">
        <v>405</v>
      </c>
      <c r="AK708" s="32" t="s">
        <v>404</v>
      </c>
      <c r="AL708" s="90">
        <v>1</v>
      </c>
      <c r="AM708" s="89"/>
      <c r="AN708" s="21" t="s">
        <v>502</v>
      </c>
      <c r="AO708" s="21"/>
      <c r="AP708" s="21"/>
      <c r="AQ708" s="21"/>
      <c r="AR708" s="21"/>
      <c r="AS708" s="34" t="s">
        <v>1886</v>
      </c>
      <c r="AT708" s="34"/>
      <c r="AU708" s="29">
        <v>639</v>
      </c>
      <c r="AV708" s="29" t="s">
        <v>449</v>
      </c>
      <c r="AW708" s="29" t="str">
        <f t="shared" si="164"/>
        <v>639.</v>
      </c>
      <c r="AX708" s="104"/>
    </row>
    <row r="709" spans="1:50" ht="22.5" customHeight="1" x14ac:dyDescent="0.3">
      <c r="A709" s="159" t="str">
        <f t="shared" si="158"/>
        <v>640.</v>
      </c>
      <c r="B709" s="159">
        <v>2289</v>
      </c>
      <c r="C709" s="185" t="s">
        <v>1155</v>
      </c>
      <c r="D709" s="172">
        <v>1946</v>
      </c>
      <c r="E709" s="167">
        <v>2016</v>
      </c>
      <c r="F709" s="167" t="s">
        <v>35</v>
      </c>
      <c r="G709" s="188">
        <v>2</v>
      </c>
      <c r="H709" s="188">
        <v>2</v>
      </c>
      <c r="I709" s="165">
        <v>456</v>
      </c>
      <c r="J709" s="165">
        <v>309.8</v>
      </c>
      <c r="K709" s="165">
        <v>192.1</v>
      </c>
      <c r="L709" s="169">
        <v>20</v>
      </c>
      <c r="M709" s="165">
        <f>AD709</f>
        <v>174279.19</v>
      </c>
      <c r="N709" s="160" t="s">
        <v>34</v>
      </c>
      <c r="O709" s="160" t="s">
        <v>34</v>
      </c>
      <c r="P709" s="160" t="s">
        <v>34</v>
      </c>
      <c r="Q709" s="165">
        <f t="shared" si="163"/>
        <v>174279.19</v>
      </c>
      <c r="R709" s="173">
        <v>1382</v>
      </c>
      <c r="S709" s="154">
        <v>6757.0460339943347</v>
      </c>
      <c r="T709" s="165" t="s">
        <v>34</v>
      </c>
      <c r="U709" s="169" t="s">
        <v>34</v>
      </c>
      <c r="V709" s="165" t="s">
        <v>34</v>
      </c>
      <c r="W709" s="165" t="s">
        <v>34</v>
      </c>
      <c r="X709" s="165" t="s">
        <v>34</v>
      </c>
      <c r="Y709" s="165" t="s">
        <v>34</v>
      </c>
      <c r="Z709" s="165" t="s">
        <v>34</v>
      </c>
      <c r="AA709" s="165" t="s">
        <v>34</v>
      </c>
      <c r="AB709" s="165" t="s">
        <v>34</v>
      </c>
      <c r="AC709" s="165">
        <v>94.1</v>
      </c>
      <c r="AD709" s="165">
        <v>174279.19</v>
      </c>
      <c r="AE709" s="165" t="s">
        <v>34</v>
      </c>
      <c r="AF709" s="165" t="s">
        <v>34</v>
      </c>
      <c r="AG709" s="165" t="s">
        <v>34</v>
      </c>
      <c r="AH709" s="165" t="s">
        <v>34</v>
      </c>
      <c r="AI709" s="170" t="s">
        <v>405</v>
      </c>
      <c r="AJ709" s="41" t="s">
        <v>405</v>
      </c>
      <c r="AK709" s="32" t="s">
        <v>404</v>
      </c>
      <c r="AL709" s="90">
        <v>1</v>
      </c>
      <c r="AM709" s="89"/>
      <c r="AN709" s="21"/>
      <c r="AO709" s="87"/>
      <c r="AP709" s="21"/>
      <c r="AQ709" s="21"/>
      <c r="AR709" s="21"/>
      <c r="AS709" s="34"/>
      <c r="AT709" s="34"/>
      <c r="AU709" s="29">
        <v>640</v>
      </c>
      <c r="AV709" s="29" t="s">
        <v>449</v>
      </c>
      <c r="AW709" s="29" t="str">
        <f t="shared" si="164"/>
        <v>640.</v>
      </c>
      <c r="AX709" s="104"/>
    </row>
    <row r="710" spans="1:50" ht="22.5" customHeight="1" x14ac:dyDescent="0.3">
      <c r="A710" s="159" t="str">
        <f t="shared" si="158"/>
        <v>641.</v>
      </c>
      <c r="B710" s="159">
        <v>2340</v>
      </c>
      <c r="C710" s="185" t="s">
        <v>812</v>
      </c>
      <c r="D710" s="172">
        <v>1959</v>
      </c>
      <c r="E710" s="167">
        <v>2016</v>
      </c>
      <c r="F710" s="167" t="s">
        <v>36</v>
      </c>
      <c r="G710" s="188">
        <v>2</v>
      </c>
      <c r="H710" s="188">
        <v>1</v>
      </c>
      <c r="I710" s="165">
        <v>248.7</v>
      </c>
      <c r="J710" s="165">
        <v>169.8</v>
      </c>
      <c r="K710" s="165">
        <v>14.6</v>
      </c>
      <c r="L710" s="169">
        <v>16</v>
      </c>
      <c r="M710" s="165">
        <f>X710</f>
        <v>658267.97</v>
      </c>
      <c r="N710" s="160" t="s">
        <v>34</v>
      </c>
      <c r="O710" s="160" t="s">
        <v>34</v>
      </c>
      <c r="P710" s="160" t="s">
        <v>34</v>
      </c>
      <c r="Q710" s="165">
        <f t="shared" si="163"/>
        <v>658267.97</v>
      </c>
      <c r="R710" s="173">
        <v>2735.8262967430642</v>
      </c>
      <c r="S710" s="154">
        <v>6757.0460339943347</v>
      </c>
      <c r="T710" s="165" t="s">
        <v>34</v>
      </c>
      <c r="U710" s="169" t="s">
        <v>34</v>
      </c>
      <c r="V710" s="165" t="s">
        <v>34</v>
      </c>
      <c r="W710" s="165">
        <v>248</v>
      </c>
      <c r="X710" s="154">
        <v>658267.97</v>
      </c>
      <c r="Y710" s="165" t="s">
        <v>34</v>
      </c>
      <c r="Z710" s="165" t="s">
        <v>34</v>
      </c>
      <c r="AA710" s="165" t="s">
        <v>34</v>
      </c>
      <c r="AB710" s="165" t="s">
        <v>34</v>
      </c>
      <c r="AC710" s="165" t="s">
        <v>34</v>
      </c>
      <c r="AD710" s="165" t="s">
        <v>34</v>
      </c>
      <c r="AE710" s="165" t="s">
        <v>34</v>
      </c>
      <c r="AF710" s="165" t="s">
        <v>34</v>
      </c>
      <c r="AG710" s="165" t="s">
        <v>34</v>
      </c>
      <c r="AH710" s="165" t="s">
        <v>34</v>
      </c>
      <c r="AI710" s="170" t="s">
        <v>405</v>
      </c>
      <c r="AJ710" s="41" t="s">
        <v>405</v>
      </c>
      <c r="AK710" s="32" t="s">
        <v>404</v>
      </c>
      <c r="AL710" s="90">
        <v>1</v>
      </c>
      <c r="AM710" s="89"/>
      <c r="AN710" s="21"/>
      <c r="AO710" s="87"/>
      <c r="AP710" s="21"/>
      <c r="AQ710" s="21"/>
      <c r="AR710" s="21"/>
      <c r="AS710" s="34"/>
      <c r="AT710" s="34"/>
      <c r="AU710" s="29">
        <v>641</v>
      </c>
      <c r="AV710" s="29" t="s">
        <v>449</v>
      </c>
      <c r="AW710" s="29" t="str">
        <f t="shared" si="164"/>
        <v>641.</v>
      </c>
      <c r="AX710" s="104"/>
    </row>
    <row r="711" spans="1:50" ht="22.5" customHeight="1" x14ac:dyDescent="0.3">
      <c r="A711" s="159" t="str">
        <f t="shared" si="158"/>
        <v>642.</v>
      </c>
      <c r="B711" s="159">
        <v>2348</v>
      </c>
      <c r="C711" s="185" t="s">
        <v>813</v>
      </c>
      <c r="D711" s="172">
        <v>1928</v>
      </c>
      <c r="E711" s="167">
        <v>2016</v>
      </c>
      <c r="F711" s="167" t="s">
        <v>36</v>
      </c>
      <c r="G711" s="188">
        <v>2</v>
      </c>
      <c r="H711" s="188">
        <v>2</v>
      </c>
      <c r="I711" s="165">
        <v>434.2</v>
      </c>
      <c r="J711" s="165">
        <v>323</v>
      </c>
      <c r="K711" s="165">
        <v>61.8</v>
      </c>
      <c r="L711" s="169">
        <v>21</v>
      </c>
      <c r="M711" s="165">
        <f>X711</f>
        <v>957087.44</v>
      </c>
      <c r="N711" s="160" t="s">
        <v>34</v>
      </c>
      <c r="O711" s="160" t="s">
        <v>34</v>
      </c>
      <c r="P711" s="160" t="s">
        <v>34</v>
      </c>
      <c r="Q711" s="165">
        <f t="shared" si="163"/>
        <v>957087.44</v>
      </c>
      <c r="R711" s="173">
        <v>1903.638876093966</v>
      </c>
      <c r="S711" s="154">
        <v>6757.0460339943347</v>
      </c>
      <c r="T711" s="165" t="s">
        <v>34</v>
      </c>
      <c r="U711" s="169" t="s">
        <v>34</v>
      </c>
      <c r="V711" s="165" t="s">
        <v>34</v>
      </c>
      <c r="W711" s="165">
        <v>344</v>
      </c>
      <c r="X711" s="154">
        <v>957087.44</v>
      </c>
      <c r="Y711" s="165" t="s">
        <v>34</v>
      </c>
      <c r="Z711" s="165" t="s">
        <v>34</v>
      </c>
      <c r="AA711" s="165" t="s">
        <v>34</v>
      </c>
      <c r="AB711" s="165" t="s">
        <v>34</v>
      </c>
      <c r="AC711" s="165" t="s">
        <v>34</v>
      </c>
      <c r="AD711" s="165" t="s">
        <v>34</v>
      </c>
      <c r="AE711" s="165" t="s">
        <v>34</v>
      </c>
      <c r="AF711" s="165" t="s">
        <v>34</v>
      </c>
      <c r="AG711" s="165" t="s">
        <v>34</v>
      </c>
      <c r="AH711" s="165" t="s">
        <v>34</v>
      </c>
      <c r="AI711" s="170" t="s">
        <v>405</v>
      </c>
      <c r="AJ711" s="41" t="s">
        <v>405</v>
      </c>
      <c r="AK711" s="32" t="s">
        <v>404</v>
      </c>
      <c r="AL711" s="90">
        <v>1</v>
      </c>
      <c r="AM711" s="89"/>
      <c r="AN711" s="21"/>
      <c r="AO711" s="87"/>
      <c r="AP711" s="21"/>
      <c r="AQ711" s="21"/>
      <c r="AR711" s="21"/>
      <c r="AS711" s="34"/>
      <c r="AT711" s="34"/>
      <c r="AU711" s="29">
        <v>642</v>
      </c>
      <c r="AV711" s="29" t="s">
        <v>449</v>
      </c>
      <c r="AW711" s="29" t="str">
        <f t="shared" si="164"/>
        <v>642.</v>
      </c>
      <c r="AX711" s="104"/>
    </row>
    <row r="712" spans="1:50" ht="22.5" customHeight="1" x14ac:dyDescent="0.3">
      <c r="A712" s="159" t="str">
        <f t="shared" si="158"/>
        <v>643.</v>
      </c>
      <c r="B712" s="159">
        <v>2363</v>
      </c>
      <c r="C712" s="171" t="s">
        <v>438</v>
      </c>
      <c r="D712" s="172">
        <v>1961</v>
      </c>
      <c r="E712" s="167">
        <v>2016</v>
      </c>
      <c r="F712" s="167" t="s">
        <v>35</v>
      </c>
      <c r="G712" s="188">
        <v>2</v>
      </c>
      <c r="H712" s="188">
        <v>1</v>
      </c>
      <c r="I712" s="165">
        <v>309.2</v>
      </c>
      <c r="J712" s="165">
        <v>208.3</v>
      </c>
      <c r="K712" s="165">
        <v>173.3</v>
      </c>
      <c r="L712" s="169">
        <v>18</v>
      </c>
      <c r="M712" s="165">
        <f>T712</f>
        <v>133273.28</v>
      </c>
      <c r="N712" s="160" t="s">
        <v>34</v>
      </c>
      <c r="O712" s="160" t="s">
        <v>34</v>
      </c>
      <c r="P712" s="160" t="s">
        <v>34</v>
      </c>
      <c r="Q712" s="165">
        <f t="shared" si="163"/>
        <v>133273.28</v>
      </c>
      <c r="R712" s="173">
        <v>208.38292367399742</v>
      </c>
      <c r="S712" s="154">
        <v>6757.0460339943347</v>
      </c>
      <c r="T712" s="165">
        <v>133273.28</v>
      </c>
      <c r="U712" s="169" t="s">
        <v>34</v>
      </c>
      <c r="V712" s="165" t="s">
        <v>34</v>
      </c>
      <c r="W712" s="165" t="s">
        <v>34</v>
      </c>
      <c r="X712" s="165" t="s">
        <v>34</v>
      </c>
      <c r="Y712" s="165" t="s">
        <v>34</v>
      </c>
      <c r="Z712" s="165" t="s">
        <v>34</v>
      </c>
      <c r="AA712" s="165" t="s">
        <v>34</v>
      </c>
      <c r="AB712" s="165" t="s">
        <v>34</v>
      </c>
      <c r="AC712" s="165" t="s">
        <v>34</v>
      </c>
      <c r="AD712" s="165" t="s">
        <v>34</v>
      </c>
      <c r="AE712" s="165" t="s">
        <v>34</v>
      </c>
      <c r="AF712" s="165" t="s">
        <v>34</v>
      </c>
      <c r="AG712" s="165" t="s">
        <v>34</v>
      </c>
      <c r="AH712" s="165" t="s">
        <v>34</v>
      </c>
      <c r="AI712" s="170" t="s">
        <v>405</v>
      </c>
      <c r="AJ712" s="41" t="s">
        <v>405</v>
      </c>
      <c r="AK712" s="32" t="s">
        <v>404</v>
      </c>
      <c r="AL712" s="90">
        <v>1</v>
      </c>
      <c r="AM712" s="89"/>
      <c r="AN712" s="21" t="s">
        <v>502</v>
      </c>
      <c r="AO712" s="21"/>
      <c r="AP712" s="21"/>
      <c r="AQ712" s="21"/>
      <c r="AR712" s="21"/>
      <c r="AS712" s="34" t="s">
        <v>1936</v>
      </c>
      <c r="AT712" s="34"/>
      <c r="AU712" s="29">
        <v>643</v>
      </c>
      <c r="AV712" s="29" t="s">
        <v>449</v>
      </c>
      <c r="AW712" s="29" t="str">
        <f t="shared" si="164"/>
        <v>643.</v>
      </c>
      <c r="AX712" s="104"/>
    </row>
    <row r="713" spans="1:50" ht="22.5" customHeight="1" x14ac:dyDescent="0.3">
      <c r="A713" s="159" t="str">
        <f t="shared" si="158"/>
        <v>644.</v>
      </c>
      <c r="B713" s="159">
        <v>2368</v>
      </c>
      <c r="C713" s="171" t="s">
        <v>258</v>
      </c>
      <c r="D713" s="172">
        <v>1962</v>
      </c>
      <c r="E713" s="167" t="s">
        <v>34</v>
      </c>
      <c r="F713" s="167" t="s">
        <v>35</v>
      </c>
      <c r="G713" s="188">
        <v>2</v>
      </c>
      <c r="H713" s="188">
        <v>2</v>
      </c>
      <c r="I713" s="165">
        <v>695.3</v>
      </c>
      <c r="J713" s="165">
        <v>299.60000000000002</v>
      </c>
      <c r="K713" s="165">
        <v>299.60000000000002</v>
      </c>
      <c r="L713" s="169">
        <v>18</v>
      </c>
      <c r="M713" s="165">
        <f>AD713</f>
        <v>204450.08</v>
      </c>
      <c r="N713" s="160" t="s">
        <v>34</v>
      </c>
      <c r="O713" s="160" t="s">
        <v>34</v>
      </c>
      <c r="P713" s="160" t="s">
        <v>34</v>
      </c>
      <c r="Q713" s="165">
        <f t="shared" si="163"/>
        <v>204450.08</v>
      </c>
      <c r="R713" s="173">
        <v>789.8846541061414</v>
      </c>
      <c r="S713" s="154">
        <v>6757.0460339943347</v>
      </c>
      <c r="T713" s="165" t="s">
        <v>34</v>
      </c>
      <c r="U713" s="169" t="s">
        <v>34</v>
      </c>
      <c r="V713" s="165" t="s">
        <v>34</v>
      </c>
      <c r="W713" s="165" t="s">
        <v>34</v>
      </c>
      <c r="X713" s="165" t="s">
        <v>34</v>
      </c>
      <c r="Y713" s="165" t="s">
        <v>34</v>
      </c>
      <c r="Z713" s="165" t="s">
        <v>34</v>
      </c>
      <c r="AA713" s="165" t="s">
        <v>34</v>
      </c>
      <c r="AB713" s="165" t="s">
        <v>34</v>
      </c>
      <c r="AC713" s="165">
        <v>84.6</v>
      </c>
      <c r="AD713" s="165">
        <v>204450.08</v>
      </c>
      <c r="AE713" s="165" t="s">
        <v>34</v>
      </c>
      <c r="AF713" s="165" t="s">
        <v>34</v>
      </c>
      <c r="AG713" s="165" t="s">
        <v>34</v>
      </c>
      <c r="AH713" s="165" t="s">
        <v>34</v>
      </c>
      <c r="AI713" s="170" t="s">
        <v>405</v>
      </c>
      <c r="AJ713" s="41" t="s">
        <v>405</v>
      </c>
      <c r="AK713" s="32" t="s">
        <v>404</v>
      </c>
      <c r="AL713" s="90">
        <v>1</v>
      </c>
      <c r="AM713" s="89"/>
      <c r="AN713" s="21"/>
      <c r="AO713" s="87"/>
      <c r="AP713" s="21"/>
      <c r="AQ713" s="21"/>
      <c r="AR713" s="21"/>
      <c r="AS713" s="34"/>
      <c r="AT713" s="34"/>
      <c r="AU713" s="29">
        <v>644</v>
      </c>
      <c r="AV713" s="29" t="s">
        <v>449</v>
      </c>
      <c r="AW713" s="29" t="str">
        <f t="shared" si="164"/>
        <v>644.</v>
      </c>
      <c r="AX713" s="104"/>
    </row>
    <row r="714" spans="1:50" ht="22.5" customHeight="1" x14ac:dyDescent="0.3">
      <c r="A714" s="159" t="str">
        <f t="shared" si="158"/>
        <v>645.</v>
      </c>
      <c r="B714" s="159">
        <v>2407</v>
      </c>
      <c r="C714" s="185" t="s">
        <v>233</v>
      </c>
      <c r="D714" s="172">
        <v>1979</v>
      </c>
      <c r="E714" s="167" t="s">
        <v>34</v>
      </c>
      <c r="F714" s="167" t="s">
        <v>35</v>
      </c>
      <c r="G714" s="188">
        <v>2</v>
      </c>
      <c r="H714" s="188">
        <v>2</v>
      </c>
      <c r="I714" s="165">
        <v>1111.08</v>
      </c>
      <c r="J714" s="165">
        <v>787.76</v>
      </c>
      <c r="K714" s="165">
        <v>787.76</v>
      </c>
      <c r="L714" s="169">
        <v>37</v>
      </c>
      <c r="M714" s="165">
        <f>AD714</f>
        <v>270926.34999999998</v>
      </c>
      <c r="N714" s="160" t="s">
        <v>34</v>
      </c>
      <c r="O714" s="160" t="s">
        <v>34</v>
      </c>
      <c r="P714" s="160" t="s">
        <v>34</v>
      </c>
      <c r="Q714" s="165">
        <f t="shared" si="163"/>
        <v>270926.34999999998</v>
      </c>
      <c r="R714" s="173">
        <v>1169.2047377326567</v>
      </c>
      <c r="S714" s="154">
        <v>6757.0460339943347</v>
      </c>
      <c r="T714" s="165" t="s">
        <v>34</v>
      </c>
      <c r="U714" s="169" t="s">
        <v>34</v>
      </c>
      <c r="V714" s="165" t="s">
        <v>34</v>
      </c>
      <c r="W714" s="165" t="s">
        <v>34</v>
      </c>
      <c r="X714" s="165" t="s">
        <v>34</v>
      </c>
      <c r="Y714" s="165" t="s">
        <v>34</v>
      </c>
      <c r="Z714" s="165" t="s">
        <v>34</v>
      </c>
      <c r="AA714" s="165" t="s">
        <v>34</v>
      </c>
      <c r="AB714" s="165" t="s">
        <v>34</v>
      </c>
      <c r="AC714" s="165">
        <v>115.8</v>
      </c>
      <c r="AD714" s="165">
        <v>270926.34999999998</v>
      </c>
      <c r="AE714" s="165" t="s">
        <v>34</v>
      </c>
      <c r="AF714" s="165" t="s">
        <v>34</v>
      </c>
      <c r="AG714" s="165" t="s">
        <v>34</v>
      </c>
      <c r="AH714" s="165" t="s">
        <v>34</v>
      </c>
      <c r="AI714" s="170" t="s">
        <v>405</v>
      </c>
      <c r="AJ714" s="41" t="s">
        <v>405</v>
      </c>
      <c r="AK714" s="32" t="s">
        <v>404</v>
      </c>
      <c r="AL714" s="90">
        <v>1</v>
      </c>
      <c r="AM714" s="89"/>
      <c r="AN714" s="21"/>
      <c r="AO714" s="87"/>
      <c r="AP714" s="21"/>
      <c r="AQ714" s="21"/>
      <c r="AR714" s="21"/>
      <c r="AS714" s="34"/>
      <c r="AT714" s="34"/>
      <c r="AU714" s="29">
        <v>645</v>
      </c>
      <c r="AV714" s="29" t="s">
        <v>449</v>
      </c>
      <c r="AW714" s="29" t="str">
        <f t="shared" si="164"/>
        <v>645.</v>
      </c>
      <c r="AX714" s="104"/>
    </row>
    <row r="715" spans="1:50" ht="22.5" customHeight="1" x14ac:dyDescent="0.3">
      <c r="A715" s="159" t="str">
        <f t="shared" si="158"/>
        <v>646.</v>
      </c>
      <c r="B715" s="159">
        <v>2449</v>
      </c>
      <c r="C715" s="185" t="s">
        <v>814</v>
      </c>
      <c r="D715" s="172">
        <v>1917</v>
      </c>
      <c r="E715" s="167">
        <v>2015</v>
      </c>
      <c r="F715" s="167" t="s">
        <v>36</v>
      </c>
      <c r="G715" s="188">
        <v>2</v>
      </c>
      <c r="H715" s="188">
        <v>1</v>
      </c>
      <c r="I715" s="165">
        <v>290.2</v>
      </c>
      <c r="J715" s="165">
        <v>189.2</v>
      </c>
      <c r="K715" s="165">
        <v>109.9</v>
      </c>
      <c r="L715" s="169">
        <v>10</v>
      </c>
      <c r="M715" s="165">
        <f>T715</f>
        <v>187085.78</v>
      </c>
      <c r="N715" s="160" t="s">
        <v>34</v>
      </c>
      <c r="O715" s="160" t="s">
        <v>34</v>
      </c>
      <c r="P715" s="160" t="s">
        <v>34</v>
      </c>
      <c r="Q715" s="165">
        <f t="shared" si="163"/>
        <v>187085.78</v>
      </c>
      <c r="R715" s="173">
        <v>478.1254307374225</v>
      </c>
      <c r="S715" s="154">
        <v>6757.0460339943347</v>
      </c>
      <c r="T715" s="165">
        <v>187085.78</v>
      </c>
      <c r="U715" s="169" t="s">
        <v>34</v>
      </c>
      <c r="V715" s="165" t="s">
        <v>34</v>
      </c>
      <c r="W715" s="165" t="s">
        <v>34</v>
      </c>
      <c r="X715" s="165" t="s">
        <v>34</v>
      </c>
      <c r="Y715" s="165" t="s">
        <v>34</v>
      </c>
      <c r="Z715" s="165" t="s">
        <v>34</v>
      </c>
      <c r="AA715" s="165" t="s">
        <v>34</v>
      </c>
      <c r="AB715" s="165" t="s">
        <v>34</v>
      </c>
      <c r="AC715" s="165" t="s">
        <v>34</v>
      </c>
      <c r="AD715" s="165" t="s">
        <v>34</v>
      </c>
      <c r="AE715" s="165" t="s">
        <v>34</v>
      </c>
      <c r="AF715" s="165" t="s">
        <v>34</v>
      </c>
      <c r="AG715" s="165" t="s">
        <v>34</v>
      </c>
      <c r="AH715" s="165" t="s">
        <v>34</v>
      </c>
      <c r="AI715" s="170" t="s">
        <v>405</v>
      </c>
      <c r="AJ715" s="41" t="s">
        <v>405</v>
      </c>
      <c r="AK715" s="32" t="s">
        <v>404</v>
      </c>
      <c r="AL715" s="90">
        <v>1</v>
      </c>
      <c r="AM715" s="89"/>
      <c r="AN715" s="21" t="s">
        <v>1902</v>
      </c>
      <c r="AO715" s="21"/>
      <c r="AP715" s="21"/>
      <c r="AQ715" s="21"/>
      <c r="AR715" s="21"/>
      <c r="AS715" s="34" t="s">
        <v>411</v>
      </c>
      <c r="AT715" s="34"/>
      <c r="AU715" s="29">
        <v>646</v>
      </c>
      <c r="AV715" s="29" t="s">
        <v>449</v>
      </c>
      <c r="AW715" s="29" t="str">
        <f t="shared" si="164"/>
        <v>646.</v>
      </c>
      <c r="AX715" s="104"/>
    </row>
    <row r="716" spans="1:50" ht="22.5" customHeight="1" x14ac:dyDescent="0.3">
      <c r="A716" s="159" t="str">
        <f t="shared" si="158"/>
        <v>647.</v>
      </c>
      <c r="B716" s="159">
        <v>2455</v>
      </c>
      <c r="C716" s="171" t="s">
        <v>259</v>
      </c>
      <c r="D716" s="172">
        <v>1980</v>
      </c>
      <c r="E716" s="167">
        <v>2015</v>
      </c>
      <c r="F716" s="167" t="s">
        <v>35</v>
      </c>
      <c r="G716" s="188">
        <v>2</v>
      </c>
      <c r="H716" s="188">
        <v>1</v>
      </c>
      <c r="I716" s="165">
        <v>497.4</v>
      </c>
      <c r="J716" s="165">
        <v>363.5</v>
      </c>
      <c r="K716" s="165">
        <v>363.5</v>
      </c>
      <c r="L716" s="169">
        <v>32</v>
      </c>
      <c r="M716" s="165">
        <f>AG716+AH716</f>
        <v>234797.47</v>
      </c>
      <c r="N716" s="160" t="s">
        <v>34</v>
      </c>
      <c r="O716" s="160" t="s">
        <v>34</v>
      </c>
      <c r="P716" s="160" t="s">
        <v>34</v>
      </c>
      <c r="Q716" s="165">
        <f t="shared" si="163"/>
        <v>234797.47</v>
      </c>
      <c r="R716" s="173">
        <v>817.74427020506641</v>
      </c>
      <c r="S716" s="154">
        <v>6757.0460339943347</v>
      </c>
      <c r="T716" s="165" t="s">
        <v>34</v>
      </c>
      <c r="U716" s="169" t="s">
        <v>34</v>
      </c>
      <c r="V716" s="165" t="s">
        <v>34</v>
      </c>
      <c r="W716" s="165" t="s">
        <v>34</v>
      </c>
      <c r="X716" s="165" t="s">
        <v>34</v>
      </c>
      <c r="Y716" s="165" t="s">
        <v>34</v>
      </c>
      <c r="Z716" s="165" t="s">
        <v>34</v>
      </c>
      <c r="AA716" s="165" t="s">
        <v>34</v>
      </c>
      <c r="AB716" s="165" t="s">
        <v>34</v>
      </c>
      <c r="AC716" s="165" t="s">
        <v>34</v>
      </c>
      <c r="AD716" s="165" t="s">
        <v>34</v>
      </c>
      <c r="AE716" s="165" t="s">
        <v>34</v>
      </c>
      <c r="AF716" s="165" t="s">
        <v>34</v>
      </c>
      <c r="AG716" s="165">
        <v>199562.22</v>
      </c>
      <c r="AH716" s="165">
        <v>35235.25</v>
      </c>
      <c r="AI716" s="170" t="s">
        <v>405</v>
      </c>
      <c r="AJ716" s="41" t="s">
        <v>405</v>
      </c>
      <c r="AK716" s="32" t="s">
        <v>404</v>
      </c>
      <c r="AL716" s="90">
        <v>1</v>
      </c>
      <c r="AM716" s="89"/>
      <c r="AN716" s="21" t="s">
        <v>486</v>
      </c>
      <c r="AO716" s="21"/>
      <c r="AP716" s="21"/>
      <c r="AQ716" s="21"/>
      <c r="AR716" s="21"/>
      <c r="AS716" s="34" t="s">
        <v>1941</v>
      </c>
      <c r="AT716" s="34"/>
      <c r="AU716" s="29">
        <v>647</v>
      </c>
      <c r="AV716" s="29" t="s">
        <v>449</v>
      </c>
      <c r="AW716" s="29" t="str">
        <f t="shared" si="164"/>
        <v>647.</v>
      </c>
      <c r="AX716" s="104"/>
    </row>
    <row r="717" spans="1:50" ht="22.5" customHeight="1" x14ac:dyDescent="0.3">
      <c r="A717" s="159" t="str">
        <f t="shared" si="158"/>
        <v>648.</v>
      </c>
      <c r="B717" s="159">
        <v>2473</v>
      </c>
      <c r="C717" s="171" t="s">
        <v>260</v>
      </c>
      <c r="D717" s="172">
        <v>1992</v>
      </c>
      <c r="E717" s="167" t="s">
        <v>34</v>
      </c>
      <c r="F717" s="167" t="s">
        <v>35</v>
      </c>
      <c r="G717" s="188">
        <v>3</v>
      </c>
      <c r="H717" s="188">
        <v>2</v>
      </c>
      <c r="I717" s="165">
        <v>1315.9</v>
      </c>
      <c r="J717" s="165">
        <v>740.5</v>
      </c>
      <c r="K717" s="165">
        <v>740.5</v>
      </c>
      <c r="L717" s="169">
        <v>52</v>
      </c>
      <c r="M717" s="165">
        <f>X717</f>
        <v>1114282.96</v>
      </c>
      <c r="N717" s="160" t="s">
        <v>34</v>
      </c>
      <c r="O717" s="160" t="s">
        <v>34</v>
      </c>
      <c r="P717" s="160" t="s">
        <v>34</v>
      </c>
      <c r="Q717" s="165">
        <f t="shared" si="163"/>
        <v>1114282.96</v>
      </c>
      <c r="R717" s="173">
        <v>581.69313777642674</v>
      </c>
      <c r="S717" s="154">
        <v>6757.0460339943347</v>
      </c>
      <c r="T717" s="165" t="s">
        <v>34</v>
      </c>
      <c r="U717" s="169" t="s">
        <v>34</v>
      </c>
      <c r="V717" s="165" t="s">
        <v>34</v>
      </c>
      <c r="W717" s="165">
        <v>667.4</v>
      </c>
      <c r="X717" s="154">
        <v>1114282.96</v>
      </c>
      <c r="Y717" s="165" t="s">
        <v>34</v>
      </c>
      <c r="Z717" s="165" t="s">
        <v>34</v>
      </c>
      <c r="AA717" s="165" t="s">
        <v>34</v>
      </c>
      <c r="AB717" s="165" t="s">
        <v>34</v>
      </c>
      <c r="AC717" s="165" t="s">
        <v>34</v>
      </c>
      <c r="AD717" s="165" t="s">
        <v>34</v>
      </c>
      <c r="AE717" s="165" t="s">
        <v>34</v>
      </c>
      <c r="AF717" s="165" t="s">
        <v>34</v>
      </c>
      <c r="AG717" s="165" t="s">
        <v>34</v>
      </c>
      <c r="AH717" s="165" t="s">
        <v>34</v>
      </c>
      <c r="AI717" s="170" t="s">
        <v>405</v>
      </c>
      <c r="AJ717" s="41" t="s">
        <v>405</v>
      </c>
      <c r="AK717" s="32" t="s">
        <v>404</v>
      </c>
      <c r="AL717" s="90">
        <v>1</v>
      </c>
      <c r="AM717" s="89"/>
      <c r="AN717" s="21"/>
      <c r="AO717" s="87"/>
      <c r="AP717" s="21"/>
      <c r="AQ717" s="21"/>
      <c r="AR717" s="21"/>
      <c r="AS717" s="34"/>
      <c r="AT717" s="34"/>
      <c r="AU717" s="29">
        <v>648</v>
      </c>
      <c r="AV717" s="29" t="s">
        <v>449</v>
      </c>
      <c r="AW717" s="29" t="str">
        <f t="shared" si="164"/>
        <v>648.</v>
      </c>
      <c r="AX717" s="104"/>
    </row>
    <row r="718" spans="1:50" ht="22.5" customHeight="1" x14ac:dyDescent="0.3">
      <c r="A718" s="159" t="str">
        <f t="shared" si="158"/>
        <v>649.</v>
      </c>
      <c r="B718" s="159">
        <v>2475</v>
      </c>
      <c r="C718" s="185" t="s">
        <v>261</v>
      </c>
      <c r="D718" s="172">
        <v>1995</v>
      </c>
      <c r="E718" s="167" t="s">
        <v>34</v>
      </c>
      <c r="F718" s="167" t="s">
        <v>35</v>
      </c>
      <c r="G718" s="188">
        <v>4</v>
      </c>
      <c r="H718" s="188">
        <v>1</v>
      </c>
      <c r="I718" s="165">
        <v>2368.9</v>
      </c>
      <c r="J718" s="165">
        <v>1303.3</v>
      </c>
      <c r="K718" s="165">
        <v>1303.3</v>
      </c>
      <c r="L718" s="169">
        <v>117</v>
      </c>
      <c r="M718" s="165">
        <f>X718</f>
        <v>1468335.79</v>
      </c>
      <c r="N718" s="160" t="s">
        <v>34</v>
      </c>
      <c r="O718" s="160" t="s">
        <v>34</v>
      </c>
      <c r="P718" s="160" t="s">
        <v>34</v>
      </c>
      <c r="Q718" s="165">
        <f t="shared" si="163"/>
        <v>1468335.79</v>
      </c>
      <c r="R718" s="173">
        <v>573.11410359238459</v>
      </c>
      <c r="S718" s="154">
        <v>6757.0460339943347</v>
      </c>
      <c r="T718" s="165" t="s">
        <v>34</v>
      </c>
      <c r="U718" s="169" t="s">
        <v>34</v>
      </c>
      <c r="V718" s="165" t="s">
        <v>34</v>
      </c>
      <c r="W718" s="165">
        <v>845.6</v>
      </c>
      <c r="X718" s="154">
        <v>1468335.79</v>
      </c>
      <c r="Y718" s="165" t="s">
        <v>34</v>
      </c>
      <c r="Z718" s="165" t="s">
        <v>34</v>
      </c>
      <c r="AA718" s="165" t="s">
        <v>34</v>
      </c>
      <c r="AB718" s="165" t="s">
        <v>34</v>
      </c>
      <c r="AC718" s="165" t="s">
        <v>34</v>
      </c>
      <c r="AD718" s="165" t="s">
        <v>34</v>
      </c>
      <c r="AE718" s="165" t="s">
        <v>34</v>
      </c>
      <c r="AF718" s="165" t="s">
        <v>34</v>
      </c>
      <c r="AG718" s="165" t="s">
        <v>34</v>
      </c>
      <c r="AH718" s="165" t="s">
        <v>34</v>
      </c>
      <c r="AI718" s="170" t="s">
        <v>405</v>
      </c>
      <c r="AJ718" s="41" t="s">
        <v>405</v>
      </c>
      <c r="AK718" s="32" t="s">
        <v>404</v>
      </c>
      <c r="AL718" s="90">
        <v>1</v>
      </c>
      <c r="AM718" s="89"/>
      <c r="AN718" s="21"/>
      <c r="AO718" s="87"/>
      <c r="AP718" s="21"/>
      <c r="AQ718" s="21"/>
      <c r="AR718" s="21"/>
      <c r="AS718" s="34"/>
      <c r="AT718" s="34"/>
      <c r="AU718" s="29">
        <v>649</v>
      </c>
      <c r="AV718" s="29" t="s">
        <v>449</v>
      </c>
      <c r="AW718" s="29" t="str">
        <f t="shared" si="164"/>
        <v>649.</v>
      </c>
      <c r="AX718" s="104"/>
    </row>
    <row r="719" spans="1:50" ht="22.5" customHeight="1" x14ac:dyDescent="0.3">
      <c r="A719" s="159" t="str">
        <f t="shared" si="158"/>
        <v>650.</v>
      </c>
      <c r="B719" s="159">
        <v>2521</v>
      </c>
      <c r="C719" s="171" t="s">
        <v>815</v>
      </c>
      <c r="D719" s="172">
        <v>1928</v>
      </c>
      <c r="E719" s="167">
        <v>2016</v>
      </c>
      <c r="F719" s="167" t="s">
        <v>36</v>
      </c>
      <c r="G719" s="188">
        <v>2</v>
      </c>
      <c r="H719" s="182">
        <v>2</v>
      </c>
      <c r="I719" s="165">
        <v>397.9</v>
      </c>
      <c r="J719" s="165">
        <v>280.2</v>
      </c>
      <c r="K719" s="165">
        <v>97.5</v>
      </c>
      <c r="L719" s="169">
        <v>20</v>
      </c>
      <c r="M719" s="165">
        <f>X719</f>
        <v>731550.82</v>
      </c>
      <c r="N719" s="160" t="s">
        <v>34</v>
      </c>
      <c r="O719" s="160" t="s">
        <v>34</v>
      </c>
      <c r="P719" s="160" t="s">
        <v>34</v>
      </c>
      <c r="Q719" s="165">
        <f t="shared" si="163"/>
        <v>731550.82</v>
      </c>
      <c r="R719" s="173">
        <v>2419.3013319929632</v>
      </c>
      <c r="S719" s="154">
        <v>6757.0460339943347</v>
      </c>
      <c r="T719" s="165" t="s">
        <v>34</v>
      </c>
      <c r="U719" s="169" t="s">
        <v>34</v>
      </c>
      <c r="V719" s="165" t="s">
        <v>34</v>
      </c>
      <c r="W719" s="165">
        <v>260.2</v>
      </c>
      <c r="X719" s="154">
        <v>731550.82</v>
      </c>
      <c r="Y719" s="165" t="s">
        <v>34</v>
      </c>
      <c r="Z719" s="165" t="s">
        <v>34</v>
      </c>
      <c r="AA719" s="165" t="s">
        <v>34</v>
      </c>
      <c r="AB719" s="165" t="s">
        <v>34</v>
      </c>
      <c r="AC719" s="165" t="s">
        <v>34</v>
      </c>
      <c r="AD719" s="165" t="s">
        <v>34</v>
      </c>
      <c r="AE719" s="165" t="s">
        <v>34</v>
      </c>
      <c r="AF719" s="165" t="s">
        <v>34</v>
      </c>
      <c r="AG719" s="165" t="s">
        <v>34</v>
      </c>
      <c r="AH719" s="165" t="s">
        <v>34</v>
      </c>
      <c r="AI719" s="170" t="s">
        <v>405</v>
      </c>
      <c r="AJ719" s="41" t="s">
        <v>405</v>
      </c>
      <c r="AK719" s="32" t="s">
        <v>404</v>
      </c>
      <c r="AL719" s="90">
        <v>1</v>
      </c>
      <c r="AM719" s="89"/>
      <c r="AN719" s="21"/>
      <c r="AO719" s="87"/>
      <c r="AP719" s="21"/>
      <c r="AQ719" s="21"/>
      <c r="AR719" s="21"/>
      <c r="AS719" s="34"/>
      <c r="AT719" s="34"/>
      <c r="AU719" s="29">
        <v>650</v>
      </c>
      <c r="AV719" s="29" t="s">
        <v>449</v>
      </c>
      <c r="AW719" s="29" t="str">
        <f t="shared" si="164"/>
        <v>650.</v>
      </c>
      <c r="AX719" s="104"/>
    </row>
    <row r="720" spans="1:50" ht="22.5" customHeight="1" x14ac:dyDescent="0.3">
      <c r="A720" s="159" t="str">
        <f t="shared" si="158"/>
        <v>651.</v>
      </c>
      <c r="B720" s="159">
        <v>2390</v>
      </c>
      <c r="C720" s="171" t="s">
        <v>817</v>
      </c>
      <c r="D720" s="172">
        <v>1962</v>
      </c>
      <c r="E720" s="167" t="s">
        <v>34</v>
      </c>
      <c r="F720" s="167" t="s">
        <v>35</v>
      </c>
      <c r="G720" s="188">
        <v>2</v>
      </c>
      <c r="H720" s="188">
        <v>2</v>
      </c>
      <c r="I720" s="165">
        <v>341.7</v>
      </c>
      <c r="J720" s="165">
        <v>190</v>
      </c>
      <c r="K720" s="165">
        <v>190</v>
      </c>
      <c r="L720" s="169">
        <v>17</v>
      </c>
      <c r="M720" s="165">
        <f>AD720</f>
        <v>123693.41</v>
      </c>
      <c r="N720" s="160" t="s">
        <v>34</v>
      </c>
      <c r="O720" s="160" t="s">
        <v>34</v>
      </c>
      <c r="P720" s="160" t="s">
        <v>34</v>
      </c>
      <c r="Q720" s="165">
        <f t="shared" si="163"/>
        <v>123693.41</v>
      </c>
      <c r="R720" s="173">
        <v>161.9198127011999</v>
      </c>
      <c r="S720" s="154">
        <v>6757.0460339943347</v>
      </c>
      <c r="T720" s="165" t="s">
        <v>34</v>
      </c>
      <c r="U720" s="169" t="s">
        <v>34</v>
      </c>
      <c r="V720" s="165" t="s">
        <v>34</v>
      </c>
      <c r="W720" s="165" t="s">
        <v>34</v>
      </c>
      <c r="X720" s="165" t="s">
        <v>34</v>
      </c>
      <c r="Y720" s="165" t="s">
        <v>34</v>
      </c>
      <c r="Z720" s="165" t="s">
        <v>34</v>
      </c>
      <c r="AA720" s="165" t="s">
        <v>34</v>
      </c>
      <c r="AB720" s="165" t="s">
        <v>34</v>
      </c>
      <c r="AC720" s="165">
        <v>64.900000000000006</v>
      </c>
      <c r="AD720" s="165">
        <v>123693.41</v>
      </c>
      <c r="AE720" s="165" t="s">
        <v>34</v>
      </c>
      <c r="AF720" s="165" t="s">
        <v>34</v>
      </c>
      <c r="AG720" s="165" t="s">
        <v>34</v>
      </c>
      <c r="AH720" s="165" t="s">
        <v>34</v>
      </c>
      <c r="AI720" s="170" t="s">
        <v>405</v>
      </c>
      <c r="AJ720" s="41" t="s">
        <v>405</v>
      </c>
      <c r="AK720" s="32" t="s">
        <v>404</v>
      </c>
      <c r="AL720" s="90">
        <v>1</v>
      </c>
      <c r="AM720" s="89"/>
      <c r="AN720" s="21"/>
      <c r="AO720" s="87"/>
      <c r="AP720" s="21"/>
      <c r="AQ720" s="21"/>
      <c r="AR720" s="21"/>
      <c r="AS720" s="34"/>
      <c r="AT720" s="34"/>
      <c r="AU720" s="29">
        <v>651</v>
      </c>
      <c r="AV720" s="29" t="s">
        <v>449</v>
      </c>
      <c r="AW720" s="29" t="str">
        <f t="shared" si="164"/>
        <v>651.</v>
      </c>
      <c r="AX720" s="104"/>
    </row>
    <row r="721" spans="1:50" ht="22.5" customHeight="1" x14ac:dyDescent="0.3">
      <c r="A721" s="159" t="str">
        <f t="shared" si="158"/>
        <v>652.</v>
      </c>
      <c r="B721" s="159">
        <v>2391</v>
      </c>
      <c r="C721" s="171" t="s">
        <v>818</v>
      </c>
      <c r="D721" s="172">
        <v>1962</v>
      </c>
      <c r="E721" s="167" t="s">
        <v>34</v>
      </c>
      <c r="F721" s="167" t="s">
        <v>35</v>
      </c>
      <c r="G721" s="188">
        <v>2</v>
      </c>
      <c r="H721" s="188">
        <v>1</v>
      </c>
      <c r="I721" s="165">
        <v>337.6</v>
      </c>
      <c r="J721" s="165">
        <v>190</v>
      </c>
      <c r="K721" s="165">
        <v>190</v>
      </c>
      <c r="L721" s="169">
        <v>14</v>
      </c>
      <c r="M721" s="165">
        <f>X721</f>
        <v>726329.98</v>
      </c>
      <c r="N721" s="160" t="s">
        <v>34</v>
      </c>
      <c r="O721" s="160" t="s">
        <v>34</v>
      </c>
      <c r="P721" s="160" t="s">
        <v>34</v>
      </c>
      <c r="Q721" s="165">
        <f t="shared" si="163"/>
        <v>726329.98</v>
      </c>
      <c r="R721" s="173">
        <v>2645.4028436018957</v>
      </c>
      <c r="S721" s="154">
        <v>6757.0460339943347</v>
      </c>
      <c r="T721" s="165" t="s">
        <v>34</v>
      </c>
      <c r="U721" s="169" t="s">
        <v>34</v>
      </c>
      <c r="V721" s="165" t="s">
        <v>34</v>
      </c>
      <c r="W721" s="165">
        <v>300</v>
      </c>
      <c r="X721" s="154">
        <v>726329.98</v>
      </c>
      <c r="Y721" s="165" t="s">
        <v>34</v>
      </c>
      <c r="Z721" s="165" t="s">
        <v>34</v>
      </c>
      <c r="AA721" s="165" t="s">
        <v>34</v>
      </c>
      <c r="AB721" s="165" t="s">
        <v>34</v>
      </c>
      <c r="AC721" s="165" t="s">
        <v>34</v>
      </c>
      <c r="AD721" s="165" t="s">
        <v>34</v>
      </c>
      <c r="AE721" s="165" t="s">
        <v>34</v>
      </c>
      <c r="AF721" s="165" t="s">
        <v>34</v>
      </c>
      <c r="AG721" s="165" t="s">
        <v>34</v>
      </c>
      <c r="AH721" s="165" t="s">
        <v>34</v>
      </c>
      <c r="AI721" s="170" t="s">
        <v>405</v>
      </c>
      <c r="AJ721" s="41" t="s">
        <v>405</v>
      </c>
      <c r="AK721" s="32" t="s">
        <v>404</v>
      </c>
      <c r="AL721" s="90">
        <v>1</v>
      </c>
      <c r="AM721" s="89"/>
      <c r="AN721" s="21"/>
      <c r="AO721" s="87"/>
      <c r="AP721" s="21"/>
      <c r="AQ721" s="21"/>
      <c r="AR721" s="21"/>
      <c r="AS721" s="34"/>
      <c r="AT721" s="34"/>
      <c r="AU721" s="29">
        <v>652</v>
      </c>
      <c r="AV721" s="29" t="s">
        <v>449</v>
      </c>
      <c r="AW721" s="29" t="str">
        <f t="shared" si="164"/>
        <v>652.</v>
      </c>
      <c r="AX721" s="104"/>
    </row>
    <row r="722" spans="1:50" ht="22.5" customHeight="1" x14ac:dyDescent="0.3">
      <c r="A722" s="159" t="str">
        <f t="shared" si="158"/>
        <v>653.</v>
      </c>
      <c r="B722" s="159">
        <v>2282</v>
      </c>
      <c r="C722" s="171" t="s">
        <v>262</v>
      </c>
      <c r="D722" s="172">
        <v>1952</v>
      </c>
      <c r="E722" s="167">
        <v>2016</v>
      </c>
      <c r="F722" s="167" t="s">
        <v>36</v>
      </c>
      <c r="G722" s="188">
        <v>2</v>
      </c>
      <c r="H722" s="188">
        <v>2</v>
      </c>
      <c r="I722" s="165">
        <v>510</v>
      </c>
      <c r="J722" s="165">
        <v>327.7</v>
      </c>
      <c r="K722" s="165">
        <v>76.900000000000006</v>
      </c>
      <c r="L722" s="169">
        <v>17</v>
      </c>
      <c r="M722" s="165">
        <f>T722</f>
        <v>273254.46000000002</v>
      </c>
      <c r="N722" s="160" t="s">
        <v>34</v>
      </c>
      <c r="O722" s="160" t="s">
        <v>34</v>
      </c>
      <c r="P722" s="160" t="s">
        <v>34</v>
      </c>
      <c r="Q722" s="165">
        <f t="shared" si="163"/>
        <v>273254.46000000002</v>
      </c>
      <c r="R722" s="173">
        <v>180.98431372549018</v>
      </c>
      <c r="S722" s="154">
        <v>6757.0460339943347</v>
      </c>
      <c r="T722" s="165">
        <v>273254.46000000002</v>
      </c>
      <c r="U722" s="169" t="s">
        <v>34</v>
      </c>
      <c r="V722" s="165" t="s">
        <v>34</v>
      </c>
      <c r="W722" s="165" t="s">
        <v>34</v>
      </c>
      <c r="X722" s="165" t="s">
        <v>34</v>
      </c>
      <c r="Y722" s="165" t="s">
        <v>34</v>
      </c>
      <c r="Z722" s="165" t="s">
        <v>34</v>
      </c>
      <c r="AA722" s="165" t="s">
        <v>34</v>
      </c>
      <c r="AB722" s="165" t="s">
        <v>34</v>
      </c>
      <c r="AC722" s="165" t="s">
        <v>34</v>
      </c>
      <c r="AD722" s="165" t="s">
        <v>34</v>
      </c>
      <c r="AE722" s="165" t="s">
        <v>34</v>
      </c>
      <c r="AF722" s="165" t="s">
        <v>34</v>
      </c>
      <c r="AG722" s="165" t="s">
        <v>34</v>
      </c>
      <c r="AH722" s="165" t="s">
        <v>34</v>
      </c>
      <c r="AI722" s="170" t="s">
        <v>405</v>
      </c>
      <c r="AJ722" s="41" t="s">
        <v>405</v>
      </c>
      <c r="AK722" s="32" t="s">
        <v>404</v>
      </c>
      <c r="AL722" s="90">
        <v>1</v>
      </c>
      <c r="AM722" s="89"/>
      <c r="AN722" s="21" t="s">
        <v>502</v>
      </c>
      <c r="AO722" s="21"/>
      <c r="AP722" s="21"/>
      <c r="AQ722" s="21"/>
      <c r="AR722" s="21"/>
      <c r="AS722" s="34" t="s">
        <v>1936</v>
      </c>
      <c r="AT722" s="34"/>
      <c r="AU722" s="29">
        <v>653</v>
      </c>
      <c r="AV722" s="29" t="s">
        <v>449</v>
      </c>
      <c r="AW722" s="29" t="str">
        <f t="shared" si="164"/>
        <v>653.</v>
      </c>
      <c r="AX722" s="104"/>
    </row>
    <row r="723" spans="1:50" ht="22.5" customHeight="1" x14ac:dyDescent="0.3">
      <c r="A723" s="159" t="str">
        <f t="shared" si="158"/>
        <v>654.</v>
      </c>
      <c r="B723" s="159">
        <v>2283</v>
      </c>
      <c r="C723" s="171" t="s">
        <v>263</v>
      </c>
      <c r="D723" s="172">
        <v>1915</v>
      </c>
      <c r="E723" s="167" t="s">
        <v>34</v>
      </c>
      <c r="F723" s="167" t="s">
        <v>36</v>
      </c>
      <c r="G723" s="188">
        <v>2</v>
      </c>
      <c r="H723" s="188">
        <v>2</v>
      </c>
      <c r="I723" s="165">
        <v>490.6</v>
      </c>
      <c r="J723" s="165">
        <v>279</v>
      </c>
      <c r="K723" s="165">
        <v>279</v>
      </c>
      <c r="L723" s="169">
        <v>16</v>
      </c>
      <c r="M723" s="165">
        <f>T723+AH723</f>
        <v>1063678.6499999999</v>
      </c>
      <c r="N723" s="160" t="s">
        <v>34</v>
      </c>
      <c r="O723" s="160" t="s">
        <v>34</v>
      </c>
      <c r="P723" s="160" t="s">
        <v>34</v>
      </c>
      <c r="Q723" s="165">
        <f t="shared" si="163"/>
        <v>1063678.6499999999</v>
      </c>
      <c r="R723" s="173">
        <v>207.07704851202607</v>
      </c>
      <c r="S723" s="154">
        <v>6757.0460339943347</v>
      </c>
      <c r="T723" s="165">
        <v>944670.53</v>
      </c>
      <c r="U723" s="169" t="s">
        <v>34</v>
      </c>
      <c r="V723" s="165" t="s">
        <v>34</v>
      </c>
      <c r="W723" s="165" t="s">
        <v>34</v>
      </c>
      <c r="X723" s="165" t="s">
        <v>34</v>
      </c>
      <c r="Y723" s="165" t="s">
        <v>34</v>
      </c>
      <c r="Z723" s="165" t="s">
        <v>34</v>
      </c>
      <c r="AA723" s="165" t="s">
        <v>34</v>
      </c>
      <c r="AB723" s="165" t="s">
        <v>34</v>
      </c>
      <c r="AC723" s="165" t="s">
        <v>34</v>
      </c>
      <c r="AD723" s="165" t="s">
        <v>34</v>
      </c>
      <c r="AE723" s="165" t="s">
        <v>34</v>
      </c>
      <c r="AF723" s="165" t="s">
        <v>34</v>
      </c>
      <c r="AG723" s="165" t="s">
        <v>34</v>
      </c>
      <c r="AH723" s="165">
        <v>119008.12</v>
      </c>
      <c r="AI723" s="170" t="s">
        <v>405</v>
      </c>
      <c r="AJ723" s="41" t="s">
        <v>405</v>
      </c>
      <c r="AK723" s="32" t="s">
        <v>404</v>
      </c>
      <c r="AL723" s="90">
        <v>1</v>
      </c>
      <c r="AM723" s="89"/>
      <c r="AN723" s="21" t="s">
        <v>502</v>
      </c>
      <c r="AO723" s="21"/>
      <c r="AP723" s="21"/>
      <c r="AQ723" s="21"/>
      <c r="AR723" s="21"/>
      <c r="AS723" s="34" t="s">
        <v>1504</v>
      </c>
      <c r="AT723" s="34"/>
      <c r="AU723" s="29">
        <v>654</v>
      </c>
      <c r="AV723" s="29" t="s">
        <v>449</v>
      </c>
      <c r="AW723" s="29" t="str">
        <f t="shared" si="164"/>
        <v>654.</v>
      </c>
      <c r="AX723" s="104"/>
    </row>
    <row r="724" spans="1:50" ht="22.5" customHeight="1" x14ac:dyDescent="0.3">
      <c r="A724" s="159" t="str">
        <f t="shared" si="158"/>
        <v>655.</v>
      </c>
      <c r="B724" s="159">
        <v>2310</v>
      </c>
      <c r="C724" s="171" t="s">
        <v>264</v>
      </c>
      <c r="D724" s="172">
        <v>1927</v>
      </c>
      <c r="E724" s="167">
        <v>2016</v>
      </c>
      <c r="F724" s="167" t="s">
        <v>36</v>
      </c>
      <c r="G724" s="188">
        <v>2</v>
      </c>
      <c r="H724" s="188">
        <v>2</v>
      </c>
      <c r="I724" s="165">
        <v>361.7</v>
      </c>
      <c r="J724" s="165">
        <v>253.8</v>
      </c>
      <c r="K724" s="165">
        <v>65.3</v>
      </c>
      <c r="L724" s="169">
        <v>20</v>
      </c>
      <c r="M724" s="165">
        <f t="shared" ref="M724:M727" si="165">T724</f>
        <v>260056.02</v>
      </c>
      <c r="N724" s="160" t="s">
        <v>34</v>
      </c>
      <c r="O724" s="160" t="s">
        <v>34</v>
      </c>
      <c r="P724" s="160" t="s">
        <v>34</v>
      </c>
      <c r="Q724" s="165">
        <f t="shared" si="163"/>
        <v>260056.02</v>
      </c>
      <c r="R724" s="173">
        <v>280.87365219795413</v>
      </c>
      <c r="S724" s="154">
        <v>6757.0460339943347</v>
      </c>
      <c r="T724" s="165">
        <v>260056.02</v>
      </c>
      <c r="U724" s="169" t="s">
        <v>34</v>
      </c>
      <c r="V724" s="165" t="s">
        <v>34</v>
      </c>
      <c r="W724" s="165" t="s">
        <v>34</v>
      </c>
      <c r="X724" s="165" t="s">
        <v>34</v>
      </c>
      <c r="Y724" s="165" t="s">
        <v>34</v>
      </c>
      <c r="Z724" s="165" t="s">
        <v>34</v>
      </c>
      <c r="AA724" s="165" t="s">
        <v>34</v>
      </c>
      <c r="AB724" s="165" t="s">
        <v>34</v>
      </c>
      <c r="AC724" s="165" t="s">
        <v>34</v>
      </c>
      <c r="AD724" s="165" t="s">
        <v>34</v>
      </c>
      <c r="AE724" s="165" t="s">
        <v>34</v>
      </c>
      <c r="AF724" s="165" t="s">
        <v>34</v>
      </c>
      <c r="AG724" s="165" t="s">
        <v>34</v>
      </c>
      <c r="AH724" s="165" t="s">
        <v>34</v>
      </c>
      <c r="AI724" s="170" t="s">
        <v>405</v>
      </c>
      <c r="AJ724" s="41" t="s">
        <v>405</v>
      </c>
      <c r="AK724" s="32" t="s">
        <v>404</v>
      </c>
      <c r="AL724" s="90">
        <v>1</v>
      </c>
      <c r="AM724" s="89"/>
      <c r="AN724" s="21" t="s">
        <v>502</v>
      </c>
      <c r="AO724" s="21"/>
      <c r="AP724" s="21"/>
      <c r="AQ724" s="21"/>
      <c r="AR724" s="21"/>
      <c r="AS724" s="34" t="s">
        <v>1629</v>
      </c>
      <c r="AT724" s="34"/>
      <c r="AU724" s="29">
        <v>655</v>
      </c>
      <c r="AV724" s="29" t="s">
        <v>449</v>
      </c>
      <c r="AW724" s="29" t="str">
        <f t="shared" si="164"/>
        <v>655.</v>
      </c>
      <c r="AX724" s="104"/>
    </row>
    <row r="725" spans="1:50" ht="22.5" customHeight="1" x14ac:dyDescent="0.3">
      <c r="A725" s="159" t="str">
        <f>AW725</f>
        <v>656.</v>
      </c>
      <c r="B725" s="159">
        <v>2312</v>
      </c>
      <c r="C725" s="171" t="s">
        <v>265</v>
      </c>
      <c r="D725" s="172">
        <v>1927</v>
      </c>
      <c r="E725" s="167">
        <v>2016</v>
      </c>
      <c r="F725" s="167" t="s">
        <v>36</v>
      </c>
      <c r="G725" s="188">
        <v>2</v>
      </c>
      <c r="H725" s="188">
        <v>2</v>
      </c>
      <c r="I725" s="165">
        <v>424.3</v>
      </c>
      <c r="J725" s="165">
        <v>275.10000000000002</v>
      </c>
      <c r="K725" s="165">
        <v>196.9</v>
      </c>
      <c r="L725" s="169">
        <v>17</v>
      </c>
      <c r="M725" s="165">
        <f t="shared" si="165"/>
        <v>238952.33</v>
      </c>
      <c r="N725" s="160" t="s">
        <v>34</v>
      </c>
      <c r="O725" s="160" t="s">
        <v>34</v>
      </c>
      <c r="P725" s="160" t="s">
        <v>34</v>
      </c>
      <c r="Q725" s="165">
        <f t="shared" si="163"/>
        <v>238952.33</v>
      </c>
      <c r="R725" s="173">
        <v>217.53947678529343</v>
      </c>
      <c r="S725" s="154">
        <v>6757.0460339943347</v>
      </c>
      <c r="T725" s="165">
        <v>238952.33</v>
      </c>
      <c r="U725" s="169" t="s">
        <v>34</v>
      </c>
      <c r="V725" s="165" t="s">
        <v>34</v>
      </c>
      <c r="W725" s="165" t="s">
        <v>34</v>
      </c>
      <c r="X725" s="165" t="s">
        <v>34</v>
      </c>
      <c r="Y725" s="165" t="s">
        <v>34</v>
      </c>
      <c r="Z725" s="165" t="s">
        <v>34</v>
      </c>
      <c r="AA725" s="165" t="s">
        <v>34</v>
      </c>
      <c r="AB725" s="165" t="s">
        <v>34</v>
      </c>
      <c r="AC725" s="165" t="s">
        <v>34</v>
      </c>
      <c r="AD725" s="165" t="s">
        <v>34</v>
      </c>
      <c r="AE725" s="165" t="s">
        <v>34</v>
      </c>
      <c r="AF725" s="165" t="s">
        <v>34</v>
      </c>
      <c r="AG725" s="165" t="s">
        <v>34</v>
      </c>
      <c r="AH725" s="165" t="s">
        <v>34</v>
      </c>
      <c r="AI725" s="170" t="s">
        <v>405</v>
      </c>
      <c r="AJ725" s="41" t="s">
        <v>405</v>
      </c>
      <c r="AK725" s="32" t="s">
        <v>404</v>
      </c>
      <c r="AL725" s="90">
        <v>1</v>
      </c>
      <c r="AM725" s="89"/>
      <c r="AN725" s="21" t="s">
        <v>502</v>
      </c>
      <c r="AO725" s="21"/>
      <c r="AP725" s="21"/>
      <c r="AQ725" s="21"/>
      <c r="AR725" s="21"/>
      <c r="AS725" s="34" t="s">
        <v>1629</v>
      </c>
      <c r="AT725" s="34"/>
      <c r="AU725" s="29">
        <v>656</v>
      </c>
      <c r="AV725" s="29" t="s">
        <v>449</v>
      </c>
      <c r="AW725" s="29" t="str">
        <f t="shared" si="164"/>
        <v>656.</v>
      </c>
      <c r="AX725" s="104"/>
    </row>
    <row r="726" spans="1:50" ht="22.5" customHeight="1" x14ac:dyDescent="0.3">
      <c r="A726" s="159" t="str">
        <f t="shared" ref="A726:A782" si="166">AW726</f>
        <v>657.</v>
      </c>
      <c r="B726" s="159">
        <v>2314</v>
      </c>
      <c r="C726" s="171" t="s">
        <v>266</v>
      </c>
      <c r="D726" s="172">
        <v>1924</v>
      </c>
      <c r="E726" s="167">
        <v>2016</v>
      </c>
      <c r="F726" s="167" t="s">
        <v>36</v>
      </c>
      <c r="G726" s="188">
        <v>2</v>
      </c>
      <c r="H726" s="188">
        <v>2</v>
      </c>
      <c r="I726" s="165">
        <v>386</v>
      </c>
      <c r="J726" s="165">
        <v>278.7</v>
      </c>
      <c r="K726" s="165">
        <v>278.7</v>
      </c>
      <c r="L726" s="169">
        <v>9</v>
      </c>
      <c r="M726" s="165">
        <f t="shared" si="165"/>
        <v>267116.59000000003</v>
      </c>
      <c r="N726" s="160" t="s">
        <v>34</v>
      </c>
      <c r="O726" s="160" t="s">
        <v>34</v>
      </c>
      <c r="P726" s="160" t="s">
        <v>34</v>
      </c>
      <c r="Q726" s="165">
        <f t="shared" si="163"/>
        <v>267116.59000000003</v>
      </c>
      <c r="R726" s="173">
        <v>239.12435233160622</v>
      </c>
      <c r="S726" s="154">
        <v>6757.0460339943347</v>
      </c>
      <c r="T726" s="165">
        <v>267116.59000000003</v>
      </c>
      <c r="U726" s="169" t="s">
        <v>34</v>
      </c>
      <c r="V726" s="165" t="s">
        <v>34</v>
      </c>
      <c r="W726" s="165" t="s">
        <v>34</v>
      </c>
      <c r="X726" s="165" t="s">
        <v>34</v>
      </c>
      <c r="Y726" s="165" t="s">
        <v>34</v>
      </c>
      <c r="Z726" s="165" t="s">
        <v>34</v>
      </c>
      <c r="AA726" s="165" t="s">
        <v>34</v>
      </c>
      <c r="AB726" s="165" t="s">
        <v>34</v>
      </c>
      <c r="AC726" s="165" t="s">
        <v>34</v>
      </c>
      <c r="AD726" s="165" t="s">
        <v>34</v>
      </c>
      <c r="AE726" s="165" t="s">
        <v>34</v>
      </c>
      <c r="AF726" s="165" t="s">
        <v>34</v>
      </c>
      <c r="AG726" s="165" t="s">
        <v>34</v>
      </c>
      <c r="AH726" s="165" t="s">
        <v>34</v>
      </c>
      <c r="AI726" s="170" t="s">
        <v>405</v>
      </c>
      <c r="AJ726" s="41" t="s">
        <v>405</v>
      </c>
      <c r="AK726" s="32" t="s">
        <v>404</v>
      </c>
      <c r="AL726" s="90">
        <v>1</v>
      </c>
      <c r="AM726" s="89"/>
      <c r="AN726" s="21" t="s">
        <v>502</v>
      </c>
      <c r="AO726" s="21"/>
      <c r="AP726" s="21"/>
      <c r="AQ726" s="21"/>
      <c r="AR726" s="21"/>
      <c r="AS726" s="34" t="s">
        <v>1629</v>
      </c>
      <c r="AT726" s="34"/>
      <c r="AU726" s="29">
        <v>657</v>
      </c>
      <c r="AV726" s="29" t="s">
        <v>449</v>
      </c>
      <c r="AW726" s="29" t="str">
        <f t="shared" si="164"/>
        <v>657.</v>
      </c>
      <c r="AX726" s="104"/>
    </row>
    <row r="727" spans="1:50" ht="22.5" customHeight="1" x14ac:dyDescent="0.3">
      <c r="A727" s="159" t="str">
        <f t="shared" si="166"/>
        <v>658.</v>
      </c>
      <c r="B727" s="159">
        <v>2316</v>
      </c>
      <c r="C727" s="185" t="s">
        <v>267</v>
      </c>
      <c r="D727" s="172">
        <v>1927</v>
      </c>
      <c r="E727" s="167">
        <v>2016</v>
      </c>
      <c r="F727" s="167" t="s">
        <v>36</v>
      </c>
      <c r="G727" s="188">
        <v>2</v>
      </c>
      <c r="H727" s="188">
        <v>2</v>
      </c>
      <c r="I727" s="165">
        <v>368</v>
      </c>
      <c r="J727" s="165">
        <v>205.4</v>
      </c>
      <c r="K727" s="165">
        <v>163.69999999999999</v>
      </c>
      <c r="L727" s="169">
        <v>8</v>
      </c>
      <c r="M727" s="165">
        <f t="shared" si="165"/>
        <v>266829.84000000003</v>
      </c>
      <c r="N727" s="160" t="s">
        <v>34</v>
      </c>
      <c r="O727" s="160" t="s">
        <v>34</v>
      </c>
      <c r="P727" s="160" t="s">
        <v>34</v>
      </c>
      <c r="Q727" s="165">
        <f t="shared" si="163"/>
        <v>266829.84000000003</v>
      </c>
      <c r="R727" s="173">
        <v>250.82065217391303</v>
      </c>
      <c r="S727" s="154">
        <v>6757.0460339943347</v>
      </c>
      <c r="T727" s="165">
        <v>266829.84000000003</v>
      </c>
      <c r="U727" s="169" t="s">
        <v>34</v>
      </c>
      <c r="V727" s="165" t="s">
        <v>34</v>
      </c>
      <c r="W727" s="165" t="s">
        <v>34</v>
      </c>
      <c r="X727" s="165" t="s">
        <v>34</v>
      </c>
      <c r="Y727" s="165" t="s">
        <v>34</v>
      </c>
      <c r="Z727" s="165" t="s">
        <v>34</v>
      </c>
      <c r="AA727" s="165" t="s">
        <v>34</v>
      </c>
      <c r="AB727" s="165" t="s">
        <v>34</v>
      </c>
      <c r="AC727" s="165" t="s">
        <v>34</v>
      </c>
      <c r="AD727" s="165" t="s">
        <v>34</v>
      </c>
      <c r="AE727" s="165" t="s">
        <v>34</v>
      </c>
      <c r="AF727" s="165" t="s">
        <v>34</v>
      </c>
      <c r="AG727" s="165" t="s">
        <v>34</v>
      </c>
      <c r="AH727" s="165" t="s">
        <v>34</v>
      </c>
      <c r="AI727" s="170" t="s">
        <v>405</v>
      </c>
      <c r="AJ727" s="41" t="s">
        <v>405</v>
      </c>
      <c r="AK727" s="32" t="s">
        <v>404</v>
      </c>
      <c r="AL727" s="90">
        <v>1</v>
      </c>
      <c r="AM727" s="89"/>
      <c r="AN727" s="21" t="s">
        <v>502</v>
      </c>
      <c r="AO727" s="21"/>
      <c r="AP727" s="21"/>
      <c r="AQ727" s="21"/>
      <c r="AR727" s="21"/>
      <c r="AS727" s="34" t="s">
        <v>1629</v>
      </c>
      <c r="AT727" s="34"/>
      <c r="AU727" s="29">
        <v>658</v>
      </c>
      <c r="AV727" s="29" t="s">
        <v>449</v>
      </c>
      <c r="AW727" s="29" t="str">
        <f t="shared" si="164"/>
        <v>658.</v>
      </c>
      <c r="AX727" s="104"/>
    </row>
    <row r="728" spans="1:50" ht="22.5" customHeight="1" x14ac:dyDescent="0.3">
      <c r="A728" s="159" t="str">
        <f t="shared" si="166"/>
        <v>659.</v>
      </c>
      <c r="B728" s="159">
        <v>2469</v>
      </c>
      <c r="C728" s="171" t="s">
        <v>268</v>
      </c>
      <c r="D728" s="172" t="s">
        <v>269</v>
      </c>
      <c r="E728" s="167">
        <v>2016</v>
      </c>
      <c r="F728" s="167" t="s">
        <v>36</v>
      </c>
      <c r="G728" s="188">
        <v>2</v>
      </c>
      <c r="H728" s="188">
        <v>1</v>
      </c>
      <c r="I728" s="165">
        <v>415.8</v>
      </c>
      <c r="J728" s="165">
        <v>273.7</v>
      </c>
      <c r="K728" s="165">
        <v>153.19999999999999</v>
      </c>
      <c r="L728" s="169">
        <v>16</v>
      </c>
      <c r="M728" s="165">
        <f>T728</f>
        <v>167085.70000000001</v>
      </c>
      <c r="N728" s="160" t="s">
        <v>34</v>
      </c>
      <c r="O728" s="160" t="s">
        <v>34</v>
      </c>
      <c r="P728" s="160" t="s">
        <v>34</v>
      </c>
      <c r="Q728" s="165">
        <f t="shared" si="163"/>
        <v>167085.70000000001</v>
      </c>
      <c r="R728" s="173">
        <v>244.32900432900433</v>
      </c>
      <c r="S728" s="154">
        <v>6757.0460339943347</v>
      </c>
      <c r="T728" s="165">
        <v>167085.70000000001</v>
      </c>
      <c r="U728" s="169" t="s">
        <v>34</v>
      </c>
      <c r="V728" s="165" t="s">
        <v>34</v>
      </c>
      <c r="W728" s="165" t="s">
        <v>34</v>
      </c>
      <c r="X728" s="165" t="s">
        <v>34</v>
      </c>
      <c r="Y728" s="165" t="s">
        <v>34</v>
      </c>
      <c r="Z728" s="165" t="s">
        <v>34</v>
      </c>
      <c r="AA728" s="165" t="s">
        <v>34</v>
      </c>
      <c r="AB728" s="165" t="s">
        <v>34</v>
      </c>
      <c r="AC728" s="165" t="s">
        <v>34</v>
      </c>
      <c r="AD728" s="165" t="s">
        <v>34</v>
      </c>
      <c r="AE728" s="165" t="s">
        <v>34</v>
      </c>
      <c r="AF728" s="165" t="s">
        <v>34</v>
      </c>
      <c r="AG728" s="165" t="s">
        <v>34</v>
      </c>
      <c r="AH728" s="165" t="s">
        <v>34</v>
      </c>
      <c r="AI728" s="170" t="s">
        <v>405</v>
      </c>
      <c r="AJ728" s="41" t="s">
        <v>405</v>
      </c>
      <c r="AK728" s="32" t="s">
        <v>404</v>
      </c>
      <c r="AL728" s="90">
        <v>1</v>
      </c>
      <c r="AM728" s="89"/>
      <c r="AN728" s="21" t="s">
        <v>502</v>
      </c>
      <c r="AO728" s="21"/>
      <c r="AP728" s="21"/>
      <c r="AQ728" s="21"/>
      <c r="AR728" s="21"/>
      <c r="AS728" s="34" t="s">
        <v>1886</v>
      </c>
      <c r="AT728" s="34"/>
      <c r="AU728" s="29">
        <v>659</v>
      </c>
      <c r="AV728" s="29" t="s">
        <v>449</v>
      </c>
      <c r="AW728" s="29" t="str">
        <f t="shared" si="164"/>
        <v>659.</v>
      </c>
      <c r="AX728" s="104"/>
    </row>
    <row r="729" spans="1:50" ht="22.5" customHeight="1" x14ac:dyDescent="0.3">
      <c r="A729" s="159" t="str">
        <f t="shared" si="166"/>
        <v>660.</v>
      </c>
      <c r="B729" s="159">
        <v>2544</v>
      </c>
      <c r="C729" s="171" t="s">
        <v>816</v>
      </c>
      <c r="D729" s="172">
        <v>1963</v>
      </c>
      <c r="E729" s="167" t="s">
        <v>34</v>
      </c>
      <c r="F729" s="167" t="s">
        <v>35</v>
      </c>
      <c r="G729" s="188">
        <v>4</v>
      </c>
      <c r="H729" s="188">
        <v>2</v>
      </c>
      <c r="I729" s="165">
        <v>1293.7</v>
      </c>
      <c r="J729" s="165">
        <v>761</v>
      </c>
      <c r="K729" s="165">
        <v>761</v>
      </c>
      <c r="L729" s="169">
        <v>45</v>
      </c>
      <c r="M729" s="165">
        <f>AD729</f>
        <v>187404.25</v>
      </c>
      <c r="N729" s="160" t="s">
        <v>34</v>
      </c>
      <c r="O729" s="160" t="s">
        <v>34</v>
      </c>
      <c r="P729" s="160" t="s">
        <v>34</v>
      </c>
      <c r="Q729" s="165">
        <f t="shared" si="163"/>
        <v>187404.25</v>
      </c>
      <c r="R729" s="173">
        <v>49.346834660276727</v>
      </c>
      <c r="S729" s="154">
        <v>6757.0460339943347</v>
      </c>
      <c r="T729" s="165" t="s">
        <v>34</v>
      </c>
      <c r="U729" s="169" t="s">
        <v>34</v>
      </c>
      <c r="V729" s="165" t="s">
        <v>34</v>
      </c>
      <c r="W729" s="165" t="s">
        <v>34</v>
      </c>
      <c r="X729" s="165" t="s">
        <v>34</v>
      </c>
      <c r="Y729" s="165" t="s">
        <v>34</v>
      </c>
      <c r="Z729" s="165" t="s">
        <v>34</v>
      </c>
      <c r="AA729" s="165" t="s">
        <v>34</v>
      </c>
      <c r="AB729" s="165" t="s">
        <v>34</v>
      </c>
      <c r="AC729" s="165">
        <v>90.1</v>
      </c>
      <c r="AD729" s="165">
        <v>187404.25</v>
      </c>
      <c r="AE729" s="165" t="s">
        <v>34</v>
      </c>
      <c r="AF729" s="165" t="s">
        <v>34</v>
      </c>
      <c r="AG729" s="165" t="s">
        <v>34</v>
      </c>
      <c r="AH729" s="165" t="s">
        <v>34</v>
      </c>
      <c r="AI729" s="170" t="s">
        <v>405</v>
      </c>
      <c r="AJ729" s="41" t="s">
        <v>405</v>
      </c>
      <c r="AK729" s="32" t="s">
        <v>404</v>
      </c>
      <c r="AL729" s="90">
        <v>1</v>
      </c>
      <c r="AM729" s="89"/>
      <c r="AN729" s="21"/>
      <c r="AO729" s="87"/>
      <c r="AP729" s="21"/>
      <c r="AQ729" s="21"/>
      <c r="AR729" s="21"/>
      <c r="AS729" s="34"/>
      <c r="AT729" s="34"/>
      <c r="AU729" s="29">
        <v>660</v>
      </c>
      <c r="AV729" s="29" t="s">
        <v>449</v>
      </c>
      <c r="AW729" s="29" t="str">
        <f t="shared" si="164"/>
        <v>660.</v>
      </c>
      <c r="AX729" s="104"/>
    </row>
    <row r="730" spans="1:50" ht="22.5" customHeight="1" x14ac:dyDescent="0.3">
      <c r="A730" s="159"/>
      <c r="B730" s="159"/>
      <c r="C730" s="158" t="s">
        <v>270</v>
      </c>
      <c r="D730" s="172"/>
      <c r="E730" s="172"/>
      <c r="F730" s="172"/>
      <c r="G730" s="182"/>
      <c r="H730" s="182"/>
      <c r="I730" s="163">
        <f>I731+I733</f>
        <v>2032.2000000000003</v>
      </c>
      <c r="J730" s="163">
        <f>J731+J733</f>
        <v>1272</v>
      </c>
      <c r="K730" s="163">
        <f>K731+K733</f>
        <v>1226.5999999999999</v>
      </c>
      <c r="L730" s="161">
        <f>L731+L733</f>
        <v>68</v>
      </c>
      <c r="M730" s="160">
        <f>M731+M733</f>
        <v>2401160.16</v>
      </c>
      <c r="N730" s="160"/>
      <c r="O730" s="160"/>
      <c r="P730" s="160"/>
      <c r="Q730" s="160">
        <f>Q731+Q733</f>
        <v>2401160.16</v>
      </c>
      <c r="R730" s="160">
        <f>R731+R733</f>
        <v>0</v>
      </c>
      <c r="S730" s="160">
        <f>S731+S733</f>
        <v>0</v>
      </c>
      <c r="T730" s="160"/>
      <c r="U730" s="161"/>
      <c r="V730" s="160"/>
      <c r="W730" s="160">
        <f>W731+W733</f>
        <v>786</v>
      </c>
      <c r="X730" s="160">
        <f>X731+X733</f>
        <v>2112896.7800000003</v>
      </c>
      <c r="Y730" s="160"/>
      <c r="Z730" s="160"/>
      <c r="AA730" s="160"/>
      <c r="AB730" s="160"/>
      <c r="AC730" s="160">
        <f>AC731+AC733</f>
        <v>165.5</v>
      </c>
      <c r="AD730" s="160">
        <f>AD731+AD733</f>
        <v>288263.38</v>
      </c>
      <c r="AE730" s="160"/>
      <c r="AF730" s="160"/>
      <c r="AG730" s="160"/>
      <c r="AH730" s="165"/>
      <c r="AI730" s="176"/>
      <c r="AJ730" s="40"/>
      <c r="AK730" s="32"/>
      <c r="AL730" s="115">
        <f>AL731+AL733</f>
        <v>4</v>
      </c>
      <c r="AM730" s="106">
        <f>AM731+AM733</f>
        <v>0</v>
      </c>
      <c r="AN730" s="21">
        <f>M730-T730-V730-X730-Z730-AB730-AD730-AG730-AH730</f>
        <v>-1.1641532182693481E-10</v>
      </c>
      <c r="AO730" s="87"/>
      <c r="AP730" s="21"/>
      <c r="AQ730" s="21"/>
      <c r="AR730" s="21"/>
      <c r="AS730" s="95">
        <f>AL730+AM730</f>
        <v>4</v>
      </c>
      <c r="AT730" s="46"/>
      <c r="AX730" s="104"/>
    </row>
    <row r="731" spans="1:50" ht="22.5" customHeight="1" x14ac:dyDescent="0.3">
      <c r="A731" s="159"/>
      <c r="B731" s="159"/>
      <c r="C731" s="158" t="s">
        <v>39</v>
      </c>
      <c r="D731" s="172"/>
      <c r="E731" s="172"/>
      <c r="F731" s="172"/>
      <c r="G731" s="182"/>
      <c r="H731" s="182"/>
      <c r="I731" s="160">
        <f>SUM(I732:I732)</f>
        <v>347.9</v>
      </c>
      <c r="J731" s="160">
        <f>SUM(J732:J732)</f>
        <v>315.89999999999998</v>
      </c>
      <c r="K731" s="160">
        <f>SUM(K732:K732)</f>
        <v>270.5</v>
      </c>
      <c r="L731" s="161">
        <f>SUM(L732:L732)</f>
        <v>17</v>
      </c>
      <c r="M731" s="160">
        <f>SUM(M732:M732)</f>
        <v>559534.76</v>
      </c>
      <c r="N731" s="160"/>
      <c r="O731" s="160"/>
      <c r="P731" s="160"/>
      <c r="Q731" s="160">
        <f>SUM(Q732:Q732)</f>
        <v>559534.76</v>
      </c>
      <c r="R731" s="160"/>
      <c r="S731" s="160"/>
      <c r="T731" s="160"/>
      <c r="U731" s="161"/>
      <c r="V731" s="160"/>
      <c r="W731" s="160">
        <f>SUM(W732:W732)</f>
        <v>308</v>
      </c>
      <c r="X731" s="160">
        <f>SUM(X732:X732)</f>
        <v>559534.76</v>
      </c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5"/>
      <c r="AI731" s="176"/>
      <c r="AJ731" s="32">
        <v>2</v>
      </c>
      <c r="AL731" s="90">
        <f>SUM(AL732:AL732)</f>
        <v>1</v>
      </c>
      <c r="AM731" s="94">
        <f>SUM(AM732:AM732)</f>
        <v>0</v>
      </c>
      <c r="AN731" s="21">
        <f>M731-T731-V731-X731-Z731-AB731-AD731-AG731-AH731</f>
        <v>0</v>
      </c>
      <c r="AO731" s="87"/>
      <c r="AP731" s="21"/>
      <c r="AQ731" s="21"/>
      <c r="AR731" s="21"/>
      <c r="AS731" s="46"/>
      <c r="AT731" s="46"/>
      <c r="AX731" s="104"/>
    </row>
    <row r="732" spans="1:50" ht="22.5" customHeight="1" x14ac:dyDescent="0.3">
      <c r="A732" s="159" t="str">
        <f t="shared" si="166"/>
        <v>661.</v>
      </c>
      <c r="B732" s="159">
        <v>2560</v>
      </c>
      <c r="C732" s="166" t="s">
        <v>271</v>
      </c>
      <c r="D732" s="172">
        <v>1950</v>
      </c>
      <c r="E732" s="167" t="s">
        <v>34</v>
      </c>
      <c r="F732" s="167" t="s">
        <v>36</v>
      </c>
      <c r="G732" s="182">
        <v>2</v>
      </c>
      <c r="H732" s="182">
        <v>2</v>
      </c>
      <c r="I732" s="165">
        <v>347.9</v>
      </c>
      <c r="J732" s="165">
        <v>315.89999999999998</v>
      </c>
      <c r="K732" s="165">
        <v>270.5</v>
      </c>
      <c r="L732" s="169">
        <v>17</v>
      </c>
      <c r="M732" s="165">
        <v>559534.76</v>
      </c>
      <c r="N732" s="160" t="s">
        <v>34</v>
      </c>
      <c r="O732" s="160" t="s">
        <v>34</v>
      </c>
      <c r="P732" s="160" t="s">
        <v>34</v>
      </c>
      <c r="Q732" s="165">
        <f>M732</f>
        <v>559534.76</v>
      </c>
      <c r="R732" s="173">
        <v>1608.3206668582927</v>
      </c>
      <c r="S732" s="154">
        <v>5221.4052538370725</v>
      </c>
      <c r="T732" s="165" t="s">
        <v>34</v>
      </c>
      <c r="U732" s="169" t="s">
        <v>34</v>
      </c>
      <c r="V732" s="165" t="s">
        <v>34</v>
      </c>
      <c r="W732" s="165">
        <v>308</v>
      </c>
      <c r="X732" s="165">
        <v>559534.76</v>
      </c>
      <c r="Y732" s="165" t="s">
        <v>34</v>
      </c>
      <c r="Z732" s="165" t="s">
        <v>34</v>
      </c>
      <c r="AA732" s="165" t="s">
        <v>34</v>
      </c>
      <c r="AB732" s="165" t="s">
        <v>34</v>
      </c>
      <c r="AC732" s="165" t="s">
        <v>34</v>
      </c>
      <c r="AD732" s="165" t="s">
        <v>34</v>
      </c>
      <c r="AE732" s="165" t="s">
        <v>34</v>
      </c>
      <c r="AF732" s="165" t="s">
        <v>34</v>
      </c>
      <c r="AG732" s="165" t="s">
        <v>34</v>
      </c>
      <c r="AH732" s="165" t="s">
        <v>34</v>
      </c>
      <c r="AI732" s="170" t="s">
        <v>403</v>
      </c>
      <c r="AJ732" s="41"/>
      <c r="AK732" s="32" t="s">
        <v>404</v>
      </c>
      <c r="AL732" s="90">
        <v>1</v>
      </c>
      <c r="AM732" s="89"/>
      <c r="AN732" s="21"/>
      <c r="AO732" s="87"/>
      <c r="AP732" s="21"/>
      <c r="AQ732" s="21"/>
      <c r="AR732" s="21"/>
      <c r="AS732" s="46"/>
      <c r="AT732" s="46"/>
      <c r="AU732" s="29">
        <v>661</v>
      </c>
      <c r="AV732" s="29" t="s">
        <v>449</v>
      </c>
      <c r="AW732" s="29" t="str">
        <f>CONCATENATE(AU732,AV732)</f>
        <v>661.</v>
      </c>
      <c r="AX732" s="104"/>
    </row>
    <row r="733" spans="1:50" ht="22.5" customHeight="1" x14ac:dyDescent="0.3">
      <c r="A733" s="159"/>
      <c r="B733" s="159"/>
      <c r="C733" s="158" t="s">
        <v>41</v>
      </c>
      <c r="D733" s="172"/>
      <c r="E733" s="172"/>
      <c r="F733" s="172"/>
      <c r="G733" s="182"/>
      <c r="H733" s="182"/>
      <c r="I733" s="160">
        <f>SUM(I734:I736)</f>
        <v>1684.3000000000002</v>
      </c>
      <c r="J733" s="160">
        <f>SUM(J734:J736)</f>
        <v>956.1</v>
      </c>
      <c r="K733" s="160">
        <f>SUM(K734:K736)</f>
        <v>956.1</v>
      </c>
      <c r="L733" s="161">
        <f>SUM(L734:L736)</f>
        <v>51</v>
      </c>
      <c r="M733" s="160">
        <f>SUM(M734:M736)</f>
        <v>1841625.4</v>
      </c>
      <c r="N733" s="160"/>
      <c r="O733" s="160"/>
      <c r="P733" s="160"/>
      <c r="Q733" s="160">
        <f>SUM(Q734:Q736)</f>
        <v>1841625.4</v>
      </c>
      <c r="R733" s="160"/>
      <c r="S733" s="160"/>
      <c r="T733" s="160"/>
      <c r="U733" s="161"/>
      <c r="V733" s="160"/>
      <c r="W733" s="160">
        <f>SUM(W734:W736)</f>
        <v>478</v>
      </c>
      <c r="X733" s="160">
        <f>SUM(X734:X736)</f>
        <v>1553362.02</v>
      </c>
      <c r="Y733" s="160"/>
      <c r="Z733" s="160"/>
      <c r="AA733" s="160"/>
      <c r="AB733" s="160"/>
      <c r="AC733" s="160">
        <f>SUM(AC734:AC736)</f>
        <v>165.5</v>
      </c>
      <c r="AD733" s="160">
        <f>SUM(AD734:AD736)</f>
        <v>288263.38</v>
      </c>
      <c r="AE733" s="160"/>
      <c r="AF733" s="160"/>
      <c r="AG733" s="160"/>
      <c r="AH733" s="165"/>
      <c r="AI733" s="176"/>
      <c r="AJ733" s="40"/>
      <c r="AK733" s="3"/>
      <c r="AL733" s="90">
        <f>SUM(AL734:AL736)</f>
        <v>3</v>
      </c>
      <c r="AM733" s="89">
        <f>SUM(AM734:AM736)</f>
        <v>0</v>
      </c>
      <c r="AN733" s="3">
        <f>M733-T733-V733-X733-Z733-AB733-AD733-AG733-AH733</f>
        <v>-1.1641532182693481E-10</v>
      </c>
      <c r="AO733" s="87"/>
      <c r="AP733" s="3"/>
      <c r="AQ733" s="3"/>
      <c r="AR733" s="3"/>
      <c r="AS733" s="46"/>
      <c r="AT733" s="46"/>
      <c r="AX733" s="104"/>
    </row>
    <row r="734" spans="1:50" ht="22.5" customHeight="1" x14ac:dyDescent="0.3">
      <c r="A734" s="159" t="str">
        <f t="shared" si="166"/>
        <v>662.</v>
      </c>
      <c r="B734" s="159">
        <v>2559</v>
      </c>
      <c r="C734" s="185" t="s">
        <v>945</v>
      </c>
      <c r="D734" s="172">
        <v>1975</v>
      </c>
      <c r="E734" s="167" t="s">
        <v>34</v>
      </c>
      <c r="F734" s="167" t="s">
        <v>35</v>
      </c>
      <c r="G734" s="182">
        <v>2</v>
      </c>
      <c r="H734" s="182">
        <v>2</v>
      </c>
      <c r="I734" s="165">
        <v>787.7</v>
      </c>
      <c r="J734" s="165">
        <v>315.89999999999998</v>
      </c>
      <c r="K734" s="165">
        <v>315.89999999999998</v>
      </c>
      <c r="L734" s="169">
        <v>9</v>
      </c>
      <c r="M734" s="165">
        <f>AD734</f>
        <v>155459.22</v>
      </c>
      <c r="N734" s="160" t="s">
        <v>34</v>
      </c>
      <c r="O734" s="160" t="s">
        <v>34</v>
      </c>
      <c r="P734" s="160" t="s">
        <v>34</v>
      </c>
      <c r="Q734" s="165">
        <f>M734</f>
        <v>155459.22</v>
      </c>
      <c r="R734" s="173">
        <f>M734/I734</f>
        <v>197.35841056239684</v>
      </c>
      <c r="S734" s="154">
        <v>6757.0460339943347</v>
      </c>
      <c r="T734" s="165" t="s">
        <v>34</v>
      </c>
      <c r="U734" s="169" t="s">
        <v>34</v>
      </c>
      <c r="V734" s="165" t="s">
        <v>34</v>
      </c>
      <c r="W734" s="165" t="s">
        <v>34</v>
      </c>
      <c r="X734" s="165" t="s">
        <v>34</v>
      </c>
      <c r="Y734" s="165" t="s">
        <v>34</v>
      </c>
      <c r="Z734" s="165" t="s">
        <v>34</v>
      </c>
      <c r="AA734" s="165" t="s">
        <v>34</v>
      </c>
      <c r="AB734" s="165" t="s">
        <v>34</v>
      </c>
      <c r="AC734" s="165">
        <v>101.5</v>
      </c>
      <c r="AD734" s="165">
        <v>155459.22</v>
      </c>
      <c r="AE734" s="165" t="s">
        <v>34</v>
      </c>
      <c r="AF734" s="165" t="s">
        <v>34</v>
      </c>
      <c r="AG734" s="165" t="s">
        <v>34</v>
      </c>
      <c r="AH734" s="165" t="s">
        <v>34</v>
      </c>
      <c r="AI734" s="170" t="s">
        <v>405</v>
      </c>
      <c r="AJ734" s="41" t="s">
        <v>405</v>
      </c>
      <c r="AK734" s="32" t="s">
        <v>404</v>
      </c>
      <c r="AL734" s="90">
        <v>1</v>
      </c>
      <c r="AM734" s="89"/>
      <c r="AN734" s="21" t="s">
        <v>1591</v>
      </c>
      <c r="AO734" s="87"/>
      <c r="AP734" s="21"/>
      <c r="AQ734" s="21"/>
      <c r="AR734" s="21"/>
      <c r="AS734" s="34" t="s">
        <v>1616</v>
      </c>
      <c r="AT734" s="34"/>
      <c r="AU734" s="29">
        <v>662</v>
      </c>
      <c r="AV734" s="29" t="s">
        <v>449</v>
      </c>
      <c r="AW734" s="29" t="str">
        <f>CONCATENATE(AU734,AV734)</f>
        <v>662.</v>
      </c>
      <c r="AX734" s="104"/>
    </row>
    <row r="735" spans="1:50" ht="22.5" customHeight="1" x14ac:dyDescent="0.3">
      <c r="A735" s="159" t="str">
        <f t="shared" si="166"/>
        <v>663.</v>
      </c>
      <c r="B735" s="159">
        <v>2575</v>
      </c>
      <c r="C735" s="171" t="s">
        <v>946</v>
      </c>
      <c r="D735" s="172">
        <v>1969</v>
      </c>
      <c r="E735" s="167" t="s">
        <v>34</v>
      </c>
      <c r="F735" s="167" t="s">
        <v>36</v>
      </c>
      <c r="G735" s="182">
        <v>2</v>
      </c>
      <c r="H735" s="182">
        <v>2</v>
      </c>
      <c r="I735" s="165">
        <v>375.5</v>
      </c>
      <c r="J735" s="165">
        <v>340.1</v>
      </c>
      <c r="K735" s="165">
        <v>340.1</v>
      </c>
      <c r="L735" s="169">
        <v>16</v>
      </c>
      <c r="M735" s="165">
        <f>AD735</f>
        <v>132804.16</v>
      </c>
      <c r="N735" s="160" t="s">
        <v>34</v>
      </c>
      <c r="O735" s="160" t="s">
        <v>34</v>
      </c>
      <c r="P735" s="160" t="s">
        <v>34</v>
      </c>
      <c r="Q735" s="165">
        <f>M735</f>
        <v>132804.16</v>
      </c>
      <c r="R735" s="173">
        <f>M735/I735</f>
        <v>353.67286284953394</v>
      </c>
      <c r="S735" s="154">
        <v>6757.0460339943347</v>
      </c>
      <c r="T735" s="165" t="s">
        <v>34</v>
      </c>
      <c r="U735" s="169" t="s">
        <v>34</v>
      </c>
      <c r="V735" s="165" t="s">
        <v>34</v>
      </c>
      <c r="W735" s="165" t="s">
        <v>34</v>
      </c>
      <c r="X735" s="165" t="s">
        <v>34</v>
      </c>
      <c r="Y735" s="165" t="s">
        <v>34</v>
      </c>
      <c r="Z735" s="165" t="s">
        <v>34</v>
      </c>
      <c r="AA735" s="165" t="s">
        <v>34</v>
      </c>
      <c r="AB735" s="165" t="s">
        <v>34</v>
      </c>
      <c r="AC735" s="165">
        <v>64</v>
      </c>
      <c r="AD735" s="165">
        <v>132804.16</v>
      </c>
      <c r="AE735" s="165" t="s">
        <v>34</v>
      </c>
      <c r="AF735" s="165" t="s">
        <v>34</v>
      </c>
      <c r="AG735" s="165" t="s">
        <v>34</v>
      </c>
      <c r="AH735" s="165" t="s">
        <v>34</v>
      </c>
      <c r="AI735" s="170" t="s">
        <v>405</v>
      </c>
      <c r="AJ735" s="41" t="s">
        <v>405</v>
      </c>
      <c r="AK735" s="32" t="s">
        <v>404</v>
      </c>
      <c r="AL735" s="90">
        <v>1</v>
      </c>
      <c r="AM735" s="89"/>
      <c r="AN735" s="21" t="s">
        <v>1591</v>
      </c>
      <c r="AO735" s="87"/>
      <c r="AP735" s="21"/>
      <c r="AQ735" s="21"/>
      <c r="AR735" s="21"/>
      <c r="AS735" s="34" t="s">
        <v>1616</v>
      </c>
      <c r="AT735" s="34"/>
      <c r="AU735" s="29">
        <v>663</v>
      </c>
      <c r="AV735" s="29" t="s">
        <v>449</v>
      </c>
      <c r="AW735" s="29" t="str">
        <f>CONCATENATE(AU735,AV735)</f>
        <v>663.</v>
      </c>
      <c r="AX735" s="104"/>
    </row>
    <row r="736" spans="1:50" ht="22.5" customHeight="1" x14ac:dyDescent="0.3">
      <c r="A736" s="159" t="str">
        <f t="shared" si="166"/>
        <v>664.</v>
      </c>
      <c r="B736" s="159">
        <v>2591</v>
      </c>
      <c r="C736" s="171" t="s">
        <v>947</v>
      </c>
      <c r="D736" s="172">
        <v>1969</v>
      </c>
      <c r="E736" s="167" t="s">
        <v>34</v>
      </c>
      <c r="F736" s="167" t="s">
        <v>35</v>
      </c>
      <c r="G736" s="182">
        <v>2</v>
      </c>
      <c r="H736" s="182">
        <v>2</v>
      </c>
      <c r="I736" s="165">
        <v>521.1</v>
      </c>
      <c r="J736" s="165">
        <v>300.10000000000002</v>
      </c>
      <c r="K736" s="165">
        <v>300.10000000000002</v>
      </c>
      <c r="L736" s="169">
        <v>26</v>
      </c>
      <c r="M736" s="165">
        <f>X736</f>
        <v>1553362.02</v>
      </c>
      <c r="N736" s="160" t="s">
        <v>34</v>
      </c>
      <c r="O736" s="160" t="s">
        <v>34</v>
      </c>
      <c r="P736" s="160" t="s">
        <v>34</v>
      </c>
      <c r="Q736" s="165">
        <f>M736</f>
        <v>1553362.02</v>
      </c>
      <c r="R736" s="173">
        <f>M736/I736</f>
        <v>2980.9288428324699</v>
      </c>
      <c r="S736" s="154">
        <v>6757.0460339943347</v>
      </c>
      <c r="T736" s="165" t="s">
        <v>34</v>
      </c>
      <c r="U736" s="169" t="s">
        <v>34</v>
      </c>
      <c r="V736" s="165" t="s">
        <v>34</v>
      </c>
      <c r="W736" s="165">
        <v>478</v>
      </c>
      <c r="X736" s="165">
        <v>1553362.02</v>
      </c>
      <c r="Y736" s="165" t="s">
        <v>34</v>
      </c>
      <c r="Z736" s="165" t="s">
        <v>34</v>
      </c>
      <c r="AA736" s="165" t="s">
        <v>34</v>
      </c>
      <c r="AB736" s="165" t="s">
        <v>34</v>
      </c>
      <c r="AC736" s="165" t="s">
        <v>34</v>
      </c>
      <c r="AD736" s="165" t="s">
        <v>34</v>
      </c>
      <c r="AE736" s="165" t="s">
        <v>34</v>
      </c>
      <c r="AF736" s="165" t="s">
        <v>34</v>
      </c>
      <c r="AG736" s="165" t="s">
        <v>34</v>
      </c>
      <c r="AH736" s="165" t="s">
        <v>34</v>
      </c>
      <c r="AI736" s="170" t="s">
        <v>405</v>
      </c>
      <c r="AJ736" s="41" t="s">
        <v>405</v>
      </c>
      <c r="AK736" s="32" t="s">
        <v>404</v>
      </c>
      <c r="AL736" s="90">
        <v>1</v>
      </c>
      <c r="AM736" s="89"/>
      <c r="AN736" s="21"/>
      <c r="AO736" s="87"/>
      <c r="AP736" s="21"/>
      <c r="AQ736" s="21"/>
      <c r="AR736" s="21"/>
      <c r="AS736" s="34"/>
      <c r="AT736" s="34"/>
      <c r="AU736" s="29">
        <v>664</v>
      </c>
      <c r="AV736" s="29" t="s">
        <v>449</v>
      </c>
      <c r="AW736" s="29" t="str">
        <f>CONCATENATE(AU736,AV736)</f>
        <v>664.</v>
      </c>
      <c r="AX736" s="104"/>
    </row>
    <row r="737" spans="1:50" ht="22.5" customHeight="1" x14ac:dyDescent="0.3">
      <c r="A737" s="159"/>
      <c r="B737" s="159"/>
      <c r="C737" s="158" t="s">
        <v>272</v>
      </c>
      <c r="D737" s="172"/>
      <c r="E737" s="172"/>
      <c r="F737" s="172"/>
      <c r="G737" s="182"/>
      <c r="H737" s="182"/>
      <c r="I737" s="160">
        <f>I738+I757+I772</f>
        <v>56480.23</v>
      </c>
      <c r="J737" s="160">
        <f>J738+J757+J772</f>
        <v>39670.22</v>
      </c>
      <c r="K737" s="160">
        <f>K738+K757+K772</f>
        <v>34505.449999999997</v>
      </c>
      <c r="L737" s="161">
        <f>L738+L757+L772</f>
        <v>2410</v>
      </c>
      <c r="M737" s="160">
        <f>M738+M757+M772</f>
        <v>29171979.73</v>
      </c>
      <c r="N737" s="160"/>
      <c r="O737" s="160">
        <f>O738+O757+O772</f>
        <v>1294804</v>
      </c>
      <c r="P737" s="160">
        <f>P738+P757+P772</f>
        <v>105719.95</v>
      </c>
      <c r="Q737" s="160">
        <f>Q738+Q757+Q772</f>
        <v>27771455.780000001</v>
      </c>
      <c r="R737" s="160"/>
      <c r="S737" s="160"/>
      <c r="T737" s="160">
        <f>T738+T757+T772</f>
        <v>8000487.1900000004</v>
      </c>
      <c r="U737" s="161"/>
      <c r="V737" s="160"/>
      <c r="W737" s="160">
        <f>W738+W757+W772</f>
        <v>9718.2999999999993</v>
      </c>
      <c r="X737" s="160">
        <f>X738+X757+X772</f>
        <v>18112244.099999998</v>
      </c>
      <c r="Y737" s="160">
        <f>Y738+Y757+Y772</f>
        <v>1283</v>
      </c>
      <c r="Z737" s="160">
        <f>Z738+Z757+Z772</f>
        <v>1320327.2799999998</v>
      </c>
      <c r="AA737" s="160"/>
      <c r="AB737" s="160"/>
      <c r="AC737" s="160"/>
      <c r="AD737" s="160"/>
      <c r="AE737" s="160"/>
      <c r="AF737" s="160"/>
      <c r="AG737" s="160">
        <f>AG738+AG757+AG772</f>
        <v>1678987.4500000002</v>
      </c>
      <c r="AH737" s="160">
        <v>59933.71</v>
      </c>
      <c r="AI737" s="176"/>
      <c r="AJ737" s="40"/>
      <c r="AK737" s="32"/>
      <c r="AL737" s="115">
        <f>AL738+AL757+AL772</f>
        <v>39</v>
      </c>
      <c r="AM737" s="106">
        <f>AM738+AM757+AM772</f>
        <v>0</v>
      </c>
      <c r="AN737" s="21">
        <f>M737-T737-X737-Z737-AD737-AG737-AH737</f>
        <v>1.3606040738523006E-9</v>
      </c>
      <c r="AO737" s="87"/>
      <c r="AP737" s="21"/>
      <c r="AQ737" s="21"/>
      <c r="AR737" s="21"/>
      <c r="AS737" s="95">
        <f>AL737+AM737</f>
        <v>39</v>
      </c>
      <c r="AT737" s="46"/>
      <c r="AX737" s="104"/>
    </row>
    <row r="738" spans="1:50" ht="22.5" customHeight="1" x14ac:dyDescent="0.3">
      <c r="A738" s="159"/>
      <c r="B738" s="159"/>
      <c r="C738" s="158" t="s">
        <v>39</v>
      </c>
      <c r="D738" s="172"/>
      <c r="E738" s="172"/>
      <c r="F738" s="172"/>
      <c r="G738" s="182"/>
      <c r="H738" s="182"/>
      <c r="I738" s="160">
        <f t="shared" ref="I738:T738" si="167">SUM(I739:I756)</f>
        <v>10870.890000000001</v>
      </c>
      <c r="J738" s="160">
        <f t="shared" si="167"/>
        <v>8179.619999999999</v>
      </c>
      <c r="K738" s="160">
        <f t="shared" si="167"/>
        <v>6282.2</v>
      </c>
      <c r="L738" s="161">
        <f t="shared" si="167"/>
        <v>391</v>
      </c>
      <c r="M738" s="160">
        <f t="shared" si="167"/>
        <v>8190360.04</v>
      </c>
      <c r="N738" s="160"/>
      <c r="O738" s="160">
        <f t="shared" si="167"/>
        <v>1294804</v>
      </c>
      <c r="P738" s="160">
        <f t="shared" si="167"/>
        <v>105719.95</v>
      </c>
      <c r="Q738" s="160">
        <f t="shared" si="167"/>
        <v>6789836.0900000017</v>
      </c>
      <c r="R738" s="160">
        <f t="shared" si="167"/>
        <v>18015.877695083254</v>
      </c>
      <c r="S738" s="160">
        <f t="shared" si="167"/>
        <v>93985.294569067322</v>
      </c>
      <c r="T738" s="160">
        <f t="shared" si="167"/>
        <v>391559.25</v>
      </c>
      <c r="U738" s="161"/>
      <c r="V738" s="160"/>
      <c r="W738" s="160">
        <f>SUM(W739:W756)</f>
        <v>2483.6</v>
      </c>
      <c r="X738" s="160">
        <f>SUM(X739:X756)</f>
        <v>5566266.2400000002</v>
      </c>
      <c r="Y738" s="160">
        <f>SUM(Y739:Y756)</f>
        <v>692</v>
      </c>
      <c r="Z738" s="160">
        <f>SUM(Z739:Z756)</f>
        <v>704688.83</v>
      </c>
      <c r="AA738" s="160"/>
      <c r="AB738" s="160"/>
      <c r="AC738" s="160"/>
      <c r="AD738" s="160"/>
      <c r="AE738" s="160"/>
      <c r="AF738" s="160"/>
      <c r="AG738" s="160">
        <f>SUM(AG739:AG756)</f>
        <v>1527845.72</v>
      </c>
      <c r="AH738" s="165"/>
      <c r="AI738" s="176"/>
      <c r="AJ738" s="32">
        <v>20</v>
      </c>
      <c r="AL738" s="90">
        <f>SUM(AL739:AL756)</f>
        <v>18</v>
      </c>
      <c r="AM738" s="94">
        <f>SUM(AM739:AM756)</f>
        <v>0</v>
      </c>
      <c r="AN738" s="21">
        <f>M738-T738-X738-Z738-AG738</f>
        <v>0</v>
      </c>
      <c r="AO738" s="87"/>
      <c r="AP738" s="21"/>
      <c r="AQ738" s="21"/>
      <c r="AR738" s="21"/>
      <c r="AS738" s="46"/>
      <c r="AT738" s="46"/>
      <c r="AX738" s="104"/>
    </row>
    <row r="739" spans="1:50" ht="22.5" customHeight="1" x14ac:dyDescent="0.3">
      <c r="A739" s="159" t="str">
        <f t="shared" si="166"/>
        <v>665.</v>
      </c>
      <c r="B739" s="159">
        <v>2757</v>
      </c>
      <c r="C739" s="166" t="s">
        <v>439</v>
      </c>
      <c r="D739" s="167">
        <v>1974</v>
      </c>
      <c r="E739" s="167" t="s">
        <v>34</v>
      </c>
      <c r="F739" s="159" t="s">
        <v>35</v>
      </c>
      <c r="G739" s="188">
        <v>2</v>
      </c>
      <c r="H739" s="188">
        <v>2</v>
      </c>
      <c r="I739" s="165">
        <v>526.9</v>
      </c>
      <c r="J739" s="165">
        <v>292.10000000000002</v>
      </c>
      <c r="K739" s="165">
        <v>292.10000000000002</v>
      </c>
      <c r="L739" s="169">
        <v>18</v>
      </c>
      <c r="M739" s="165">
        <v>1123819.32</v>
      </c>
      <c r="N739" s="165" t="s">
        <v>34</v>
      </c>
      <c r="O739" s="165" t="s">
        <v>34</v>
      </c>
      <c r="P739" s="165" t="s">
        <v>34</v>
      </c>
      <c r="Q739" s="165">
        <f>M739</f>
        <v>1123819.32</v>
      </c>
      <c r="R739" s="165">
        <f t="shared" ref="R739:R756" si="168">M739/I739</f>
        <v>2132.8892009869046</v>
      </c>
      <c r="S739" s="165">
        <v>5221.4052538370725</v>
      </c>
      <c r="T739" s="165" t="s">
        <v>34</v>
      </c>
      <c r="U739" s="169" t="s">
        <v>34</v>
      </c>
      <c r="V739" s="165" t="s">
        <v>34</v>
      </c>
      <c r="W739" s="165">
        <v>479</v>
      </c>
      <c r="X739" s="165">
        <v>1123819.32</v>
      </c>
      <c r="Y739" s="165" t="s">
        <v>34</v>
      </c>
      <c r="Z739" s="165" t="s">
        <v>34</v>
      </c>
      <c r="AA739" s="165" t="s">
        <v>34</v>
      </c>
      <c r="AB739" s="165" t="s">
        <v>34</v>
      </c>
      <c r="AC739" s="165" t="s">
        <v>34</v>
      </c>
      <c r="AD739" s="165" t="s">
        <v>34</v>
      </c>
      <c r="AE739" s="165" t="s">
        <v>34</v>
      </c>
      <c r="AF739" s="165" t="s">
        <v>34</v>
      </c>
      <c r="AG739" s="165" t="s">
        <v>34</v>
      </c>
      <c r="AH739" s="165" t="s">
        <v>34</v>
      </c>
      <c r="AI739" s="170" t="s">
        <v>403</v>
      </c>
      <c r="AJ739" s="41"/>
      <c r="AK739" s="32" t="s">
        <v>404</v>
      </c>
      <c r="AL739" s="90">
        <v>1</v>
      </c>
      <c r="AM739" s="89"/>
      <c r="AN739" s="21"/>
      <c r="AO739" s="87"/>
      <c r="AP739" s="21"/>
      <c r="AQ739" s="21"/>
      <c r="AR739" s="21"/>
      <c r="AS739" s="46"/>
      <c r="AT739" s="46"/>
      <c r="AU739" s="29">
        <v>665</v>
      </c>
      <c r="AV739" s="29" t="s">
        <v>449</v>
      </c>
      <c r="AW739" s="29" t="str">
        <f>CONCATENATE(AU739,AV739)</f>
        <v>665.</v>
      </c>
      <c r="AX739" s="104"/>
    </row>
    <row r="740" spans="1:50" ht="22.5" customHeight="1" x14ac:dyDescent="0.3">
      <c r="A740" s="159" t="str">
        <f t="shared" si="166"/>
        <v>666.</v>
      </c>
      <c r="B740" s="159">
        <v>2765</v>
      </c>
      <c r="C740" s="166" t="s">
        <v>273</v>
      </c>
      <c r="D740" s="159">
        <v>1960</v>
      </c>
      <c r="E740" s="167" t="s">
        <v>34</v>
      </c>
      <c r="F740" s="159" t="s">
        <v>36</v>
      </c>
      <c r="G740" s="188">
        <v>2</v>
      </c>
      <c r="H740" s="188">
        <v>1</v>
      </c>
      <c r="I740" s="165">
        <v>411.8</v>
      </c>
      <c r="J740" s="165">
        <v>278.10000000000002</v>
      </c>
      <c r="K740" s="165">
        <v>245.7</v>
      </c>
      <c r="L740" s="169">
        <v>12</v>
      </c>
      <c r="M740" s="165">
        <v>109797.92</v>
      </c>
      <c r="N740" s="165" t="s">
        <v>34</v>
      </c>
      <c r="O740" s="165" t="s">
        <v>34</v>
      </c>
      <c r="P740" s="165" t="s">
        <v>34</v>
      </c>
      <c r="Q740" s="165">
        <f>M740</f>
        <v>109797.92</v>
      </c>
      <c r="R740" s="165">
        <f t="shared" si="168"/>
        <v>266.62923749392905</v>
      </c>
      <c r="S740" s="165">
        <v>5221.4052538370725</v>
      </c>
      <c r="T740" s="165">
        <v>107156.4</v>
      </c>
      <c r="U740" s="169" t="s">
        <v>34</v>
      </c>
      <c r="V740" s="165" t="s">
        <v>34</v>
      </c>
      <c r="W740" s="165" t="s">
        <v>34</v>
      </c>
      <c r="X740" s="165" t="s">
        <v>34</v>
      </c>
      <c r="Y740" s="165" t="s">
        <v>34</v>
      </c>
      <c r="Z740" s="165" t="s">
        <v>34</v>
      </c>
      <c r="AA740" s="165" t="s">
        <v>34</v>
      </c>
      <c r="AB740" s="165" t="s">
        <v>34</v>
      </c>
      <c r="AC740" s="165" t="s">
        <v>34</v>
      </c>
      <c r="AD740" s="165" t="s">
        <v>34</v>
      </c>
      <c r="AE740" s="165" t="s">
        <v>34</v>
      </c>
      <c r="AF740" s="165" t="s">
        <v>34</v>
      </c>
      <c r="AG740" s="165">
        <v>2641.52</v>
      </c>
      <c r="AH740" s="165" t="s">
        <v>34</v>
      </c>
      <c r="AI740" s="170" t="s">
        <v>403</v>
      </c>
      <c r="AJ740" s="41"/>
      <c r="AK740" s="32" t="s">
        <v>404</v>
      </c>
      <c r="AL740" s="90">
        <v>1</v>
      </c>
      <c r="AM740" s="89"/>
      <c r="AN740" s="21" t="s">
        <v>502</v>
      </c>
      <c r="AO740" s="21"/>
      <c r="AP740" s="21"/>
      <c r="AQ740" s="21"/>
      <c r="AR740" s="21"/>
      <c r="AS740" s="46"/>
      <c r="AT740" s="46"/>
      <c r="AU740" s="29">
        <v>666</v>
      </c>
      <c r="AV740" s="29" t="s">
        <v>449</v>
      </c>
      <c r="AW740" s="29" t="str">
        <f t="shared" ref="AW740:AW756" si="169">CONCATENATE(AU740,AV740)</f>
        <v>666.</v>
      </c>
      <c r="AX740" s="104"/>
    </row>
    <row r="741" spans="1:50" ht="22.5" customHeight="1" x14ac:dyDescent="0.3">
      <c r="A741" s="159" t="str">
        <f t="shared" si="166"/>
        <v>667.</v>
      </c>
      <c r="B741" s="159">
        <v>2866</v>
      </c>
      <c r="C741" s="166" t="s">
        <v>440</v>
      </c>
      <c r="D741" s="159">
        <v>1979</v>
      </c>
      <c r="E741" s="167" t="s">
        <v>34</v>
      </c>
      <c r="F741" s="159" t="s">
        <v>35</v>
      </c>
      <c r="G741" s="188">
        <v>2</v>
      </c>
      <c r="H741" s="188">
        <v>2</v>
      </c>
      <c r="I741" s="165">
        <v>782.1</v>
      </c>
      <c r="J741" s="165">
        <v>716.94</v>
      </c>
      <c r="K741" s="165">
        <v>456.4</v>
      </c>
      <c r="L741" s="169">
        <v>34</v>
      </c>
      <c r="M741" s="165">
        <v>186404.75</v>
      </c>
      <c r="N741" s="165" t="s">
        <v>34</v>
      </c>
      <c r="O741" s="165">
        <v>162738.42000000001</v>
      </c>
      <c r="P741" s="165">
        <v>13287.93</v>
      </c>
      <c r="Q741" s="165">
        <v>10378.4</v>
      </c>
      <c r="R741" s="165">
        <f t="shared" si="168"/>
        <v>238.3387674210459</v>
      </c>
      <c r="S741" s="165">
        <v>5221.4052538370725</v>
      </c>
      <c r="T741" s="165" t="s">
        <v>34</v>
      </c>
      <c r="U741" s="169" t="s">
        <v>34</v>
      </c>
      <c r="V741" s="165" t="s">
        <v>34</v>
      </c>
      <c r="W741" s="165" t="s">
        <v>34</v>
      </c>
      <c r="X741" s="165" t="s">
        <v>34</v>
      </c>
      <c r="Y741" s="165" t="s">
        <v>34</v>
      </c>
      <c r="Z741" s="165" t="s">
        <v>34</v>
      </c>
      <c r="AA741" s="165" t="s">
        <v>34</v>
      </c>
      <c r="AB741" s="165" t="s">
        <v>34</v>
      </c>
      <c r="AC741" s="165" t="s">
        <v>34</v>
      </c>
      <c r="AD741" s="165" t="s">
        <v>34</v>
      </c>
      <c r="AE741" s="165" t="s">
        <v>34</v>
      </c>
      <c r="AF741" s="165" t="s">
        <v>34</v>
      </c>
      <c r="AG741" s="165">
        <v>186404.75</v>
      </c>
      <c r="AH741" s="165" t="s">
        <v>34</v>
      </c>
      <c r="AI741" s="170" t="s">
        <v>403</v>
      </c>
      <c r="AJ741" s="41"/>
      <c r="AK741" s="32" t="s">
        <v>404</v>
      </c>
      <c r="AL741" s="90">
        <v>1</v>
      </c>
      <c r="AM741" s="89"/>
      <c r="AN741" s="21" t="s">
        <v>508</v>
      </c>
      <c r="AO741" s="21"/>
      <c r="AP741" s="21"/>
      <c r="AQ741" s="21"/>
      <c r="AR741" s="21"/>
      <c r="AS741" s="46">
        <f>AG741+AG742+AG743+AG751+AG753+AG754+AG755+AG756</f>
        <v>1483097.95</v>
      </c>
      <c r="AT741" s="46"/>
      <c r="AU741" s="29">
        <v>667</v>
      </c>
      <c r="AV741" s="29" t="s">
        <v>449</v>
      </c>
      <c r="AW741" s="29" t="str">
        <f t="shared" si="169"/>
        <v>667.</v>
      </c>
      <c r="AX741" s="104"/>
    </row>
    <row r="742" spans="1:50" ht="22.5" customHeight="1" x14ac:dyDescent="0.3">
      <c r="A742" s="159" t="str">
        <f t="shared" si="166"/>
        <v>668.</v>
      </c>
      <c r="B742" s="159">
        <v>2867</v>
      </c>
      <c r="C742" s="166" t="s">
        <v>441</v>
      </c>
      <c r="D742" s="159">
        <v>1981</v>
      </c>
      <c r="E742" s="167" t="s">
        <v>34</v>
      </c>
      <c r="F742" s="159" t="s">
        <v>35</v>
      </c>
      <c r="G742" s="188">
        <v>2</v>
      </c>
      <c r="H742" s="188">
        <v>2</v>
      </c>
      <c r="I742" s="165">
        <v>761.2</v>
      </c>
      <c r="J742" s="165">
        <v>697.2</v>
      </c>
      <c r="K742" s="165">
        <v>423.2</v>
      </c>
      <c r="L742" s="169">
        <v>29</v>
      </c>
      <c r="M742" s="165">
        <v>181011.32</v>
      </c>
      <c r="N742" s="165" t="s">
        <v>34</v>
      </c>
      <c r="O742" s="165">
        <v>158030.14000000001</v>
      </c>
      <c r="P742" s="165">
        <v>12903.18</v>
      </c>
      <c r="Q742" s="165">
        <v>10078</v>
      </c>
      <c r="R742" s="165">
        <f t="shared" si="168"/>
        <v>237.79732002101943</v>
      </c>
      <c r="S742" s="165">
        <v>5221.4052538370725</v>
      </c>
      <c r="T742" s="165" t="s">
        <v>34</v>
      </c>
      <c r="U742" s="169" t="s">
        <v>34</v>
      </c>
      <c r="V742" s="165" t="s">
        <v>34</v>
      </c>
      <c r="W742" s="165" t="s">
        <v>34</v>
      </c>
      <c r="X742" s="165" t="s">
        <v>34</v>
      </c>
      <c r="Y742" s="165" t="s">
        <v>34</v>
      </c>
      <c r="Z742" s="165" t="s">
        <v>34</v>
      </c>
      <c r="AA742" s="165" t="s">
        <v>34</v>
      </c>
      <c r="AB742" s="165" t="s">
        <v>34</v>
      </c>
      <c r="AC742" s="165" t="s">
        <v>34</v>
      </c>
      <c r="AD742" s="165" t="s">
        <v>34</v>
      </c>
      <c r="AE742" s="165" t="s">
        <v>34</v>
      </c>
      <c r="AF742" s="165" t="s">
        <v>34</v>
      </c>
      <c r="AG742" s="165">
        <v>181011.32</v>
      </c>
      <c r="AH742" s="165" t="s">
        <v>34</v>
      </c>
      <c r="AI742" s="170" t="s">
        <v>403</v>
      </c>
      <c r="AJ742" s="41"/>
      <c r="AK742" s="32" t="s">
        <v>404</v>
      </c>
      <c r="AL742" s="90">
        <v>1</v>
      </c>
      <c r="AM742" s="89"/>
      <c r="AN742" s="21" t="s">
        <v>508</v>
      </c>
      <c r="AO742" s="21"/>
      <c r="AP742" s="21"/>
      <c r="AQ742" s="21"/>
      <c r="AR742" s="21"/>
      <c r="AS742" s="46"/>
      <c r="AT742" s="46"/>
      <c r="AU742" s="29">
        <v>668</v>
      </c>
      <c r="AV742" s="29" t="s">
        <v>449</v>
      </c>
      <c r="AW742" s="29" t="str">
        <f t="shared" si="169"/>
        <v>668.</v>
      </c>
      <c r="AX742" s="104"/>
    </row>
    <row r="743" spans="1:50" ht="22.5" customHeight="1" x14ac:dyDescent="0.3">
      <c r="A743" s="159" t="str">
        <f t="shared" si="166"/>
        <v>669.</v>
      </c>
      <c r="B743" s="159">
        <v>2868</v>
      </c>
      <c r="C743" s="166" t="s">
        <v>442</v>
      </c>
      <c r="D743" s="159">
        <v>1981</v>
      </c>
      <c r="E743" s="167" t="s">
        <v>34</v>
      </c>
      <c r="F743" s="159" t="s">
        <v>35</v>
      </c>
      <c r="G743" s="188">
        <v>2</v>
      </c>
      <c r="H743" s="188">
        <v>2</v>
      </c>
      <c r="I743" s="165">
        <v>763.6</v>
      </c>
      <c r="J743" s="165">
        <v>426.7</v>
      </c>
      <c r="K743" s="165">
        <v>426.7</v>
      </c>
      <c r="L743" s="169">
        <v>24</v>
      </c>
      <c r="M743" s="165">
        <f>Z743+AG743</f>
        <v>461446.18</v>
      </c>
      <c r="N743" s="165" t="s">
        <v>34</v>
      </c>
      <c r="O743" s="165">
        <v>162756.71</v>
      </c>
      <c r="P743" s="165">
        <v>13287.51</v>
      </c>
      <c r="Q743" s="165">
        <v>285401.96000000002</v>
      </c>
      <c r="R743" s="165">
        <f t="shared" si="168"/>
        <v>604.30353588266109</v>
      </c>
      <c r="S743" s="165">
        <v>5221.4052538370725</v>
      </c>
      <c r="T743" s="165" t="s">
        <v>34</v>
      </c>
      <c r="U743" s="169" t="s">
        <v>34</v>
      </c>
      <c r="V743" s="165" t="s">
        <v>34</v>
      </c>
      <c r="W743" s="165" t="s">
        <v>34</v>
      </c>
      <c r="X743" s="165" t="s">
        <v>34</v>
      </c>
      <c r="Y743" s="165">
        <v>198</v>
      </c>
      <c r="Z743" s="165">
        <v>275022.28999999998</v>
      </c>
      <c r="AA743" s="165" t="s">
        <v>34</v>
      </c>
      <c r="AB743" s="165" t="s">
        <v>34</v>
      </c>
      <c r="AC743" s="165" t="s">
        <v>34</v>
      </c>
      <c r="AD743" s="165" t="s">
        <v>34</v>
      </c>
      <c r="AE743" s="165" t="s">
        <v>34</v>
      </c>
      <c r="AF743" s="165" t="s">
        <v>34</v>
      </c>
      <c r="AG743" s="165">
        <v>186423.89</v>
      </c>
      <c r="AH743" s="165" t="s">
        <v>34</v>
      </c>
      <c r="AI743" s="170" t="s">
        <v>403</v>
      </c>
      <c r="AJ743" s="41"/>
      <c r="AK743" s="32" t="s">
        <v>404</v>
      </c>
      <c r="AL743" s="90">
        <v>1</v>
      </c>
      <c r="AM743" s="89"/>
      <c r="AN743" s="21" t="s">
        <v>1609</v>
      </c>
      <c r="AO743" s="21"/>
      <c r="AP743" s="21"/>
      <c r="AQ743" s="21"/>
      <c r="AR743" s="21"/>
      <c r="AS743" s="46"/>
      <c r="AT743" s="46"/>
      <c r="AU743" s="29">
        <v>669</v>
      </c>
      <c r="AV743" s="29" t="s">
        <v>449</v>
      </c>
      <c r="AW743" s="29" t="str">
        <f t="shared" si="169"/>
        <v>669.</v>
      </c>
      <c r="AX743" s="104"/>
    </row>
    <row r="744" spans="1:50" ht="22.5" customHeight="1" x14ac:dyDescent="0.3">
      <c r="A744" s="159" t="str">
        <f t="shared" si="166"/>
        <v>670.</v>
      </c>
      <c r="B744" s="159">
        <v>2869</v>
      </c>
      <c r="C744" s="166" t="s">
        <v>443</v>
      </c>
      <c r="D744" s="159">
        <v>1986</v>
      </c>
      <c r="E744" s="167" t="s">
        <v>34</v>
      </c>
      <c r="F744" s="159" t="s">
        <v>35</v>
      </c>
      <c r="G744" s="188">
        <v>3</v>
      </c>
      <c r="H744" s="188">
        <v>2</v>
      </c>
      <c r="I744" s="165">
        <v>1172</v>
      </c>
      <c r="J744" s="165">
        <v>678.6</v>
      </c>
      <c r="K744" s="165">
        <v>479.8</v>
      </c>
      <c r="L744" s="169">
        <v>36</v>
      </c>
      <c r="M744" s="165">
        <v>429666.54</v>
      </c>
      <c r="N744" s="165" t="s">
        <v>34</v>
      </c>
      <c r="O744" s="165" t="s">
        <v>34</v>
      </c>
      <c r="P744" s="165" t="s">
        <v>34</v>
      </c>
      <c r="Q744" s="165">
        <f t="shared" ref="Q744:Q750" si="170">M744</f>
        <v>429666.54</v>
      </c>
      <c r="R744" s="165">
        <f t="shared" si="168"/>
        <v>366.60967576791808</v>
      </c>
      <c r="S744" s="165">
        <v>5221.4052538370725</v>
      </c>
      <c r="T744" s="165" t="s">
        <v>34</v>
      </c>
      <c r="U744" s="169" t="s">
        <v>34</v>
      </c>
      <c r="V744" s="165" t="s">
        <v>34</v>
      </c>
      <c r="W744" s="165" t="s">
        <v>34</v>
      </c>
      <c r="X744" s="165" t="s">
        <v>34</v>
      </c>
      <c r="Y744" s="165">
        <v>494</v>
      </c>
      <c r="Z744" s="165">
        <v>429666.54</v>
      </c>
      <c r="AA744" s="165" t="s">
        <v>34</v>
      </c>
      <c r="AB744" s="165" t="s">
        <v>34</v>
      </c>
      <c r="AC744" s="165" t="s">
        <v>34</v>
      </c>
      <c r="AD744" s="165" t="s">
        <v>34</v>
      </c>
      <c r="AE744" s="165" t="s">
        <v>34</v>
      </c>
      <c r="AF744" s="165" t="s">
        <v>34</v>
      </c>
      <c r="AG744" s="165" t="s">
        <v>34</v>
      </c>
      <c r="AH744" s="165" t="s">
        <v>34</v>
      </c>
      <c r="AI744" s="170" t="s">
        <v>403</v>
      </c>
      <c r="AJ744" s="41"/>
      <c r="AK744" s="32" t="s">
        <v>404</v>
      </c>
      <c r="AL744" s="90">
        <v>1</v>
      </c>
      <c r="AM744" s="89"/>
      <c r="AN744" s="21"/>
      <c r="AO744" s="87"/>
      <c r="AP744" s="21"/>
      <c r="AQ744" s="21"/>
      <c r="AR744" s="21"/>
      <c r="AS744" s="46"/>
      <c r="AT744" s="46"/>
      <c r="AU744" s="29">
        <v>670</v>
      </c>
      <c r="AV744" s="29" t="s">
        <v>449</v>
      </c>
      <c r="AW744" s="29" t="str">
        <f t="shared" si="169"/>
        <v>670.</v>
      </c>
      <c r="AX744" s="104"/>
    </row>
    <row r="745" spans="1:50" ht="22.5" customHeight="1" x14ac:dyDescent="0.3">
      <c r="A745" s="159" t="str">
        <f t="shared" si="166"/>
        <v>671.</v>
      </c>
      <c r="B745" s="159">
        <v>2876</v>
      </c>
      <c r="C745" s="166" t="s">
        <v>948</v>
      </c>
      <c r="D745" s="159">
        <v>1974</v>
      </c>
      <c r="E745" s="167" t="s">
        <v>34</v>
      </c>
      <c r="F745" s="159" t="s">
        <v>35</v>
      </c>
      <c r="G745" s="188">
        <v>2</v>
      </c>
      <c r="H745" s="188">
        <v>1</v>
      </c>
      <c r="I745" s="165">
        <v>716.6</v>
      </c>
      <c r="J745" s="165">
        <v>453.6</v>
      </c>
      <c r="K745" s="165">
        <v>453.6</v>
      </c>
      <c r="L745" s="169">
        <v>21</v>
      </c>
      <c r="M745" s="165">
        <v>219352.69</v>
      </c>
      <c r="N745" s="165" t="s">
        <v>34</v>
      </c>
      <c r="O745" s="165" t="s">
        <v>34</v>
      </c>
      <c r="P745" s="165" t="s">
        <v>34</v>
      </c>
      <c r="Q745" s="165">
        <f t="shared" si="170"/>
        <v>219352.69</v>
      </c>
      <c r="R745" s="165">
        <f t="shared" si="168"/>
        <v>306.1019955344683</v>
      </c>
      <c r="S745" s="165">
        <v>5221.4052538370725</v>
      </c>
      <c r="T745" s="165">
        <v>177246.44</v>
      </c>
      <c r="U745" s="169" t="s">
        <v>34</v>
      </c>
      <c r="V745" s="165" t="s">
        <v>34</v>
      </c>
      <c r="W745" s="165" t="s">
        <v>34</v>
      </c>
      <c r="X745" s="165" t="s">
        <v>34</v>
      </c>
      <c r="Y745" s="165" t="s">
        <v>34</v>
      </c>
      <c r="Z745" s="165" t="s">
        <v>34</v>
      </c>
      <c r="AA745" s="165" t="s">
        <v>34</v>
      </c>
      <c r="AB745" s="165" t="s">
        <v>34</v>
      </c>
      <c r="AC745" s="165" t="s">
        <v>34</v>
      </c>
      <c r="AD745" s="165" t="s">
        <v>34</v>
      </c>
      <c r="AE745" s="165" t="s">
        <v>34</v>
      </c>
      <c r="AF745" s="165" t="s">
        <v>34</v>
      </c>
      <c r="AG745" s="165">
        <v>42106.25</v>
      </c>
      <c r="AH745" s="165" t="s">
        <v>34</v>
      </c>
      <c r="AI745" s="170" t="s">
        <v>403</v>
      </c>
      <c r="AJ745" s="41"/>
      <c r="AK745" s="32" t="s">
        <v>404</v>
      </c>
      <c r="AL745" s="90">
        <v>1</v>
      </c>
      <c r="AM745" s="89"/>
      <c r="AN745" s="21" t="s">
        <v>409</v>
      </c>
      <c r="AO745" s="21"/>
      <c r="AP745" s="21"/>
      <c r="AQ745" s="21"/>
      <c r="AR745" s="21"/>
      <c r="AS745" s="46"/>
      <c r="AT745" s="46"/>
      <c r="AU745" s="29">
        <v>671</v>
      </c>
      <c r="AV745" s="29" t="s">
        <v>449</v>
      </c>
      <c r="AW745" s="29" t="str">
        <f t="shared" si="169"/>
        <v>671.</v>
      </c>
      <c r="AX745" s="104"/>
    </row>
    <row r="746" spans="1:50" ht="22.5" customHeight="1" x14ac:dyDescent="0.3">
      <c r="A746" s="159" t="str">
        <f t="shared" si="166"/>
        <v>672.</v>
      </c>
      <c r="B746" s="159">
        <v>2901</v>
      </c>
      <c r="C746" s="166" t="s">
        <v>274</v>
      </c>
      <c r="D746" s="159">
        <v>1960</v>
      </c>
      <c r="E746" s="167" t="s">
        <v>34</v>
      </c>
      <c r="F746" s="159" t="s">
        <v>36</v>
      </c>
      <c r="G746" s="188">
        <v>2</v>
      </c>
      <c r="H746" s="188">
        <v>2</v>
      </c>
      <c r="I746" s="165">
        <v>170.6</v>
      </c>
      <c r="J746" s="165">
        <v>113.2</v>
      </c>
      <c r="K746" s="165">
        <v>48.2</v>
      </c>
      <c r="L746" s="169">
        <v>9</v>
      </c>
      <c r="M746" s="165">
        <v>635963.63</v>
      </c>
      <c r="N746" s="165" t="s">
        <v>34</v>
      </c>
      <c r="O746" s="165" t="s">
        <v>34</v>
      </c>
      <c r="P746" s="165" t="s">
        <v>34</v>
      </c>
      <c r="Q746" s="165">
        <f t="shared" si="170"/>
        <v>635963.63</v>
      </c>
      <c r="R746" s="165">
        <f t="shared" si="168"/>
        <v>3727.8055685814775</v>
      </c>
      <c r="S746" s="165">
        <v>5221.4052538370725</v>
      </c>
      <c r="T746" s="165" t="s">
        <v>34</v>
      </c>
      <c r="U746" s="169" t="s">
        <v>34</v>
      </c>
      <c r="V746" s="165" t="s">
        <v>34</v>
      </c>
      <c r="W746" s="165">
        <v>266</v>
      </c>
      <c r="X746" s="165">
        <v>635963.63</v>
      </c>
      <c r="Y746" s="165" t="s">
        <v>34</v>
      </c>
      <c r="Z746" s="165" t="s">
        <v>34</v>
      </c>
      <c r="AA746" s="165" t="s">
        <v>34</v>
      </c>
      <c r="AB746" s="165" t="s">
        <v>34</v>
      </c>
      <c r="AC746" s="165" t="s">
        <v>34</v>
      </c>
      <c r="AD746" s="165" t="s">
        <v>34</v>
      </c>
      <c r="AE746" s="165" t="s">
        <v>34</v>
      </c>
      <c r="AF746" s="165" t="s">
        <v>34</v>
      </c>
      <c r="AG746" s="165" t="s">
        <v>34</v>
      </c>
      <c r="AH746" s="165" t="s">
        <v>34</v>
      </c>
      <c r="AI746" s="170" t="s">
        <v>403</v>
      </c>
      <c r="AJ746" s="41"/>
      <c r="AK746" s="32" t="s">
        <v>404</v>
      </c>
      <c r="AL746" s="90">
        <v>1</v>
      </c>
      <c r="AM746" s="89"/>
      <c r="AN746" s="21"/>
      <c r="AO746" s="87"/>
      <c r="AP746" s="21"/>
      <c r="AQ746" s="21"/>
      <c r="AR746" s="21"/>
      <c r="AS746" s="46"/>
      <c r="AT746" s="46"/>
      <c r="AU746" s="29">
        <v>672</v>
      </c>
      <c r="AV746" s="29" t="s">
        <v>449</v>
      </c>
      <c r="AW746" s="29" t="str">
        <f t="shared" si="169"/>
        <v>672.</v>
      </c>
      <c r="AX746" s="104"/>
    </row>
    <row r="747" spans="1:50" ht="22.5" customHeight="1" x14ac:dyDescent="0.3">
      <c r="A747" s="159" t="str">
        <f t="shared" si="166"/>
        <v>673.</v>
      </c>
      <c r="B747" s="159">
        <v>2939</v>
      </c>
      <c r="C747" s="166" t="s">
        <v>275</v>
      </c>
      <c r="D747" s="159">
        <v>1930</v>
      </c>
      <c r="E747" s="167" t="s">
        <v>34</v>
      </c>
      <c r="F747" s="159" t="s">
        <v>36</v>
      </c>
      <c r="G747" s="188">
        <v>2</v>
      </c>
      <c r="H747" s="188">
        <v>1</v>
      </c>
      <c r="I747" s="165">
        <v>471</v>
      </c>
      <c r="J747" s="165">
        <v>351</v>
      </c>
      <c r="K747" s="165">
        <v>238.1</v>
      </c>
      <c r="L747" s="169">
        <v>12</v>
      </c>
      <c r="M747" s="165">
        <v>765734.92</v>
      </c>
      <c r="N747" s="165" t="s">
        <v>34</v>
      </c>
      <c r="O747" s="165" t="s">
        <v>34</v>
      </c>
      <c r="P747" s="165" t="s">
        <v>34</v>
      </c>
      <c r="Q747" s="165">
        <f t="shared" si="170"/>
        <v>765734.92</v>
      </c>
      <c r="R747" s="165">
        <f t="shared" si="168"/>
        <v>1625.7641613588112</v>
      </c>
      <c r="S747" s="165">
        <v>5221.4052538370725</v>
      </c>
      <c r="T747" s="165" t="s">
        <v>34</v>
      </c>
      <c r="U747" s="169" t="s">
        <v>34</v>
      </c>
      <c r="V747" s="165" t="s">
        <v>34</v>
      </c>
      <c r="W747" s="165">
        <v>377.6</v>
      </c>
      <c r="X747" s="165">
        <v>765734.92</v>
      </c>
      <c r="Y747" s="165" t="s">
        <v>34</v>
      </c>
      <c r="Z747" s="165" t="s">
        <v>34</v>
      </c>
      <c r="AA747" s="165" t="s">
        <v>34</v>
      </c>
      <c r="AB747" s="165" t="s">
        <v>34</v>
      </c>
      <c r="AC747" s="165" t="s">
        <v>34</v>
      </c>
      <c r="AD747" s="165" t="s">
        <v>34</v>
      </c>
      <c r="AE747" s="165" t="s">
        <v>34</v>
      </c>
      <c r="AF747" s="165" t="s">
        <v>34</v>
      </c>
      <c r="AG747" s="165" t="s">
        <v>34</v>
      </c>
      <c r="AH747" s="165" t="s">
        <v>34</v>
      </c>
      <c r="AI747" s="170" t="s">
        <v>403</v>
      </c>
      <c r="AJ747" s="41"/>
      <c r="AK747" s="32" t="s">
        <v>404</v>
      </c>
      <c r="AL747" s="90">
        <v>1</v>
      </c>
      <c r="AM747" s="89"/>
      <c r="AN747" s="21"/>
      <c r="AO747" s="87"/>
      <c r="AP747" s="21"/>
      <c r="AQ747" s="21"/>
      <c r="AR747" s="21"/>
      <c r="AS747" s="46"/>
      <c r="AT747" s="46"/>
      <c r="AU747" s="29">
        <v>673</v>
      </c>
      <c r="AV747" s="29" t="s">
        <v>449</v>
      </c>
      <c r="AW747" s="29" t="str">
        <f t="shared" si="169"/>
        <v>673.</v>
      </c>
      <c r="AX747" s="104"/>
    </row>
    <row r="748" spans="1:50" ht="22.5" customHeight="1" x14ac:dyDescent="0.3">
      <c r="A748" s="159" t="str">
        <f t="shared" si="166"/>
        <v>674.</v>
      </c>
      <c r="B748" s="159">
        <v>2945</v>
      </c>
      <c r="C748" s="166" t="s">
        <v>276</v>
      </c>
      <c r="D748" s="159">
        <v>1961</v>
      </c>
      <c r="E748" s="167" t="s">
        <v>34</v>
      </c>
      <c r="F748" s="159" t="s">
        <v>35</v>
      </c>
      <c r="G748" s="188">
        <v>2</v>
      </c>
      <c r="H748" s="188">
        <v>2</v>
      </c>
      <c r="I748" s="165">
        <v>390</v>
      </c>
      <c r="J748" s="165">
        <v>299.2</v>
      </c>
      <c r="K748" s="165">
        <v>299.2</v>
      </c>
      <c r="L748" s="169">
        <v>18</v>
      </c>
      <c r="M748" s="165">
        <v>917975.69</v>
      </c>
      <c r="N748" s="165" t="s">
        <v>34</v>
      </c>
      <c r="O748" s="165" t="s">
        <v>34</v>
      </c>
      <c r="P748" s="165" t="s">
        <v>34</v>
      </c>
      <c r="Q748" s="165">
        <f t="shared" si="170"/>
        <v>917975.69</v>
      </c>
      <c r="R748" s="165">
        <f t="shared" si="168"/>
        <v>2353.7838205128205</v>
      </c>
      <c r="S748" s="165">
        <v>5221.4052538370725</v>
      </c>
      <c r="T748" s="165" t="s">
        <v>34</v>
      </c>
      <c r="U748" s="169" t="s">
        <v>34</v>
      </c>
      <c r="V748" s="165" t="s">
        <v>34</v>
      </c>
      <c r="W748" s="165">
        <v>443</v>
      </c>
      <c r="X748" s="165">
        <v>917975.69</v>
      </c>
      <c r="Y748" s="165" t="s">
        <v>34</v>
      </c>
      <c r="Z748" s="165" t="s">
        <v>34</v>
      </c>
      <c r="AA748" s="165" t="s">
        <v>34</v>
      </c>
      <c r="AB748" s="165" t="s">
        <v>34</v>
      </c>
      <c r="AC748" s="165" t="s">
        <v>34</v>
      </c>
      <c r="AD748" s="165" t="s">
        <v>34</v>
      </c>
      <c r="AE748" s="165" t="s">
        <v>34</v>
      </c>
      <c r="AF748" s="165" t="s">
        <v>34</v>
      </c>
      <c r="AG748" s="165" t="s">
        <v>34</v>
      </c>
      <c r="AH748" s="165" t="s">
        <v>34</v>
      </c>
      <c r="AI748" s="170" t="s">
        <v>403</v>
      </c>
      <c r="AJ748" s="41"/>
      <c r="AK748" s="32" t="s">
        <v>404</v>
      </c>
      <c r="AL748" s="90">
        <v>1</v>
      </c>
      <c r="AM748" s="89"/>
      <c r="AN748" s="21"/>
      <c r="AO748" s="87"/>
      <c r="AP748" s="21"/>
      <c r="AQ748" s="21"/>
      <c r="AR748" s="21"/>
      <c r="AS748" s="46"/>
      <c r="AT748" s="46"/>
      <c r="AU748" s="29">
        <v>674</v>
      </c>
      <c r="AV748" s="29" t="s">
        <v>449</v>
      </c>
      <c r="AW748" s="29" t="str">
        <f t="shared" si="169"/>
        <v>674.</v>
      </c>
      <c r="AX748" s="104"/>
    </row>
    <row r="749" spans="1:50" ht="22.5" customHeight="1" x14ac:dyDescent="0.3">
      <c r="A749" s="159" t="str">
        <f t="shared" si="166"/>
        <v>675.</v>
      </c>
      <c r="B749" s="159">
        <v>2946</v>
      </c>
      <c r="C749" s="166" t="s">
        <v>277</v>
      </c>
      <c r="D749" s="159">
        <v>1961</v>
      </c>
      <c r="E749" s="167" t="s">
        <v>34</v>
      </c>
      <c r="F749" s="159" t="s">
        <v>35</v>
      </c>
      <c r="G749" s="188">
        <v>2</v>
      </c>
      <c r="H749" s="188">
        <v>1</v>
      </c>
      <c r="I749" s="165">
        <v>468.8</v>
      </c>
      <c r="J749" s="165">
        <v>297</v>
      </c>
      <c r="K749" s="165">
        <v>297</v>
      </c>
      <c r="L749" s="169">
        <v>16</v>
      </c>
      <c r="M749" s="165">
        <v>1028509.65</v>
      </c>
      <c r="N749" s="165" t="s">
        <v>34</v>
      </c>
      <c r="O749" s="165" t="s">
        <v>34</v>
      </c>
      <c r="P749" s="165" t="s">
        <v>34</v>
      </c>
      <c r="Q749" s="165">
        <f t="shared" si="170"/>
        <v>1028509.65</v>
      </c>
      <c r="R749" s="165">
        <f t="shared" si="168"/>
        <v>2193.9199018771333</v>
      </c>
      <c r="S749" s="165">
        <v>5221.4052538370725</v>
      </c>
      <c r="T749" s="165" t="s">
        <v>34</v>
      </c>
      <c r="U749" s="169" t="s">
        <v>34</v>
      </c>
      <c r="V749" s="165" t="s">
        <v>34</v>
      </c>
      <c r="W749" s="165">
        <v>436</v>
      </c>
      <c r="X749" s="165">
        <v>1028509.65</v>
      </c>
      <c r="Y749" s="165" t="s">
        <v>34</v>
      </c>
      <c r="Z749" s="165" t="s">
        <v>34</v>
      </c>
      <c r="AA749" s="165" t="s">
        <v>34</v>
      </c>
      <c r="AB749" s="165" t="s">
        <v>34</v>
      </c>
      <c r="AC749" s="165" t="s">
        <v>34</v>
      </c>
      <c r="AD749" s="165" t="s">
        <v>34</v>
      </c>
      <c r="AE749" s="165" t="s">
        <v>34</v>
      </c>
      <c r="AF749" s="165" t="s">
        <v>34</v>
      </c>
      <c r="AG749" s="165" t="s">
        <v>34</v>
      </c>
      <c r="AH749" s="165" t="s">
        <v>34</v>
      </c>
      <c r="AI749" s="170" t="s">
        <v>403</v>
      </c>
      <c r="AJ749" s="41"/>
      <c r="AK749" s="32" t="s">
        <v>404</v>
      </c>
      <c r="AL749" s="90">
        <v>1</v>
      </c>
      <c r="AM749" s="89"/>
      <c r="AN749" s="21"/>
      <c r="AO749" s="87"/>
      <c r="AP749" s="21"/>
      <c r="AQ749" s="21"/>
      <c r="AR749" s="21"/>
      <c r="AS749" s="46"/>
      <c r="AT749" s="46"/>
      <c r="AU749" s="29">
        <v>675</v>
      </c>
      <c r="AV749" s="29" t="s">
        <v>449</v>
      </c>
      <c r="AW749" s="29" t="str">
        <f t="shared" si="169"/>
        <v>675.</v>
      </c>
      <c r="AX749" s="104"/>
    </row>
    <row r="750" spans="1:50" ht="22.5" customHeight="1" x14ac:dyDescent="0.3">
      <c r="A750" s="159" t="str">
        <f t="shared" si="166"/>
        <v>676.</v>
      </c>
      <c r="B750" s="159">
        <v>2970</v>
      </c>
      <c r="C750" s="166" t="s">
        <v>820</v>
      </c>
      <c r="D750" s="159">
        <v>1960</v>
      </c>
      <c r="E750" s="167" t="s">
        <v>34</v>
      </c>
      <c r="F750" s="159" t="s">
        <v>36</v>
      </c>
      <c r="G750" s="188">
        <v>2</v>
      </c>
      <c r="H750" s="188">
        <v>1</v>
      </c>
      <c r="I750" s="165">
        <v>333.4</v>
      </c>
      <c r="J750" s="165">
        <v>218.6</v>
      </c>
      <c r="K750" s="165">
        <v>141</v>
      </c>
      <c r="L750" s="169">
        <v>12</v>
      </c>
      <c r="M750" s="165">
        <v>107156.41</v>
      </c>
      <c r="N750" s="165" t="s">
        <v>34</v>
      </c>
      <c r="O750" s="165" t="s">
        <v>34</v>
      </c>
      <c r="P750" s="165" t="s">
        <v>34</v>
      </c>
      <c r="Q750" s="165">
        <f t="shared" si="170"/>
        <v>107156.41</v>
      </c>
      <c r="R750" s="165">
        <f t="shared" si="168"/>
        <v>321.40494901019798</v>
      </c>
      <c r="S750" s="165">
        <v>5221.4052538370725</v>
      </c>
      <c r="T750" s="165">
        <v>107156.41</v>
      </c>
      <c r="U750" s="169" t="s">
        <v>34</v>
      </c>
      <c r="V750" s="165" t="s">
        <v>34</v>
      </c>
      <c r="W750" s="165" t="s">
        <v>34</v>
      </c>
      <c r="X750" s="165" t="s">
        <v>34</v>
      </c>
      <c r="Y750" s="165" t="s">
        <v>34</v>
      </c>
      <c r="Z750" s="165" t="s">
        <v>34</v>
      </c>
      <c r="AA750" s="165" t="s">
        <v>34</v>
      </c>
      <c r="AB750" s="165" t="s">
        <v>34</v>
      </c>
      <c r="AC750" s="165" t="s">
        <v>34</v>
      </c>
      <c r="AD750" s="165" t="s">
        <v>34</v>
      </c>
      <c r="AE750" s="165" t="s">
        <v>34</v>
      </c>
      <c r="AF750" s="165" t="s">
        <v>34</v>
      </c>
      <c r="AG750" s="165" t="s">
        <v>34</v>
      </c>
      <c r="AH750" s="165" t="s">
        <v>34</v>
      </c>
      <c r="AI750" s="170" t="s">
        <v>403</v>
      </c>
      <c r="AJ750" s="41"/>
      <c r="AK750" s="32" t="s">
        <v>404</v>
      </c>
      <c r="AL750" s="90">
        <v>1</v>
      </c>
      <c r="AM750" s="89"/>
      <c r="AN750" s="21" t="s">
        <v>502</v>
      </c>
      <c r="AO750" s="21"/>
      <c r="AP750" s="21"/>
      <c r="AQ750" s="21"/>
      <c r="AR750" s="21"/>
      <c r="AS750" s="46"/>
      <c r="AT750" s="46"/>
      <c r="AU750" s="29">
        <v>676</v>
      </c>
      <c r="AV750" s="29" t="s">
        <v>449</v>
      </c>
      <c r="AW750" s="29" t="str">
        <f t="shared" si="169"/>
        <v>676.</v>
      </c>
      <c r="AX750" s="104"/>
    </row>
    <row r="751" spans="1:50" ht="22.5" customHeight="1" x14ac:dyDescent="0.3">
      <c r="A751" s="159" t="str">
        <f t="shared" si="166"/>
        <v>677.</v>
      </c>
      <c r="B751" s="159">
        <v>3011</v>
      </c>
      <c r="C751" s="166" t="s">
        <v>821</v>
      </c>
      <c r="D751" s="159">
        <v>1995</v>
      </c>
      <c r="E751" s="167" t="s">
        <v>34</v>
      </c>
      <c r="F751" s="159" t="s">
        <v>35</v>
      </c>
      <c r="G751" s="188">
        <v>2</v>
      </c>
      <c r="H751" s="188">
        <v>2</v>
      </c>
      <c r="I751" s="165">
        <v>901.9</v>
      </c>
      <c r="J751" s="165">
        <v>809.2</v>
      </c>
      <c r="K751" s="165">
        <v>506.4</v>
      </c>
      <c r="L751" s="169">
        <v>44</v>
      </c>
      <c r="M751" s="165">
        <v>194425.85</v>
      </c>
      <c r="N751" s="165" t="s">
        <v>34</v>
      </c>
      <c r="O751" s="165">
        <v>169741.59</v>
      </c>
      <c r="P751" s="165">
        <v>13859.16</v>
      </c>
      <c r="Q751" s="165">
        <v>10825.1</v>
      </c>
      <c r="R751" s="165">
        <f t="shared" si="168"/>
        <v>215.57362235281076</v>
      </c>
      <c r="S751" s="165">
        <v>5221.4052538370725</v>
      </c>
      <c r="T751" s="165" t="s">
        <v>34</v>
      </c>
      <c r="U751" s="169" t="s">
        <v>34</v>
      </c>
      <c r="V751" s="165" t="s">
        <v>34</v>
      </c>
      <c r="W751" s="165" t="s">
        <v>34</v>
      </c>
      <c r="X751" s="165" t="s">
        <v>34</v>
      </c>
      <c r="Y751" s="165" t="s">
        <v>34</v>
      </c>
      <c r="Z751" s="165" t="s">
        <v>34</v>
      </c>
      <c r="AA751" s="165" t="s">
        <v>34</v>
      </c>
      <c r="AB751" s="165" t="s">
        <v>34</v>
      </c>
      <c r="AC751" s="165" t="s">
        <v>34</v>
      </c>
      <c r="AD751" s="165" t="s">
        <v>34</v>
      </c>
      <c r="AE751" s="165" t="s">
        <v>34</v>
      </c>
      <c r="AF751" s="165" t="s">
        <v>34</v>
      </c>
      <c r="AG751" s="165">
        <v>194425.85</v>
      </c>
      <c r="AH751" s="165" t="s">
        <v>34</v>
      </c>
      <c r="AI751" s="170" t="s">
        <v>403</v>
      </c>
      <c r="AJ751" s="41"/>
      <c r="AK751" s="32" t="s">
        <v>404</v>
      </c>
      <c r="AL751" s="90">
        <v>1</v>
      </c>
      <c r="AM751" s="89"/>
      <c r="AN751" s="21" t="s">
        <v>508</v>
      </c>
      <c r="AO751" s="21"/>
      <c r="AP751" s="21"/>
      <c r="AQ751" s="21"/>
      <c r="AR751" s="21"/>
      <c r="AS751" s="46"/>
      <c r="AT751" s="46"/>
      <c r="AU751" s="29">
        <v>677</v>
      </c>
      <c r="AV751" s="29" t="s">
        <v>449</v>
      </c>
      <c r="AW751" s="29" t="str">
        <f t="shared" si="169"/>
        <v>677.</v>
      </c>
      <c r="AX751" s="104"/>
    </row>
    <row r="752" spans="1:50" ht="22.5" customHeight="1" x14ac:dyDescent="0.3">
      <c r="A752" s="159" t="str">
        <f t="shared" si="166"/>
        <v>678.</v>
      </c>
      <c r="B752" s="159">
        <v>3014</v>
      </c>
      <c r="C752" s="166" t="s">
        <v>822</v>
      </c>
      <c r="D752" s="159">
        <v>1967</v>
      </c>
      <c r="E752" s="167" t="s">
        <v>34</v>
      </c>
      <c r="F752" s="159" t="s">
        <v>35</v>
      </c>
      <c r="G752" s="188">
        <v>2</v>
      </c>
      <c r="H752" s="188">
        <v>1</v>
      </c>
      <c r="I752" s="165">
        <v>512.5</v>
      </c>
      <c r="J752" s="165">
        <v>300.7</v>
      </c>
      <c r="K752" s="165">
        <v>300.7</v>
      </c>
      <c r="L752" s="169">
        <v>18</v>
      </c>
      <c r="M752" s="165">
        <v>1094263.03</v>
      </c>
      <c r="N752" s="165" t="s">
        <v>34</v>
      </c>
      <c r="O752" s="165" t="s">
        <v>34</v>
      </c>
      <c r="P752" s="165" t="s">
        <v>34</v>
      </c>
      <c r="Q752" s="165">
        <f>M752</f>
        <v>1094263.03</v>
      </c>
      <c r="R752" s="165">
        <f t="shared" si="168"/>
        <v>2135.1473756097562</v>
      </c>
      <c r="S752" s="165">
        <v>5221.4052538370725</v>
      </c>
      <c r="T752" s="165" t="s">
        <v>34</v>
      </c>
      <c r="U752" s="169" t="s">
        <v>34</v>
      </c>
      <c r="V752" s="165" t="s">
        <v>34</v>
      </c>
      <c r="W752" s="165">
        <v>482</v>
      </c>
      <c r="X752" s="165">
        <v>1094263.03</v>
      </c>
      <c r="Y752" s="165" t="s">
        <v>34</v>
      </c>
      <c r="Z752" s="165" t="s">
        <v>34</v>
      </c>
      <c r="AA752" s="165" t="s">
        <v>34</v>
      </c>
      <c r="AB752" s="165" t="s">
        <v>34</v>
      </c>
      <c r="AC752" s="165" t="s">
        <v>34</v>
      </c>
      <c r="AD752" s="165" t="s">
        <v>34</v>
      </c>
      <c r="AE752" s="165" t="s">
        <v>34</v>
      </c>
      <c r="AF752" s="165" t="s">
        <v>34</v>
      </c>
      <c r="AG752" s="165" t="s">
        <v>34</v>
      </c>
      <c r="AH752" s="165" t="s">
        <v>34</v>
      </c>
      <c r="AI752" s="170" t="s">
        <v>403</v>
      </c>
      <c r="AJ752" s="41"/>
      <c r="AK752" s="32" t="s">
        <v>404</v>
      </c>
      <c r="AL752" s="90">
        <v>1</v>
      </c>
      <c r="AM752" s="89"/>
      <c r="AN752" s="21"/>
      <c r="AO752" s="87"/>
      <c r="AP752" s="21"/>
      <c r="AQ752" s="21"/>
      <c r="AR752" s="21"/>
      <c r="AS752" s="46"/>
      <c r="AT752" s="46"/>
      <c r="AU752" s="29">
        <v>678</v>
      </c>
      <c r="AV752" s="29" t="s">
        <v>449</v>
      </c>
      <c r="AW752" s="29" t="str">
        <f t="shared" si="169"/>
        <v>678.</v>
      </c>
      <c r="AX752" s="104"/>
    </row>
    <row r="753" spans="1:50" ht="22.5" customHeight="1" x14ac:dyDescent="0.3">
      <c r="A753" s="159" t="str">
        <f t="shared" si="166"/>
        <v>679.</v>
      </c>
      <c r="B753" s="159">
        <v>2811</v>
      </c>
      <c r="C753" s="166" t="s">
        <v>278</v>
      </c>
      <c r="D753" s="159">
        <v>2005</v>
      </c>
      <c r="E753" s="167" t="s">
        <v>34</v>
      </c>
      <c r="F753" s="159" t="s">
        <v>35</v>
      </c>
      <c r="G753" s="188">
        <v>2</v>
      </c>
      <c r="H753" s="188">
        <v>2</v>
      </c>
      <c r="I753" s="165">
        <v>659</v>
      </c>
      <c r="J753" s="165">
        <v>578.79999999999995</v>
      </c>
      <c r="K753" s="165">
        <v>495.8</v>
      </c>
      <c r="L753" s="169">
        <v>26</v>
      </c>
      <c r="M753" s="165">
        <v>186404.75</v>
      </c>
      <c r="N753" s="165" t="s">
        <v>34</v>
      </c>
      <c r="O753" s="165">
        <v>162738.42000000001</v>
      </c>
      <c r="P753" s="165">
        <v>13287.93</v>
      </c>
      <c r="Q753" s="165">
        <v>10378.4</v>
      </c>
      <c r="R753" s="165">
        <f t="shared" si="168"/>
        <v>282.86001517450683</v>
      </c>
      <c r="S753" s="165">
        <v>5221.4052538370725</v>
      </c>
      <c r="T753" s="165" t="s">
        <v>34</v>
      </c>
      <c r="U753" s="169" t="s">
        <v>34</v>
      </c>
      <c r="V753" s="165" t="s">
        <v>34</v>
      </c>
      <c r="W753" s="165" t="s">
        <v>34</v>
      </c>
      <c r="X753" s="165" t="s">
        <v>34</v>
      </c>
      <c r="Y753" s="165" t="s">
        <v>34</v>
      </c>
      <c r="Z753" s="165" t="s">
        <v>34</v>
      </c>
      <c r="AA753" s="165" t="s">
        <v>34</v>
      </c>
      <c r="AB753" s="165" t="s">
        <v>34</v>
      </c>
      <c r="AC753" s="165" t="s">
        <v>34</v>
      </c>
      <c r="AD753" s="165" t="s">
        <v>34</v>
      </c>
      <c r="AE753" s="165" t="s">
        <v>34</v>
      </c>
      <c r="AF753" s="165" t="s">
        <v>34</v>
      </c>
      <c r="AG753" s="165">
        <v>186404.75</v>
      </c>
      <c r="AH753" s="165" t="s">
        <v>34</v>
      </c>
      <c r="AI753" s="170" t="s">
        <v>403</v>
      </c>
      <c r="AJ753" s="41"/>
      <c r="AK753" s="32" t="s">
        <v>404</v>
      </c>
      <c r="AL753" s="90">
        <v>1</v>
      </c>
      <c r="AM753" s="89"/>
      <c r="AN753" s="21" t="s">
        <v>508</v>
      </c>
      <c r="AO753" s="21"/>
      <c r="AP753" s="21"/>
      <c r="AQ753" s="21"/>
      <c r="AR753" s="21"/>
      <c r="AS753" s="46"/>
      <c r="AT753" s="46"/>
      <c r="AU753" s="29">
        <v>679</v>
      </c>
      <c r="AV753" s="29" t="s">
        <v>449</v>
      </c>
      <c r="AW753" s="29" t="str">
        <f t="shared" si="169"/>
        <v>679.</v>
      </c>
      <c r="AX753" s="104"/>
    </row>
    <row r="754" spans="1:50" ht="22.5" customHeight="1" x14ac:dyDescent="0.3">
      <c r="A754" s="159" t="str">
        <f t="shared" si="166"/>
        <v>680.</v>
      </c>
      <c r="B754" s="159">
        <v>3039</v>
      </c>
      <c r="C754" s="166" t="s">
        <v>279</v>
      </c>
      <c r="D754" s="159">
        <v>1970</v>
      </c>
      <c r="E754" s="167" t="s">
        <v>34</v>
      </c>
      <c r="F754" s="159" t="s">
        <v>35</v>
      </c>
      <c r="G754" s="188">
        <v>2</v>
      </c>
      <c r="H754" s="188">
        <v>1</v>
      </c>
      <c r="I754" s="165">
        <v>356.3</v>
      </c>
      <c r="J754" s="165">
        <v>319.95</v>
      </c>
      <c r="K754" s="165">
        <v>225.9</v>
      </c>
      <c r="L754" s="169">
        <v>15</v>
      </c>
      <c r="M754" s="165">
        <v>181011.32</v>
      </c>
      <c r="N754" s="165" t="s">
        <v>34</v>
      </c>
      <c r="O754" s="165">
        <v>158030.15</v>
      </c>
      <c r="P754" s="165">
        <v>12903.17</v>
      </c>
      <c r="Q754" s="165">
        <v>10078</v>
      </c>
      <c r="R754" s="165">
        <f t="shared" si="168"/>
        <v>508.03064833005897</v>
      </c>
      <c r="S754" s="165">
        <v>5221.4052538370725</v>
      </c>
      <c r="T754" s="165" t="s">
        <v>34</v>
      </c>
      <c r="U754" s="169" t="s">
        <v>34</v>
      </c>
      <c r="V754" s="165" t="s">
        <v>34</v>
      </c>
      <c r="W754" s="165" t="s">
        <v>34</v>
      </c>
      <c r="X754" s="165" t="s">
        <v>34</v>
      </c>
      <c r="Y754" s="165" t="s">
        <v>34</v>
      </c>
      <c r="Z754" s="165" t="s">
        <v>34</v>
      </c>
      <c r="AA754" s="165" t="s">
        <v>34</v>
      </c>
      <c r="AB754" s="165" t="s">
        <v>34</v>
      </c>
      <c r="AC754" s="165" t="s">
        <v>34</v>
      </c>
      <c r="AD754" s="165" t="s">
        <v>34</v>
      </c>
      <c r="AE754" s="165" t="s">
        <v>34</v>
      </c>
      <c r="AF754" s="165" t="s">
        <v>34</v>
      </c>
      <c r="AG754" s="165">
        <v>181011.32</v>
      </c>
      <c r="AH754" s="165" t="s">
        <v>34</v>
      </c>
      <c r="AI754" s="170" t="s">
        <v>403</v>
      </c>
      <c r="AJ754" s="41"/>
      <c r="AK754" s="32" t="s">
        <v>404</v>
      </c>
      <c r="AL754" s="90">
        <v>1</v>
      </c>
      <c r="AM754" s="89"/>
      <c r="AN754" s="21" t="s">
        <v>508</v>
      </c>
      <c r="AO754" s="21"/>
      <c r="AP754" s="21"/>
      <c r="AQ754" s="21"/>
      <c r="AR754" s="21"/>
      <c r="AS754" s="46"/>
      <c r="AT754" s="46"/>
      <c r="AU754" s="29">
        <v>680</v>
      </c>
      <c r="AV754" s="29" t="s">
        <v>449</v>
      </c>
      <c r="AW754" s="29" t="str">
        <f t="shared" si="169"/>
        <v>680.</v>
      </c>
      <c r="AX754" s="104"/>
    </row>
    <row r="755" spans="1:50" ht="22.5" customHeight="1" x14ac:dyDescent="0.3">
      <c r="A755" s="159" t="str">
        <f t="shared" si="166"/>
        <v>681.</v>
      </c>
      <c r="B755" s="159">
        <v>3040</v>
      </c>
      <c r="C755" s="166" t="s">
        <v>280</v>
      </c>
      <c r="D755" s="159">
        <v>1976</v>
      </c>
      <c r="E755" s="167" t="s">
        <v>34</v>
      </c>
      <c r="F755" s="159" t="s">
        <v>35</v>
      </c>
      <c r="G755" s="188">
        <v>2</v>
      </c>
      <c r="H755" s="188">
        <v>2</v>
      </c>
      <c r="I755" s="165">
        <v>729.6</v>
      </c>
      <c r="J755" s="165">
        <v>664.98</v>
      </c>
      <c r="K755" s="165">
        <v>451.8</v>
      </c>
      <c r="L755" s="169">
        <v>18</v>
      </c>
      <c r="M755" s="165">
        <v>186404.75</v>
      </c>
      <c r="N755" s="165" t="s">
        <v>34</v>
      </c>
      <c r="O755" s="165">
        <v>162738.42000000001</v>
      </c>
      <c r="P755" s="165">
        <v>13287.93</v>
      </c>
      <c r="Q755" s="165">
        <v>10378.4</v>
      </c>
      <c r="R755" s="165">
        <f t="shared" si="168"/>
        <v>255.48896655701753</v>
      </c>
      <c r="S755" s="165">
        <v>5221.4052538370725</v>
      </c>
      <c r="T755" s="165" t="s">
        <v>34</v>
      </c>
      <c r="U755" s="169" t="s">
        <v>34</v>
      </c>
      <c r="V755" s="165" t="s">
        <v>34</v>
      </c>
      <c r="W755" s="165" t="s">
        <v>34</v>
      </c>
      <c r="X755" s="165" t="s">
        <v>34</v>
      </c>
      <c r="Y755" s="165" t="s">
        <v>34</v>
      </c>
      <c r="Z755" s="165" t="s">
        <v>34</v>
      </c>
      <c r="AA755" s="165" t="s">
        <v>34</v>
      </c>
      <c r="AB755" s="165" t="s">
        <v>34</v>
      </c>
      <c r="AC755" s="165" t="s">
        <v>34</v>
      </c>
      <c r="AD755" s="165" t="s">
        <v>34</v>
      </c>
      <c r="AE755" s="165" t="s">
        <v>34</v>
      </c>
      <c r="AF755" s="165" t="s">
        <v>34</v>
      </c>
      <c r="AG755" s="165">
        <v>186404.75</v>
      </c>
      <c r="AH755" s="165" t="s">
        <v>34</v>
      </c>
      <c r="AI755" s="170" t="s">
        <v>403</v>
      </c>
      <c r="AJ755" s="41"/>
      <c r="AK755" s="32" t="s">
        <v>404</v>
      </c>
      <c r="AL755" s="90">
        <v>1</v>
      </c>
      <c r="AM755" s="89"/>
      <c r="AN755" s="21" t="s">
        <v>508</v>
      </c>
      <c r="AO755" s="21"/>
      <c r="AP755" s="21"/>
      <c r="AQ755" s="21"/>
      <c r="AR755" s="21"/>
      <c r="AS755" s="46"/>
      <c r="AT755" s="46"/>
      <c r="AU755" s="29">
        <v>681</v>
      </c>
      <c r="AV755" s="29" t="s">
        <v>449</v>
      </c>
      <c r="AW755" s="29" t="str">
        <f t="shared" si="169"/>
        <v>681.</v>
      </c>
      <c r="AX755" s="104"/>
    </row>
    <row r="756" spans="1:50" ht="22.5" customHeight="1" x14ac:dyDescent="0.3">
      <c r="A756" s="159" t="str">
        <f t="shared" si="166"/>
        <v>682.</v>
      </c>
      <c r="B756" s="159">
        <v>3047</v>
      </c>
      <c r="C756" s="166" t="s">
        <v>281</v>
      </c>
      <c r="D756" s="159">
        <v>1975</v>
      </c>
      <c r="E756" s="167" t="s">
        <v>34</v>
      </c>
      <c r="F756" s="159" t="s">
        <v>35</v>
      </c>
      <c r="G756" s="188">
        <v>2</v>
      </c>
      <c r="H756" s="188">
        <v>2</v>
      </c>
      <c r="I756" s="165">
        <v>743.59</v>
      </c>
      <c r="J756" s="165">
        <v>683.75</v>
      </c>
      <c r="K756" s="165">
        <v>500.6</v>
      </c>
      <c r="L756" s="169">
        <v>29</v>
      </c>
      <c r="M756" s="165">
        <v>181011.32</v>
      </c>
      <c r="N756" s="165" t="s">
        <v>34</v>
      </c>
      <c r="O756" s="165">
        <v>158030.15</v>
      </c>
      <c r="P756" s="165">
        <v>12903.14</v>
      </c>
      <c r="Q756" s="165">
        <v>10078.030000000001</v>
      </c>
      <c r="R756" s="165">
        <f t="shared" si="168"/>
        <v>243.42893261071291</v>
      </c>
      <c r="S756" s="165">
        <v>5221.4052538370725</v>
      </c>
      <c r="T756" s="165" t="s">
        <v>34</v>
      </c>
      <c r="U756" s="169" t="s">
        <v>34</v>
      </c>
      <c r="V756" s="165" t="s">
        <v>34</v>
      </c>
      <c r="W756" s="165" t="s">
        <v>34</v>
      </c>
      <c r="X756" s="165" t="s">
        <v>34</v>
      </c>
      <c r="Y756" s="165" t="s">
        <v>34</v>
      </c>
      <c r="Z756" s="165" t="s">
        <v>34</v>
      </c>
      <c r="AA756" s="165" t="s">
        <v>34</v>
      </c>
      <c r="AB756" s="165" t="s">
        <v>34</v>
      </c>
      <c r="AC756" s="165" t="s">
        <v>34</v>
      </c>
      <c r="AD756" s="165" t="s">
        <v>34</v>
      </c>
      <c r="AE756" s="165" t="s">
        <v>34</v>
      </c>
      <c r="AF756" s="165" t="s">
        <v>34</v>
      </c>
      <c r="AG756" s="165">
        <v>181011.32</v>
      </c>
      <c r="AH756" s="165" t="s">
        <v>34</v>
      </c>
      <c r="AI756" s="170" t="s">
        <v>403</v>
      </c>
      <c r="AJ756" s="41"/>
      <c r="AK756" s="32" t="s">
        <v>404</v>
      </c>
      <c r="AL756" s="90">
        <v>1</v>
      </c>
      <c r="AM756" s="89"/>
      <c r="AN756" s="21" t="s">
        <v>508</v>
      </c>
      <c r="AO756" s="21"/>
      <c r="AP756" s="21"/>
      <c r="AQ756" s="21"/>
      <c r="AR756" s="21"/>
      <c r="AS756" s="46"/>
      <c r="AT756" s="46"/>
      <c r="AU756" s="29">
        <v>682</v>
      </c>
      <c r="AV756" s="29" t="s">
        <v>449</v>
      </c>
      <c r="AW756" s="29" t="str">
        <f t="shared" si="169"/>
        <v>682.</v>
      </c>
      <c r="AX756" s="104"/>
    </row>
    <row r="757" spans="1:50" ht="22.5" customHeight="1" x14ac:dyDescent="0.3">
      <c r="A757" s="159"/>
      <c r="B757" s="159"/>
      <c r="C757" s="158" t="s">
        <v>40</v>
      </c>
      <c r="D757" s="172"/>
      <c r="E757" s="172"/>
      <c r="F757" s="172"/>
      <c r="G757" s="182"/>
      <c r="H757" s="182"/>
      <c r="I757" s="160">
        <f>SUM(I758:I771)</f>
        <v>28899.74</v>
      </c>
      <c r="J757" s="160">
        <f>SUM(J758:J771)</f>
        <v>17582.900000000001</v>
      </c>
      <c r="K757" s="160">
        <f>SUM(K758:K771)</f>
        <v>16665.399999999998</v>
      </c>
      <c r="L757" s="161">
        <f>SUM(L758:L771)</f>
        <v>1384</v>
      </c>
      <c r="M757" s="160">
        <f>SUM(M758:M771)</f>
        <v>10669990.610000001</v>
      </c>
      <c r="N757" s="160"/>
      <c r="O757" s="160"/>
      <c r="P757" s="160"/>
      <c r="Q757" s="160">
        <f>SUM(Q758:Q771)</f>
        <v>10669990.610000001</v>
      </c>
      <c r="R757" s="160">
        <f>SUM(R758:R771)</f>
        <v>9082.2106329433427</v>
      </c>
      <c r="S757" s="160">
        <f>SUM(S758:S771)</f>
        <v>106306.86278118608</v>
      </c>
      <c r="T757" s="160">
        <f>SUM(T758:T771)</f>
        <v>5313621.66</v>
      </c>
      <c r="U757" s="161"/>
      <c r="V757" s="160"/>
      <c r="W757" s="160">
        <f>SUM(W758:W771)</f>
        <v>2585.5</v>
      </c>
      <c r="X757" s="160">
        <f>SUM(X758:X771)</f>
        <v>4592729.12</v>
      </c>
      <c r="Y757" s="160">
        <f>SUM(Y758:Y771)</f>
        <v>591</v>
      </c>
      <c r="Z757" s="160">
        <f>SUM(Z758:Z771)</f>
        <v>615638.44999999995</v>
      </c>
      <c r="AA757" s="160"/>
      <c r="AB757" s="160"/>
      <c r="AC757" s="160"/>
      <c r="AD757" s="160"/>
      <c r="AE757" s="160"/>
      <c r="AF757" s="160"/>
      <c r="AG757" s="160">
        <f>SUM(AG758:AG771)</f>
        <v>148001.38</v>
      </c>
      <c r="AH757" s="165"/>
      <c r="AI757" s="176"/>
      <c r="AJ757" s="1">
        <v>13</v>
      </c>
      <c r="AK757" s="32"/>
      <c r="AL757" s="90">
        <f>SUM(AL758:AL771)</f>
        <v>14</v>
      </c>
      <c r="AM757" s="89">
        <f>SUM(AM758:AM771)</f>
        <v>0</v>
      </c>
      <c r="AN757" s="21">
        <f>M757-T757-X757-Z757-AG757</f>
        <v>1.0477378964424133E-9</v>
      </c>
      <c r="AO757" s="87"/>
      <c r="AP757" s="21"/>
      <c r="AQ757" s="21"/>
      <c r="AR757" s="21"/>
      <c r="AS757" s="46"/>
      <c r="AT757" s="46"/>
      <c r="AX757" s="104"/>
    </row>
    <row r="758" spans="1:50" ht="22.5" customHeight="1" x14ac:dyDescent="0.3">
      <c r="A758" s="159" t="str">
        <f t="shared" si="166"/>
        <v>683.</v>
      </c>
      <c r="B758" s="159">
        <v>2741</v>
      </c>
      <c r="C758" s="187" t="s">
        <v>823</v>
      </c>
      <c r="D758" s="159">
        <v>1953</v>
      </c>
      <c r="E758" s="167" t="s">
        <v>34</v>
      </c>
      <c r="F758" s="159" t="s">
        <v>36</v>
      </c>
      <c r="G758" s="159">
        <v>2</v>
      </c>
      <c r="H758" s="159">
        <v>2</v>
      </c>
      <c r="I758" s="165">
        <v>441.85</v>
      </c>
      <c r="J758" s="165">
        <v>267</v>
      </c>
      <c r="K758" s="165">
        <v>267</v>
      </c>
      <c r="L758" s="169">
        <v>15</v>
      </c>
      <c r="M758" s="165">
        <f>T758</f>
        <v>96195.35</v>
      </c>
      <c r="N758" s="165" t="s">
        <v>34</v>
      </c>
      <c r="O758" s="165" t="s">
        <v>34</v>
      </c>
      <c r="P758" s="165" t="s">
        <v>34</v>
      </c>
      <c r="Q758" s="165">
        <f t="shared" ref="Q758:Q771" si="171">M758</f>
        <v>96195.35</v>
      </c>
      <c r="R758" s="154">
        <f>Q758/I758</f>
        <v>217.71042208894423</v>
      </c>
      <c r="S758" s="154">
        <v>7593.347341513293</v>
      </c>
      <c r="T758" s="165">
        <v>96195.35</v>
      </c>
      <c r="U758" s="169" t="s">
        <v>34</v>
      </c>
      <c r="V758" s="165" t="s">
        <v>34</v>
      </c>
      <c r="W758" s="165" t="s">
        <v>34</v>
      </c>
      <c r="X758" s="165" t="s">
        <v>34</v>
      </c>
      <c r="Y758" s="165" t="s">
        <v>34</v>
      </c>
      <c r="Z758" s="165" t="s">
        <v>34</v>
      </c>
      <c r="AA758" s="165" t="s">
        <v>34</v>
      </c>
      <c r="AB758" s="165" t="s">
        <v>34</v>
      </c>
      <c r="AC758" s="165" t="s">
        <v>34</v>
      </c>
      <c r="AD758" s="165" t="s">
        <v>34</v>
      </c>
      <c r="AE758" s="165" t="s">
        <v>34</v>
      </c>
      <c r="AF758" s="165" t="s">
        <v>34</v>
      </c>
      <c r="AG758" s="165" t="s">
        <v>34</v>
      </c>
      <c r="AH758" s="165" t="s">
        <v>34</v>
      </c>
      <c r="AI758" s="170" t="s">
        <v>38</v>
      </c>
      <c r="AJ758" s="41"/>
      <c r="AK758" s="32" t="s">
        <v>404</v>
      </c>
      <c r="AL758" s="90">
        <v>1</v>
      </c>
      <c r="AM758" s="89"/>
      <c r="AN758" s="21" t="s">
        <v>502</v>
      </c>
      <c r="AO758" s="21"/>
      <c r="AP758" s="21"/>
      <c r="AQ758" s="21"/>
      <c r="AR758" s="21"/>
      <c r="AS758" s="34"/>
      <c r="AT758" s="55">
        <v>43398</v>
      </c>
      <c r="AU758" s="29">
        <v>683</v>
      </c>
      <c r="AV758" s="29" t="s">
        <v>449</v>
      </c>
      <c r="AW758" s="29" t="str">
        <f>CONCATENATE(AU758,AV758)</f>
        <v>683.</v>
      </c>
      <c r="AX758" s="104"/>
    </row>
    <row r="759" spans="1:50" ht="22.5" customHeight="1" x14ac:dyDescent="0.3">
      <c r="A759" s="159" t="str">
        <f t="shared" si="166"/>
        <v>684.</v>
      </c>
      <c r="B759" s="159">
        <v>2742</v>
      </c>
      <c r="C759" s="187" t="s">
        <v>824</v>
      </c>
      <c r="D759" s="159">
        <v>1936</v>
      </c>
      <c r="E759" s="167" t="s">
        <v>34</v>
      </c>
      <c r="F759" s="159" t="s">
        <v>36</v>
      </c>
      <c r="G759" s="159">
        <v>2</v>
      </c>
      <c r="H759" s="159">
        <v>3</v>
      </c>
      <c r="I759" s="165">
        <v>557.69000000000005</v>
      </c>
      <c r="J759" s="165">
        <v>415.1</v>
      </c>
      <c r="K759" s="165">
        <v>210.8</v>
      </c>
      <c r="L759" s="169">
        <v>12</v>
      </c>
      <c r="M759" s="165">
        <f>T759+AG759</f>
        <v>149929.58000000002</v>
      </c>
      <c r="N759" s="165" t="s">
        <v>34</v>
      </c>
      <c r="O759" s="165" t="s">
        <v>34</v>
      </c>
      <c r="P759" s="165" t="s">
        <v>34</v>
      </c>
      <c r="Q759" s="165">
        <f t="shared" si="171"/>
        <v>149929.58000000002</v>
      </c>
      <c r="R759" s="154">
        <f>Q759/I759</f>
        <v>268.84035933941794</v>
      </c>
      <c r="S759" s="154">
        <v>7593.347341513293</v>
      </c>
      <c r="T759" s="165">
        <v>147687.70000000001</v>
      </c>
      <c r="U759" s="169" t="s">
        <v>34</v>
      </c>
      <c r="V759" s="165" t="s">
        <v>34</v>
      </c>
      <c r="W759" s="165" t="s">
        <v>34</v>
      </c>
      <c r="X759" s="165" t="s">
        <v>34</v>
      </c>
      <c r="Y759" s="165" t="s">
        <v>34</v>
      </c>
      <c r="Z759" s="165" t="s">
        <v>34</v>
      </c>
      <c r="AA759" s="165" t="s">
        <v>34</v>
      </c>
      <c r="AB759" s="165" t="s">
        <v>34</v>
      </c>
      <c r="AC759" s="165" t="s">
        <v>34</v>
      </c>
      <c r="AD759" s="165" t="s">
        <v>34</v>
      </c>
      <c r="AE759" s="165" t="s">
        <v>34</v>
      </c>
      <c r="AF759" s="165" t="s">
        <v>34</v>
      </c>
      <c r="AG759" s="165">
        <v>2241.88</v>
      </c>
      <c r="AH759" s="165" t="s">
        <v>34</v>
      </c>
      <c r="AI759" s="170" t="s">
        <v>38</v>
      </c>
      <c r="AJ759" s="41"/>
      <c r="AK759" s="32" t="s">
        <v>404</v>
      </c>
      <c r="AL759" s="90">
        <v>1</v>
      </c>
      <c r="AM759" s="89"/>
      <c r="AN759" s="21" t="s">
        <v>502</v>
      </c>
      <c r="AO759" s="21"/>
      <c r="AP759" s="21"/>
      <c r="AQ759" s="21"/>
      <c r="AR759" s="21"/>
      <c r="AS759" s="34"/>
      <c r="AT759" s="55">
        <v>43398</v>
      </c>
      <c r="AU759" s="29">
        <v>684</v>
      </c>
      <c r="AV759" s="29" t="s">
        <v>449</v>
      </c>
      <c r="AW759" s="29" t="str">
        <f t="shared" ref="AW759:AW771" si="172">CONCATENATE(AU759,AV759)</f>
        <v>684.</v>
      </c>
      <c r="AX759" s="104"/>
    </row>
    <row r="760" spans="1:50" ht="22.5" customHeight="1" x14ac:dyDescent="0.3">
      <c r="A760" s="159" t="str">
        <f t="shared" si="166"/>
        <v>685.</v>
      </c>
      <c r="B760" s="159">
        <v>2754</v>
      </c>
      <c r="C760" s="187" t="s">
        <v>282</v>
      </c>
      <c r="D760" s="159">
        <v>1980</v>
      </c>
      <c r="E760" s="167" t="s">
        <v>34</v>
      </c>
      <c r="F760" s="159" t="s">
        <v>35</v>
      </c>
      <c r="G760" s="159">
        <v>2</v>
      </c>
      <c r="H760" s="159">
        <v>2</v>
      </c>
      <c r="I760" s="165">
        <v>546.9</v>
      </c>
      <c r="J760" s="165">
        <v>433.9</v>
      </c>
      <c r="K760" s="165">
        <v>367.3</v>
      </c>
      <c r="L760" s="169">
        <v>30</v>
      </c>
      <c r="M760" s="165">
        <f>Z760</f>
        <v>298746.56</v>
      </c>
      <c r="N760" s="165" t="s">
        <v>34</v>
      </c>
      <c r="O760" s="165" t="s">
        <v>34</v>
      </c>
      <c r="P760" s="165" t="s">
        <v>34</v>
      </c>
      <c r="Q760" s="165">
        <f t="shared" si="171"/>
        <v>298746.56</v>
      </c>
      <c r="R760" s="154">
        <f>Q760/I760</f>
        <v>546.25445236789176</v>
      </c>
      <c r="S760" s="154">
        <v>7593.347341513293</v>
      </c>
      <c r="T760" s="165" t="s">
        <v>34</v>
      </c>
      <c r="U760" s="169" t="s">
        <v>34</v>
      </c>
      <c r="V760" s="165" t="s">
        <v>34</v>
      </c>
      <c r="W760" s="165" t="s">
        <v>34</v>
      </c>
      <c r="X760" s="165" t="s">
        <v>34</v>
      </c>
      <c r="Y760" s="165">
        <v>145</v>
      </c>
      <c r="Z760" s="165">
        <v>298746.56</v>
      </c>
      <c r="AA760" s="165" t="s">
        <v>34</v>
      </c>
      <c r="AB760" s="165" t="s">
        <v>34</v>
      </c>
      <c r="AC760" s="165" t="s">
        <v>34</v>
      </c>
      <c r="AD760" s="165" t="s">
        <v>34</v>
      </c>
      <c r="AE760" s="165" t="s">
        <v>34</v>
      </c>
      <c r="AF760" s="165" t="s">
        <v>34</v>
      </c>
      <c r="AG760" s="165" t="s">
        <v>34</v>
      </c>
      <c r="AH760" s="165" t="s">
        <v>34</v>
      </c>
      <c r="AI760" s="170" t="s">
        <v>38</v>
      </c>
      <c r="AJ760" s="41"/>
      <c r="AK760" s="32" t="s">
        <v>404</v>
      </c>
      <c r="AL760" s="90">
        <v>1</v>
      </c>
      <c r="AM760" s="89"/>
      <c r="AN760" s="21"/>
      <c r="AO760" s="87"/>
      <c r="AP760" s="21"/>
      <c r="AQ760" s="21"/>
      <c r="AR760" s="21"/>
      <c r="AS760" s="34"/>
      <c r="AT760" s="55">
        <v>43418</v>
      </c>
      <c r="AU760" s="29">
        <v>685</v>
      </c>
      <c r="AV760" s="29" t="s">
        <v>449</v>
      </c>
      <c r="AW760" s="29" t="str">
        <f t="shared" si="172"/>
        <v>685.</v>
      </c>
      <c r="AX760" s="104"/>
    </row>
    <row r="761" spans="1:50" ht="22.5" customHeight="1" x14ac:dyDescent="0.3">
      <c r="A761" s="159" t="str">
        <f t="shared" si="166"/>
        <v>686.</v>
      </c>
      <c r="B761" s="159">
        <v>2781</v>
      </c>
      <c r="C761" s="187" t="s">
        <v>825</v>
      </c>
      <c r="D761" s="159">
        <v>1926</v>
      </c>
      <c r="E761" s="167" t="s">
        <v>34</v>
      </c>
      <c r="F761" s="159" t="s">
        <v>36</v>
      </c>
      <c r="G761" s="159">
        <v>2</v>
      </c>
      <c r="H761" s="159">
        <v>1</v>
      </c>
      <c r="I761" s="165">
        <v>423.7</v>
      </c>
      <c r="J761" s="165">
        <v>293.8</v>
      </c>
      <c r="K761" s="165">
        <v>110.6</v>
      </c>
      <c r="L761" s="169">
        <v>23</v>
      </c>
      <c r="M761" s="165">
        <f>X761</f>
        <v>1109724.75</v>
      </c>
      <c r="N761" s="165" t="s">
        <v>34</v>
      </c>
      <c r="O761" s="165" t="s">
        <v>34</v>
      </c>
      <c r="P761" s="165" t="s">
        <v>34</v>
      </c>
      <c r="Q761" s="165">
        <f t="shared" si="171"/>
        <v>1109724.75</v>
      </c>
      <c r="R761" s="154">
        <f>M761/I761</f>
        <v>2619.1285107387303</v>
      </c>
      <c r="S761" s="154">
        <v>7593.347341513293</v>
      </c>
      <c r="T761" s="165" t="s">
        <v>34</v>
      </c>
      <c r="U761" s="169" t="s">
        <v>34</v>
      </c>
      <c r="V761" s="165" t="s">
        <v>34</v>
      </c>
      <c r="W761" s="165">
        <v>468.5</v>
      </c>
      <c r="X761" s="165">
        <v>1109724.75</v>
      </c>
      <c r="Y761" s="165" t="s">
        <v>34</v>
      </c>
      <c r="Z761" s="165" t="s">
        <v>34</v>
      </c>
      <c r="AA761" s="165" t="s">
        <v>34</v>
      </c>
      <c r="AB761" s="165" t="s">
        <v>34</v>
      </c>
      <c r="AC761" s="165" t="s">
        <v>34</v>
      </c>
      <c r="AD761" s="165" t="s">
        <v>34</v>
      </c>
      <c r="AE761" s="165" t="s">
        <v>34</v>
      </c>
      <c r="AF761" s="165" t="s">
        <v>34</v>
      </c>
      <c r="AG761" s="165" t="s">
        <v>34</v>
      </c>
      <c r="AH761" s="165" t="s">
        <v>34</v>
      </c>
      <c r="AI761" s="170" t="s">
        <v>38</v>
      </c>
      <c r="AJ761" s="41"/>
      <c r="AK761" s="32" t="s">
        <v>404</v>
      </c>
      <c r="AL761" s="90">
        <v>1</v>
      </c>
      <c r="AM761" s="89"/>
      <c r="AN761" s="21"/>
      <c r="AO761" s="87"/>
      <c r="AP761" s="21"/>
      <c r="AQ761" s="21"/>
      <c r="AR761" s="21"/>
      <c r="AS761" s="34"/>
      <c r="AT761" s="55">
        <v>43444</v>
      </c>
      <c r="AU761" s="29">
        <v>686</v>
      </c>
      <c r="AV761" s="29" t="s">
        <v>449</v>
      </c>
      <c r="AW761" s="29" t="str">
        <f t="shared" si="172"/>
        <v>686.</v>
      </c>
      <c r="AX761" s="104"/>
    </row>
    <row r="762" spans="1:50" ht="22.5" customHeight="1" x14ac:dyDescent="0.3">
      <c r="A762" s="159" t="str">
        <f t="shared" si="166"/>
        <v>687.</v>
      </c>
      <c r="B762" s="159">
        <v>2812</v>
      </c>
      <c r="C762" s="187" t="s">
        <v>587</v>
      </c>
      <c r="D762" s="159">
        <v>1989</v>
      </c>
      <c r="E762" s="167" t="s">
        <v>34</v>
      </c>
      <c r="F762" s="159" t="s">
        <v>37</v>
      </c>
      <c r="G762" s="159">
        <v>5</v>
      </c>
      <c r="H762" s="159">
        <v>5</v>
      </c>
      <c r="I762" s="165">
        <v>5381.6</v>
      </c>
      <c r="J762" s="165">
        <v>3205.6</v>
      </c>
      <c r="K762" s="165">
        <v>3142</v>
      </c>
      <c r="L762" s="169">
        <v>280</v>
      </c>
      <c r="M762" s="165">
        <f>T762</f>
        <v>902989.89</v>
      </c>
      <c r="N762" s="165" t="s">
        <v>34</v>
      </c>
      <c r="O762" s="165" t="s">
        <v>34</v>
      </c>
      <c r="P762" s="165" t="s">
        <v>34</v>
      </c>
      <c r="Q762" s="165">
        <f t="shared" si="171"/>
        <v>902989.89</v>
      </c>
      <c r="R762" s="154">
        <f t="shared" ref="R762:R770" si="173">Q762/I762</f>
        <v>167.79208599672958</v>
      </c>
      <c r="S762" s="154">
        <v>7593.347341513293</v>
      </c>
      <c r="T762" s="165">
        <v>902989.89</v>
      </c>
      <c r="U762" s="169" t="s">
        <v>34</v>
      </c>
      <c r="V762" s="165" t="s">
        <v>34</v>
      </c>
      <c r="W762" s="165" t="s">
        <v>34</v>
      </c>
      <c r="X762" s="165" t="s">
        <v>34</v>
      </c>
      <c r="Y762" s="165" t="s">
        <v>34</v>
      </c>
      <c r="Z762" s="165" t="s">
        <v>34</v>
      </c>
      <c r="AA762" s="165" t="s">
        <v>34</v>
      </c>
      <c r="AB762" s="165" t="s">
        <v>34</v>
      </c>
      <c r="AC762" s="165" t="s">
        <v>34</v>
      </c>
      <c r="AD762" s="165" t="s">
        <v>34</v>
      </c>
      <c r="AE762" s="165" t="s">
        <v>34</v>
      </c>
      <c r="AF762" s="165" t="s">
        <v>34</v>
      </c>
      <c r="AG762" s="165" t="s">
        <v>34</v>
      </c>
      <c r="AH762" s="165" t="s">
        <v>34</v>
      </c>
      <c r="AI762" s="170" t="s">
        <v>38</v>
      </c>
      <c r="AJ762" s="41"/>
      <c r="AK762" s="32" t="s">
        <v>404</v>
      </c>
      <c r="AL762" s="90">
        <v>1</v>
      </c>
      <c r="AM762" s="89"/>
      <c r="AN762" s="21" t="s">
        <v>502</v>
      </c>
      <c r="AO762" s="21"/>
      <c r="AP762" s="21"/>
      <c r="AQ762" s="21"/>
      <c r="AR762" s="21"/>
      <c r="AS762" s="34"/>
      <c r="AT762" s="55">
        <v>43398</v>
      </c>
      <c r="AU762" s="29">
        <v>687</v>
      </c>
      <c r="AV762" s="29" t="s">
        <v>449</v>
      </c>
      <c r="AW762" s="29" t="str">
        <f t="shared" si="172"/>
        <v>687.</v>
      </c>
      <c r="AX762" s="104"/>
    </row>
    <row r="763" spans="1:50" ht="22.5" customHeight="1" x14ac:dyDescent="0.3">
      <c r="A763" s="159" t="str">
        <f t="shared" si="166"/>
        <v>688.</v>
      </c>
      <c r="B763" s="159">
        <v>2937</v>
      </c>
      <c r="C763" s="187" t="s">
        <v>826</v>
      </c>
      <c r="D763" s="159">
        <v>1994</v>
      </c>
      <c r="E763" s="167" t="s">
        <v>34</v>
      </c>
      <c r="F763" s="159" t="s">
        <v>35</v>
      </c>
      <c r="G763" s="159">
        <v>5</v>
      </c>
      <c r="H763" s="159">
        <v>5</v>
      </c>
      <c r="I763" s="165">
        <v>4055.5</v>
      </c>
      <c r="J763" s="165">
        <v>2494</v>
      </c>
      <c r="K763" s="165">
        <v>2386</v>
      </c>
      <c r="L763" s="169">
        <v>193</v>
      </c>
      <c r="M763" s="165">
        <f>T763+AG763</f>
        <v>1882176.8800000001</v>
      </c>
      <c r="N763" s="165" t="s">
        <v>34</v>
      </c>
      <c r="O763" s="165" t="s">
        <v>34</v>
      </c>
      <c r="P763" s="165" t="s">
        <v>34</v>
      </c>
      <c r="Q763" s="165">
        <f t="shared" si="171"/>
        <v>1882176.8800000001</v>
      </c>
      <c r="R763" s="154">
        <f t="shared" si="173"/>
        <v>464.1047663666626</v>
      </c>
      <c r="S763" s="154">
        <v>7593.347341513293</v>
      </c>
      <c r="T763" s="165">
        <v>1772747.55</v>
      </c>
      <c r="U763" s="169" t="s">
        <v>34</v>
      </c>
      <c r="V763" s="165" t="s">
        <v>34</v>
      </c>
      <c r="W763" s="165" t="s">
        <v>34</v>
      </c>
      <c r="X763" s="165" t="s">
        <v>34</v>
      </c>
      <c r="Y763" s="165" t="s">
        <v>34</v>
      </c>
      <c r="Z763" s="165" t="s">
        <v>34</v>
      </c>
      <c r="AA763" s="165" t="s">
        <v>34</v>
      </c>
      <c r="AB763" s="165" t="s">
        <v>34</v>
      </c>
      <c r="AC763" s="165" t="s">
        <v>34</v>
      </c>
      <c r="AD763" s="165" t="s">
        <v>34</v>
      </c>
      <c r="AE763" s="165" t="s">
        <v>34</v>
      </c>
      <c r="AF763" s="165" t="s">
        <v>34</v>
      </c>
      <c r="AG763" s="165">
        <v>109429.33</v>
      </c>
      <c r="AH763" s="165" t="s">
        <v>34</v>
      </c>
      <c r="AI763" s="170" t="s">
        <v>38</v>
      </c>
      <c r="AJ763" s="41"/>
      <c r="AK763" s="32" t="s">
        <v>404</v>
      </c>
      <c r="AL763" s="90">
        <v>1</v>
      </c>
      <c r="AM763" s="89"/>
      <c r="AN763" s="21" t="s">
        <v>506</v>
      </c>
      <c r="AO763" s="21"/>
      <c r="AP763" s="21"/>
      <c r="AQ763" s="21"/>
      <c r="AR763" s="21"/>
      <c r="AS763" s="34"/>
      <c r="AT763" s="55">
        <v>43381</v>
      </c>
      <c r="AU763" s="29">
        <v>688</v>
      </c>
      <c r="AV763" s="29" t="s">
        <v>449</v>
      </c>
      <c r="AW763" s="29" t="str">
        <f t="shared" si="172"/>
        <v>688.</v>
      </c>
      <c r="AX763" s="104"/>
    </row>
    <row r="764" spans="1:50" ht="22.5" customHeight="1" x14ac:dyDescent="0.3">
      <c r="A764" s="159" t="str">
        <f t="shared" si="166"/>
        <v>689.</v>
      </c>
      <c r="B764" s="159">
        <v>2954</v>
      </c>
      <c r="C764" s="187" t="s">
        <v>827</v>
      </c>
      <c r="D764" s="159">
        <v>1982</v>
      </c>
      <c r="E764" s="167" t="s">
        <v>34</v>
      </c>
      <c r="F764" s="159" t="s">
        <v>35</v>
      </c>
      <c r="G764" s="159">
        <v>2</v>
      </c>
      <c r="H764" s="159">
        <v>2</v>
      </c>
      <c r="I764" s="165">
        <v>647.1</v>
      </c>
      <c r="J764" s="165">
        <v>368.6</v>
      </c>
      <c r="K764" s="165">
        <v>329.5</v>
      </c>
      <c r="L764" s="169">
        <v>18</v>
      </c>
      <c r="M764" s="165">
        <f>Z764</f>
        <v>316891.89</v>
      </c>
      <c r="N764" s="165" t="s">
        <v>34</v>
      </c>
      <c r="O764" s="165" t="s">
        <v>34</v>
      </c>
      <c r="P764" s="165" t="s">
        <v>34</v>
      </c>
      <c r="Q764" s="165">
        <f t="shared" si="171"/>
        <v>316891.89</v>
      </c>
      <c r="R764" s="154">
        <f t="shared" si="173"/>
        <v>489.71084840055636</v>
      </c>
      <c r="S764" s="154">
        <v>7593.347341513293</v>
      </c>
      <c r="T764" s="165" t="s">
        <v>34</v>
      </c>
      <c r="U764" s="169" t="s">
        <v>34</v>
      </c>
      <c r="V764" s="165" t="s">
        <v>34</v>
      </c>
      <c r="W764" s="165" t="s">
        <v>34</v>
      </c>
      <c r="X764" s="165" t="s">
        <v>34</v>
      </c>
      <c r="Y764" s="165">
        <v>446</v>
      </c>
      <c r="Z764" s="165">
        <v>316891.89</v>
      </c>
      <c r="AA764" s="165" t="s">
        <v>34</v>
      </c>
      <c r="AB764" s="165" t="s">
        <v>34</v>
      </c>
      <c r="AC764" s="165" t="s">
        <v>34</v>
      </c>
      <c r="AD764" s="165" t="s">
        <v>34</v>
      </c>
      <c r="AE764" s="165" t="s">
        <v>34</v>
      </c>
      <c r="AF764" s="165" t="s">
        <v>34</v>
      </c>
      <c r="AG764" s="165" t="s">
        <v>34</v>
      </c>
      <c r="AH764" s="165" t="s">
        <v>34</v>
      </c>
      <c r="AI764" s="170" t="s">
        <v>38</v>
      </c>
      <c r="AJ764" s="41"/>
      <c r="AK764" s="32" t="s">
        <v>404</v>
      </c>
      <c r="AL764" s="90">
        <v>1</v>
      </c>
      <c r="AM764" s="89"/>
      <c r="AN764" s="21"/>
      <c r="AO764" s="87"/>
      <c r="AP764" s="21"/>
      <c r="AQ764" s="21"/>
      <c r="AR764" s="21"/>
      <c r="AS764" s="34"/>
      <c r="AT764" s="55">
        <v>43418</v>
      </c>
      <c r="AU764" s="29">
        <v>689</v>
      </c>
      <c r="AV764" s="29" t="s">
        <v>449</v>
      </c>
      <c r="AW764" s="29" t="str">
        <f t="shared" si="172"/>
        <v>689.</v>
      </c>
      <c r="AX764" s="104"/>
    </row>
    <row r="765" spans="1:50" ht="22.5" customHeight="1" x14ac:dyDescent="0.3">
      <c r="A765" s="159" t="str">
        <f t="shared" si="166"/>
        <v>690.</v>
      </c>
      <c r="B765" s="159">
        <v>2958</v>
      </c>
      <c r="C765" s="187" t="s">
        <v>828</v>
      </c>
      <c r="D765" s="159">
        <v>1983</v>
      </c>
      <c r="E765" s="167" t="s">
        <v>34</v>
      </c>
      <c r="F765" s="159" t="s">
        <v>35</v>
      </c>
      <c r="G765" s="159">
        <v>1</v>
      </c>
      <c r="H765" s="159">
        <v>1</v>
      </c>
      <c r="I765" s="165">
        <v>147.4</v>
      </c>
      <c r="J765" s="165">
        <v>93.6</v>
      </c>
      <c r="K765" s="165">
        <v>35.4</v>
      </c>
      <c r="L765" s="169">
        <v>8</v>
      </c>
      <c r="M765" s="165">
        <f>T765</f>
        <v>105376.13</v>
      </c>
      <c r="N765" s="165" t="s">
        <v>34</v>
      </c>
      <c r="O765" s="165" t="s">
        <v>34</v>
      </c>
      <c r="P765" s="165" t="s">
        <v>34</v>
      </c>
      <c r="Q765" s="165">
        <f t="shared" si="171"/>
        <v>105376.13</v>
      </c>
      <c r="R765" s="154">
        <f t="shared" si="173"/>
        <v>714.89911804613303</v>
      </c>
      <c r="S765" s="154">
        <v>7593.347341513293</v>
      </c>
      <c r="T765" s="165">
        <v>105376.13</v>
      </c>
      <c r="U765" s="169" t="s">
        <v>34</v>
      </c>
      <c r="V765" s="165" t="s">
        <v>34</v>
      </c>
      <c r="W765" s="165" t="s">
        <v>34</v>
      </c>
      <c r="X765" s="165" t="s">
        <v>34</v>
      </c>
      <c r="Y765" s="165" t="s">
        <v>34</v>
      </c>
      <c r="Z765" s="165" t="s">
        <v>34</v>
      </c>
      <c r="AA765" s="165" t="s">
        <v>34</v>
      </c>
      <c r="AB765" s="165" t="s">
        <v>34</v>
      </c>
      <c r="AC765" s="165" t="s">
        <v>34</v>
      </c>
      <c r="AD765" s="165" t="s">
        <v>34</v>
      </c>
      <c r="AE765" s="165" t="s">
        <v>34</v>
      </c>
      <c r="AF765" s="165" t="s">
        <v>34</v>
      </c>
      <c r="AG765" s="165" t="s">
        <v>34</v>
      </c>
      <c r="AH765" s="165" t="s">
        <v>34</v>
      </c>
      <c r="AI765" s="170" t="s">
        <v>38</v>
      </c>
      <c r="AJ765" s="41"/>
      <c r="AK765" s="32" t="s">
        <v>404</v>
      </c>
      <c r="AL765" s="90">
        <v>1</v>
      </c>
      <c r="AM765" s="89"/>
      <c r="AN765" s="21" t="s">
        <v>502</v>
      </c>
      <c r="AO765" s="21"/>
      <c r="AP765" s="21"/>
      <c r="AQ765" s="21"/>
      <c r="AR765" s="21"/>
      <c r="AS765" s="34"/>
      <c r="AT765" s="55">
        <v>43398</v>
      </c>
      <c r="AU765" s="29">
        <v>690</v>
      </c>
      <c r="AV765" s="29" t="s">
        <v>449</v>
      </c>
      <c r="AW765" s="29" t="str">
        <f t="shared" si="172"/>
        <v>690.</v>
      </c>
      <c r="AX765" s="104"/>
    </row>
    <row r="766" spans="1:50" ht="22.5" customHeight="1" x14ac:dyDescent="0.3">
      <c r="A766" s="159" t="str">
        <f t="shared" si="166"/>
        <v>691.</v>
      </c>
      <c r="B766" s="159">
        <v>2997</v>
      </c>
      <c r="C766" s="187" t="s">
        <v>829</v>
      </c>
      <c r="D766" s="159">
        <v>1955</v>
      </c>
      <c r="E766" s="167" t="s">
        <v>34</v>
      </c>
      <c r="F766" s="159" t="s">
        <v>36</v>
      </c>
      <c r="G766" s="159">
        <v>2</v>
      </c>
      <c r="H766" s="159">
        <v>1</v>
      </c>
      <c r="I766" s="165">
        <v>393.3</v>
      </c>
      <c r="J766" s="165">
        <v>272.39999999999998</v>
      </c>
      <c r="K766" s="165">
        <v>272.39999999999998</v>
      </c>
      <c r="L766" s="169">
        <v>12</v>
      </c>
      <c r="M766" s="165">
        <f>T766</f>
        <v>106863.86</v>
      </c>
      <c r="N766" s="165" t="s">
        <v>34</v>
      </c>
      <c r="O766" s="165" t="s">
        <v>34</v>
      </c>
      <c r="P766" s="165" t="s">
        <v>34</v>
      </c>
      <c r="Q766" s="165">
        <f t="shared" si="171"/>
        <v>106863.86</v>
      </c>
      <c r="R766" s="154">
        <f t="shared" si="173"/>
        <v>271.71080600050851</v>
      </c>
      <c r="S766" s="154">
        <v>7593.347341513293</v>
      </c>
      <c r="T766" s="165">
        <v>106863.86</v>
      </c>
      <c r="U766" s="169" t="s">
        <v>34</v>
      </c>
      <c r="V766" s="165" t="s">
        <v>34</v>
      </c>
      <c r="W766" s="165" t="s">
        <v>34</v>
      </c>
      <c r="X766" s="165" t="s">
        <v>34</v>
      </c>
      <c r="Y766" s="165" t="s">
        <v>34</v>
      </c>
      <c r="Z766" s="165" t="s">
        <v>34</v>
      </c>
      <c r="AA766" s="165" t="s">
        <v>34</v>
      </c>
      <c r="AB766" s="165" t="s">
        <v>34</v>
      </c>
      <c r="AC766" s="165" t="s">
        <v>34</v>
      </c>
      <c r="AD766" s="165" t="s">
        <v>34</v>
      </c>
      <c r="AE766" s="165" t="s">
        <v>34</v>
      </c>
      <c r="AF766" s="165" t="s">
        <v>34</v>
      </c>
      <c r="AG766" s="165" t="s">
        <v>34</v>
      </c>
      <c r="AH766" s="165" t="s">
        <v>34</v>
      </c>
      <c r="AI766" s="170" t="s">
        <v>38</v>
      </c>
      <c r="AJ766" s="41"/>
      <c r="AK766" s="32" t="s">
        <v>404</v>
      </c>
      <c r="AL766" s="90">
        <v>1</v>
      </c>
      <c r="AM766" s="89"/>
      <c r="AN766" s="21" t="s">
        <v>502</v>
      </c>
      <c r="AO766" s="21"/>
      <c r="AP766" s="21"/>
      <c r="AQ766" s="21"/>
      <c r="AR766" s="21"/>
      <c r="AS766" s="34"/>
      <c r="AT766" s="55">
        <v>43398</v>
      </c>
      <c r="AU766" s="29">
        <v>691</v>
      </c>
      <c r="AV766" s="29" t="s">
        <v>449</v>
      </c>
      <c r="AW766" s="29" t="str">
        <f t="shared" si="172"/>
        <v>691.</v>
      </c>
      <c r="AX766" s="104"/>
    </row>
    <row r="767" spans="1:50" ht="22.5" customHeight="1" x14ac:dyDescent="0.3">
      <c r="A767" s="159" t="str">
        <f t="shared" si="166"/>
        <v>692.</v>
      </c>
      <c r="B767" s="159">
        <v>3006</v>
      </c>
      <c r="C767" s="187" t="s">
        <v>830</v>
      </c>
      <c r="D767" s="159">
        <v>1956</v>
      </c>
      <c r="E767" s="167" t="s">
        <v>34</v>
      </c>
      <c r="F767" s="159" t="s">
        <v>36</v>
      </c>
      <c r="G767" s="159">
        <v>2</v>
      </c>
      <c r="H767" s="159">
        <v>1</v>
      </c>
      <c r="I767" s="165">
        <v>405.9</v>
      </c>
      <c r="J767" s="165">
        <v>278.2</v>
      </c>
      <c r="K767" s="165">
        <v>278.2</v>
      </c>
      <c r="L767" s="169">
        <v>12</v>
      </c>
      <c r="M767" s="165">
        <f>T767+AG767</f>
        <v>104917.23999999999</v>
      </c>
      <c r="N767" s="165" t="s">
        <v>34</v>
      </c>
      <c r="O767" s="165" t="s">
        <v>34</v>
      </c>
      <c r="P767" s="165" t="s">
        <v>34</v>
      </c>
      <c r="Q767" s="165">
        <f t="shared" si="171"/>
        <v>104917.23999999999</v>
      </c>
      <c r="R767" s="154">
        <f t="shared" si="173"/>
        <v>258.48051244148803</v>
      </c>
      <c r="S767" s="154">
        <v>7593.347341513293</v>
      </c>
      <c r="T767" s="165">
        <v>102669.95</v>
      </c>
      <c r="U767" s="169" t="s">
        <v>34</v>
      </c>
      <c r="V767" s="165" t="s">
        <v>34</v>
      </c>
      <c r="W767" s="165" t="s">
        <v>34</v>
      </c>
      <c r="X767" s="165" t="s">
        <v>34</v>
      </c>
      <c r="Y767" s="165" t="s">
        <v>34</v>
      </c>
      <c r="Z767" s="165" t="s">
        <v>34</v>
      </c>
      <c r="AA767" s="165" t="s">
        <v>34</v>
      </c>
      <c r="AB767" s="165" t="s">
        <v>34</v>
      </c>
      <c r="AC767" s="165" t="s">
        <v>34</v>
      </c>
      <c r="AD767" s="165" t="s">
        <v>34</v>
      </c>
      <c r="AE767" s="165" t="s">
        <v>34</v>
      </c>
      <c r="AF767" s="165" t="s">
        <v>34</v>
      </c>
      <c r="AG767" s="165">
        <v>2247.29</v>
      </c>
      <c r="AH767" s="165" t="s">
        <v>34</v>
      </c>
      <c r="AI767" s="170" t="s">
        <v>38</v>
      </c>
      <c r="AJ767" s="41"/>
      <c r="AK767" s="32" t="s">
        <v>404</v>
      </c>
      <c r="AL767" s="90">
        <v>1</v>
      </c>
      <c r="AM767" s="89"/>
      <c r="AN767" s="21" t="s">
        <v>502</v>
      </c>
      <c r="AO767" s="21"/>
      <c r="AP767" s="21"/>
      <c r="AQ767" s="21"/>
      <c r="AR767" s="21"/>
      <c r="AS767" s="34"/>
      <c r="AT767" s="55">
        <v>43398</v>
      </c>
      <c r="AU767" s="29">
        <v>692</v>
      </c>
      <c r="AV767" s="29" t="s">
        <v>449</v>
      </c>
      <c r="AW767" s="29" t="str">
        <f t="shared" si="172"/>
        <v>692.</v>
      </c>
      <c r="AX767" s="104"/>
    </row>
    <row r="768" spans="1:50" ht="22.5" customHeight="1" x14ac:dyDescent="0.3">
      <c r="A768" s="159" t="str">
        <f t="shared" si="166"/>
        <v>693.</v>
      </c>
      <c r="B768" s="159">
        <v>3010</v>
      </c>
      <c r="C768" s="187" t="s">
        <v>831</v>
      </c>
      <c r="D768" s="159">
        <v>1967</v>
      </c>
      <c r="E768" s="167" t="s">
        <v>34</v>
      </c>
      <c r="F768" s="159" t="s">
        <v>35</v>
      </c>
      <c r="G768" s="159">
        <v>2</v>
      </c>
      <c r="H768" s="159">
        <v>2</v>
      </c>
      <c r="I768" s="165">
        <v>525</v>
      </c>
      <c r="J768" s="165">
        <v>302.60000000000002</v>
      </c>
      <c r="K768" s="165">
        <v>302.60000000000002</v>
      </c>
      <c r="L768" s="169">
        <v>18</v>
      </c>
      <c r="M768" s="165">
        <f>X768</f>
        <v>1129835.6599999999</v>
      </c>
      <c r="N768" s="165" t="s">
        <v>34</v>
      </c>
      <c r="O768" s="165" t="s">
        <v>34</v>
      </c>
      <c r="P768" s="165" t="s">
        <v>34</v>
      </c>
      <c r="Q768" s="165">
        <f t="shared" si="171"/>
        <v>1129835.6599999999</v>
      </c>
      <c r="R768" s="154">
        <f t="shared" si="173"/>
        <v>2152.0679238095236</v>
      </c>
      <c r="S768" s="154">
        <v>7593.347341513293</v>
      </c>
      <c r="T768" s="165" t="s">
        <v>34</v>
      </c>
      <c r="U768" s="169" t="s">
        <v>34</v>
      </c>
      <c r="V768" s="165" t="s">
        <v>34</v>
      </c>
      <c r="W768" s="165">
        <v>494</v>
      </c>
      <c r="X768" s="165">
        <v>1129835.6599999999</v>
      </c>
      <c r="Y768" s="165" t="s">
        <v>34</v>
      </c>
      <c r="Z768" s="165" t="s">
        <v>34</v>
      </c>
      <c r="AA768" s="165" t="s">
        <v>34</v>
      </c>
      <c r="AB768" s="165" t="s">
        <v>34</v>
      </c>
      <c r="AC768" s="165" t="s">
        <v>34</v>
      </c>
      <c r="AD768" s="165" t="s">
        <v>34</v>
      </c>
      <c r="AE768" s="165" t="s">
        <v>34</v>
      </c>
      <c r="AF768" s="165" t="s">
        <v>34</v>
      </c>
      <c r="AG768" s="165" t="s">
        <v>34</v>
      </c>
      <c r="AH768" s="165" t="s">
        <v>34</v>
      </c>
      <c r="AI768" s="170" t="s">
        <v>38</v>
      </c>
      <c r="AJ768" s="41"/>
      <c r="AK768" s="32" t="s">
        <v>404</v>
      </c>
      <c r="AL768" s="90">
        <v>1</v>
      </c>
      <c r="AM768" s="89"/>
      <c r="AN768" s="21"/>
      <c r="AO768" s="87"/>
      <c r="AP768" s="21"/>
      <c r="AQ768" s="21"/>
      <c r="AR768" s="21"/>
      <c r="AS768" s="34"/>
      <c r="AT768" s="55">
        <v>43444</v>
      </c>
      <c r="AU768" s="29">
        <v>693</v>
      </c>
      <c r="AV768" s="29" t="s">
        <v>449</v>
      </c>
      <c r="AW768" s="29" t="str">
        <f t="shared" si="172"/>
        <v>693.</v>
      </c>
      <c r="AX768" s="104"/>
    </row>
    <row r="769" spans="1:50" ht="22.5" customHeight="1" x14ac:dyDescent="0.3">
      <c r="A769" s="159" t="str">
        <f t="shared" si="166"/>
        <v>694.</v>
      </c>
      <c r="B769" s="159">
        <v>3052</v>
      </c>
      <c r="C769" s="187" t="s">
        <v>832</v>
      </c>
      <c r="D769" s="159">
        <v>1984</v>
      </c>
      <c r="E769" s="167" t="s">
        <v>34</v>
      </c>
      <c r="F769" s="159" t="s">
        <v>35</v>
      </c>
      <c r="G769" s="159">
        <v>5</v>
      </c>
      <c r="H769" s="159">
        <v>14</v>
      </c>
      <c r="I769" s="165">
        <v>8857.6</v>
      </c>
      <c r="J769" s="165">
        <v>5260.2</v>
      </c>
      <c r="K769" s="165">
        <v>5101.8</v>
      </c>
      <c r="L769" s="169">
        <v>443</v>
      </c>
      <c r="M769" s="165">
        <f>T769+AG769</f>
        <v>1902081.71</v>
      </c>
      <c r="N769" s="165" t="s">
        <v>34</v>
      </c>
      <c r="O769" s="165" t="s">
        <v>34</v>
      </c>
      <c r="P769" s="165" t="s">
        <v>34</v>
      </c>
      <c r="Q769" s="165">
        <f t="shared" si="171"/>
        <v>1902081.71</v>
      </c>
      <c r="R769" s="154">
        <f t="shared" si="173"/>
        <v>214.74007744761559</v>
      </c>
      <c r="S769" s="154">
        <v>7593.347341513293</v>
      </c>
      <c r="T769" s="165">
        <v>1881118.47</v>
      </c>
      <c r="U769" s="169" t="s">
        <v>34</v>
      </c>
      <c r="V769" s="165" t="s">
        <v>34</v>
      </c>
      <c r="W769" s="165" t="s">
        <v>34</v>
      </c>
      <c r="X769" s="165" t="s">
        <v>34</v>
      </c>
      <c r="Y769" s="165" t="s">
        <v>34</v>
      </c>
      <c r="Z769" s="165" t="s">
        <v>34</v>
      </c>
      <c r="AA769" s="165" t="s">
        <v>34</v>
      </c>
      <c r="AB769" s="165" t="s">
        <v>34</v>
      </c>
      <c r="AC769" s="165" t="s">
        <v>34</v>
      </c>
      <c r="AD769" s="165" t="s">
        <v>34</v>
      </c>
      <c r="AE769" s="165" t="s">
        <v>34</v>
      </c>
      <c r="AF769" s="165" t="s">
        <v>34</v>
      </c>
      <c r="AG769" s="165">
        <v>20963.240000000002</v>
      </c>
      <c r="AH769" s="165" t="s">
        <v>34</v>
      </c>
      <c r="AI769" s="170" t="s">
        <v>405</v>
      </c>
      <c r="AJ769" s="41"/>
      <c r="AK769" s="1" t="s">
        <v>406</v>
      </c>
      <c r="AL769" s="90">
        <v>1</v>
      </c>
      <c r="AM769" s="89"/>
      <c r="AN769" s="21" t="s">
        <v>409</v>
      </c>
      <c r="AO769" s="21"/>
      <c r="AP769" s="21"/>
      <c r="AQ769" s="21"/>
      <c r="AR769" s="21"/>
      <c r="AS769" s="34" t="s">
        <v>532</v>
      </c>
      <c r="AT769" s="68">
        <v>43574</v>
      </c>
      <c r="AU769" s="29">
        <v>694</v>
      </c>
      <c r="AV769" s="29" t="s">
        <v>449</v>
      </c>
      <c r="AW769" s="29" t="str">
        <f t="shared" si="172"/>
        <v>694.</v>
      </c>
      <c r="AX769" s="104"/>
    </row>
    <row r="770" spans="1:50" ht="22.5" customHeight="1" x14ac:dyDescent="0.3">
      <c r="A770" s="159" t="str">
        <f t="shared" si="166"/>
        <v>695.</v>
      </c>
      <c r="B770" s="159">
        <v>3055</v>
      </c>
      <c r="C770" s="187" t="s">
        <v>833</v>
      </c>
      <c r="D770" s="159">
        <v>1993</v>
      </c>
      <c r="E770" s="167" t="s">
        <v>34</v>
      </c>
      <c r="F770" s="159" t="s">
        <v>37</v>
      </c>
      <c r="G770" s="159">
        <v>5</v>
      </c>
      <c r="H770" s="159">
        <v>8</v>
      </c>
      <c r="I770" s="165">
        <v>5789</v>
      </c>
      <c r="J770" s="165">
        <v>3443.2</v>
      </c>
      <c r="K770" s="165">
        <v>3407.1</v>
      </c>
      <c r="L770" s="169">
        <v>296</v>
      </c>
      <c r="M770" s="165">
        <f>X770</f>
        <v>2353168.71</v>
      </c>
      <c r="N770" s="165" t="s">
        <v>34</v>
      </c>
      <c r="O770" s="165" t="s">
        <v>34</v>
      </c>
      <c r="P770" s="165" t="s">
        <v>34</v>
      </c>
      <c r="Q770" s="152">
        <f t="shared" si="171"/>
        <v>2353168.71</v>
      </c>
      <c r="R770" s="154">
        <f t="shared" si="173"/>
        <v>406.48967179132836</v>
      </c>
      <c r="S770" s="154">
        <v>7593.347341513293</v>
      </c>
      <c r="T770" s="165" t="s">
        <v>34</v>
      </c>
      <c r="U770" s="169" t="s">
        <v>34</v>
      </c>
      <c r="V770" s="165" t="s">
        <v>34</v>
      </c>
      <c r="W770" s="165">
        <v>1623</v>
      </c>
      <c r="X770" s="165">
        <v>2353168.71</v>
      </c>
      <c r="Y770" s="165" t="s">
        <v>34</v>
      </c>
      <c r="Z770" s="165" t="s">
        <v>34</v>
      </c>
      <c r="AA770" s="165" t="s">
        <v>34</v>
      </c>
      <c r="AB770" s="165" t="s">
        <v>34</v>
      </c>
      <c r="AC770" s="165" t="s">
        <v>34</v>
      </c>
      <c r="AD770" s="165" t="s">
        <v>34</v>
      </c>
      <c r="AE770" s="165" t="s">
        <v>34</v>
      </c>
      <c r="AF770" s="165" t="s">
        <v>34</v>
      </c>
      <c r="AG770" s="165" t="s">
        <v>34</v>
      </c>
      <c r="AH770" s="165" t="s">
        <v>34</v>
      </c>
      <c r="AI770" s="170" t="s">
        <v>38</v>
      </c>
      <c r="AJ770" s="41"/>
      <c r="AK770" s="32" t="s">
        <v>404</v>
      </c>
      <c r="AL770" s="90">
        <v>1</v>
      </c>
      <c r="AM770" s="89"/>
      <c r="AN770" s="21"/>
      <c r="AO770" s="87"/>
      <c r="AP770" s="21"/>
      <c r="AQ770" s="21"/>
      <c r="AR770" s="21"/>
      <c r="AS770" s="34"/>
      <c r="AT770" s="55">
        <v>43444</v>
      </c>
      <c r="AU770" s="29">
        <v>695</v>
      </c>
      <c r="AV770" s="29" t="s">
        <v>449</v>
      </c>
      <c r="AW770" s="29" t="str">
        <f t="shared" si="172"/>
        <v>695.</v>
      </c>
      <c r="AX770" s="104"/>
    </row>
    <row r="771" spans="1:50" ht="22.5" customHeight="1" x14ac:dyDescent="0.3">
      <c r="A771" s="159" t="str">
        <f t="shared" si="166"/>
        <v>696.</v>
      </c>
      <c r="B771" s="159">
        <v>2698</v>
      </c>
      <c r="C771" s="187" t="s">
        <v>1821</v>
      </c>
      <c r="D771" s="159">
        <v>1973</v>
      </c>
      <c r="E771" s="167" t="s">
        <v>34</v>
      </c>
      <c r="F771" s="159" t="s">
        <v>35</v>
      </c>
      <c r="G771" s="159">
        <v>2</v>
      </c>
      <c r="H771" s="159">
        <v>2</v>
      </c>
      <c r="I771" s="165">
        <v>727.2</v>
      </c>
      <c r="J771" s="165">
        <v>454.7</v>
      </c>
      <c r="K771" s="165">
        <v>454.7</v>
      </c>
      <c r="L771" s="169">
        <v>24</v>
      </c>
      <c r="M771" s="165">
        <f>T771+AG771</f>
        <v>211092.40000000002</v>
      </c>
      <c r="N771" s="165" t="s">
        <v>34</v>
      </c>
      <c r="O771" s="165" t="s">
        <v>34</v>
      </c>
      <c r="P771" s="165" t="s">
        <v>34</v>
      </c>
      <c r="Q771" s="152">
        <f t="shared" si="171"/>
        <v>211092.40000000002</v>
      </c>
      <c r="R771" s="154">
        <f>M771/I771</f>
        <v>290.2810781078108</v>
      </c>
      <c r="S771" s="154">
        <v>7593.347341513293</v>
      </c>
      <c r="T771" s="165">
        <v>197972.76</v>
      </c>
      <c r="U771" s="169" t="s">
        <v>34</v>
      </c>
      <c r="V771" s="165" t="s">
        <v>34</v>
      </c>
      <c r="W771" s="165" t="s">
        <v>34</v>
      </c>
      <c r="X771" s="165" t="s">
        <v>34</v>
      </c>
      <c r="Y771" s="165" t="s">
        <v>34</v>
      </c>
      <c r="Z771" s="165" t="s">
        <v>34</v>
      </c>
      <c r="AA771" s="165" t="s">
        <v>34</v>
      </c>
      <c r="AB771" s="165" t="s">
        <v>34</v>
      </c>
      <c r="AC771" s="165" t="s">
        <v>34</v>
      </c>
      <c r="AD771" s="165" t="s">
        <v>34</v>
      </c>
      <c r="AE771" s="165" t="s">
        <v>34</v>
      </c>
      <c r="AF771" s="165" t="s">
        <v>34</v>
      </c>
      <c r="AG771" s="165">
        <v>13119.64</v>
      </c>
      <c r="AH771" s="165" t="s">
        <v>34</v>
      </c>
      <c r="AI771" s="170" t="s">
        <v>38</v>
      </c>
      <c r="AJ771" s="41"/>
      <c r="AK771" s="32" t="s">
        <v>404</v>
      </c>
      <c r="AL771" s="90">
        <v>1</v>
      </c>
      <c r="AM771" s="89"/>
      <c r="AN771" s="21" t="s">
        <v>409</v>
      </c>
      <c r="AO771" s="21"/>
      <c r="AP771" s="21"/>
      <c r="AQ771" s="21"/>
      <c r="AR771" s="21"/>
      <c r="AS771" s="34"/>
      <c r="AT771" s="55">
        <v>43374</v>
      </c>
      <c r="AU771" s="29">
        <v>696</v>
      </c>
      <c r="AV771" s="29" t="s">
        <v>449</v>
      </c>
      <c r="AW771" s="29" t="str">
        <f t="shared" si="172"/>
        <v>696.</v>
      </c>
      <c r="AX771" s="104"/>
    </row>
    <row r="772" spans="1:50" ht="22.5" customHeight="1" x14ac:dyDescent="0.3">
      <c r="A772" s="159"/>
      <c r="B772" s="159"/>
      <c r="C772" s="158" t="s">
        <v>41</v>
      </c>
      <c r="D772" s="172"/>
      <c r="E772" s="172"/>
      <c r="F772" s="172"/>
      <c r="G772" s="182"/>
      <c r="H772" s="182"/>
      <c r="I772" s="160">
        <f>SUM(I773:I779)</f>
        <v>16709.599999999999</v>
      </c>
      <c r="J772" s="160">
        <f>SUM(J773:J779)</f>
        <v>13907.699999999999</v>
      </c>
      <c r="K772" s="160">
        <f>SUM(K773:K779)</f>
        <v>11557.85</v>
      </c>
      <c r="L772" s="161">
        <f>SUM(L773:L779)</f>
        <v>635</v>
      </c>
      <c r="M772" s="160">
        <f>SUM(M773:M779)</f>
        <v>10311629.079999998</v>
      </c>
      <c r="N772" s="160"/>
      <c r="O772" s="160"/>
      <c r="P772" s="160"/>
      <c r="Q772" s="160">
        <f>SUM(Q773:Q779)</f>
        <v>10311629.079999998</v>
      </c>
      <c r="R772" s="160"/>
      <c r="S772" s="160"/>
      <c r="T772" s="160">
        <f>SUM(T773:T779)</f>
        <v>2295306.2800000003</v>
      </c>
      <c r="U772" s="161"/>
      <c r="V772" s="160"/>
      <c r="W772" s="160">
        <f>SUM(W773:W779)</f>
        <v>4649.2</v>
      </c>
      <c r="X772" s="160">
        <f>SUM(X773:X779)</f>
        <v>7953248.7399999993</v>
      </c>
      <c r="Y772" s="160"/>
      <c r="Z772" s="160"/>
      <c r="AA772" s="160"/>
      <c r="AB772" s="160"/>
      <c r="AC772" s="160"/>
      <c r="AD772" s="160"/>
      <c r="AE772" s="160"/>
      <c r="AF772" s="160"/>
      <c r="AG772" s="160">
        <f>SUM(AG773:AG779)</f>
        <v>3140.35</v>
      </c>
      <c r="AH772" s="160">
        <v>59933.71</v>
      </c>
      <c r="AI772" s="176"/>
      <c r="AJ772" s="40"/>
      <c r="AK772" s="3"/>
      <c r="AL772" s="90">
        <f>SUM(AL773:AL779)</f>
        <v>7</v>
      </c>
      <c r="AM772" s="89">
        <f>SUM(AM773:AM779)</f>
        <v>0</v>
      </c>
      <c r="AN772" s="3">
        <f>M772-T772-X772-AG772-AH772</f>
        <v>-1.3387762010097504E-9</v>
      </c>
      <c r="AO772" s="87"/>
      <c r="AP772" s="3"/>
      <c r="AQ772" s="3"/>
      <c r="AR772" s="3"/>
      <c r="AS772" s="46"/>
      <c r="AT772" s="46"/>
      <c r="AX772" s="104"/>
    </row>
    <row r="773" spans="1:50" ht="22.5" customHeight="1" x14ac:dyDescent="0.3">
      <c r="A773" s="159" t="str">
        <f t="shared" si="166"/>
        <v>697.</v>
      </c>
      <c r="B773" s="159">
        <v>2812</v>
      </c>
      <c r="C773" s="187" t="s">
        <v>587</v>
      </c>
      <c r="D773" s="159">
        <v>1989</v>
      </c>
      <c r="E773" s="167" t="s">
        <v>34</v>
      </c>
      <c r="F773" s="172" t="s">
        <v>37</v>
      </c>
      <c r="G773" s="159">
        <v>5</v>
      </c>
      <c r="H773" s="159">
        <v>5</v>
      </c>
      <c r="I773" s="165">
        <v>5381.6</v>
      </c>
      <c r="J773" s="165">
        <v>4874.1000000000004</v>
      </c>
      <c r="K773" s="165">
        <v>3205.6</v>
      </c>
      <c r="L773" s="169">
        <v>136</v>
      </c>
      <c r="M773" s="165">
        <f>X773</f>
        <v>2288570.34</v>
      </c>
      <c r="N773" s="165" t="s">
        <v>34</v>
      </c>
      <c r="O773" s="165" t="s">
        <v>34</v>
      </c>
      <c r="P773" s="165" t="s">
        <v>34</v>
      </c>
      <c r="Q773" s="165">
        <f t="shared" ref="Q773:Q779" si="174">M773</f>
        <v>2288570.34</v>
      </c>
      <c r="R773" s="154">
        <f>Q773/I773</f>
        <v>425.25835067637871</v>
      </c>
      <c r="S773" s="154">
        <v>6757.0460339943347</v>
      </c>
      <c r="T773" s="165" t="s">
        <v>34</v>
      </c>
      <c r="U773" s="169" t="s">
        <v>34</v>
      </c>
      <c r="V773" s="165" t="s">
        <v>34</v>
      </c>
      <c r="W773" s="165">
        <v>1380</v>
      </c>
      <c r="X773" s="165">
        <v>2288570.34</v>
      </c>
      <c r="Y773" s="165" t="s">
        <v>34</v>
      </c>
      <c r="Z773" s="165" t="s">
        <v>34</v>
      </c>
      <c r="AA773" s="165" t="s">
        <v>34</v>
      </c>
      <c r="AB773" s="165" t="s">
        <v>34</v>
      </c>
      <c r="AC773" s="165" t="s">
        <v>34</v>
      </c>
      <c r="AD773" s="165" t="s">
        <v>34</v>
      </c>
      <c r="AE773" s="165" t="s">
        <v>34</v>
      </c>
      <c r="AF773" s="165" t="s">
        <v>34</v>
      </c>
      <c r="AG773" s="165" t="s">
        <v>34</v>
      </c>
      <c r="AH773" s="165" t="s">
        <v>34</v>
      </c>
      <c r="AI773" s="170" t="s">
        <v>405</v>
      </c>
      <c r="AJ773" s="41" t="s">
        <v>405</v>
      </c>
      <c r="AK773" s="32" t="s">
        <v>404</v>
      </c>
      <c r="AL773" s="90">
        <v>1</v>
      </c>
      <c r="AM773" s="89"/>
      <c r="AN773" s="21"/>
      <c r="AO773" s="87"/>
      <c r="AP773" s="21"/>
      <c r="AQ773" s="21"/>
      <c r="AR773" s="21"/>
      <c r="AS773" s="34" t="s">
        <v>1498</v>
      </c>
      <c r="AT773" s="34"/>
      <c r="AU773" s="29">
        <v>697</v>
      </c>
      <c r="AV773" s="29" t="s">
        <v>449</v>
      </c>
      <c r="AW773" s="29" t="str">
        <f>CONCATENATE(AU773,AV773)</f>
        <v>697.</v>
      </c>
      <c r="AX773" s="104"/>
    </row>
    <row r="774" spans="1:50" ht="22.5" customHeight="1" x14ac:dyDescent="0.3">
      <c r="A774" s="159" t="str">
        <f t="shared" si="166"/>
        <v>698.</v>
      </c>
      <c r="B774" s="159">
        <v>2930</v>
      </c>
      <c r="C774" s="187" t="s">
        <v>588</v>
      </c>
      <c r="D774" s="159">
        <v>1960</v>
      </c>
      <c r="E774" s="167" t="s">
        <v>34</v>
      </c>
      <c r="F774" s="172" t="s">
        <v>35</v>
      </c>
      <c r="G774" s="159">
        <v>2</v>
      </c>
      <c r="H774" s="159">
        <v>2</v>
      </c>
      <c r="I774" s="165">
        <v>459.4</v>
      </c>
      <c r="J774" s="165">
        <v>405.3</v>
      </c>
      <c r="K774" s="165">
        <v>295.3</v>
      </c>
      <c r="L774" s="169">
        <v>22</v>
      </c>
      <c r="M774" s="165">
        <f>X774</f>
        <v>1316044.93</v>
      </c>
      <c r="N774" s="165" t="s">
        <v>34</v>
      </c>
      <c r="O774" s="165" t="s">
        <v>34</v>
      </c>
      <c r="P774" s="165" t="s">
        <v>34</v>
      </c>
      <c r="Q774" s="165">
        <f t="shared" si="174"/>
        <v>1316044.93</v>
      </c>
      <c r="R774" s="154"/>
      <c r="S774" s="154"/>
      <c r="T774" s="165" t="s">
        <v>34</v>
      </c>
      <c r="U774" s="169" t="s">
        <v>34</v>
      </c>
      <c r="V774" s="165" t="s">
        <v>34</v>
      </c>
      <c r="W774" s="165">
        <v>467</v>
      </c>
      <c r="X774" s="165">
        <v>1316044.93</v>
      </c>
      <c r="Y774" s="165" t="s">
        <v>34</v>
      </c>
      <c r="Z774" s="165" t="s">
        <v>34</v>
      </c>
      <c r="AA774" s="165" t="s">
        <v>34</v>
      </c>
      <c r="AB774" s="165" t="s">
        <v>34</v>
      </c>
      <c r="AC774" s="165" t="s">
        <v>34</v>
      </c>
      <c r="AD774" s="165" t="s">
        <v>34</v>
      </c>
      <c r="AE774" s="165" t="s">
        <v>34</v>
      </c>
      <c r="AF774" s="165" t="s">
        <v>34</v>
      </c>
      <c r="AG774" s="165" t="s">
        <v>34</v>
      </c>
      <c r="AH774" s="165" t="s">
        <v>34</v>
      </c>
      <c r="AI774" s="170" t="s">
        <v>405</v>
      </c>
      <c r="AJ774" s="41" t="s">
        <v>405</v>
      </c>
      <c r="AK774" s="32" t="s">
        <v>404</v>
      </c>
      <c r="AL774" s="90">
        <v>1</v>
      </c>
      <c r="AM774" s="89"/>
      <c r="AN774" s="21"/>
      <c r="AO774" s="87"/>
      <c r="AP774" s="21"/>
      <c r="AQ774" s="21"/>
      <c r="AR774" s="21"/>
      <c r="AS774" s="34" t="s">
        <v>644</v>
      </c>
      <c r="AT774" s="34"/>
      <c r="AU774" s="29">
        <v>698</v>
      </c>
      <c r="AV774" s="29" t="s">
        <v>449</v>
      </c>
      <c r="AW774" s="29" t="str">
        <f t="shared" ref="AW774:AW779" si="175">CONCATENATE(AU774,AV774)</f>
        <v>698.</v>
      </c>
      <c r="AX774" s="104"/>
    </row>
    <row r="775" spans="1:50" ht="22.5" customHeight="1" x14ac:dyDescent="0.3">
      <c r="A775" s="159" t="str">
        <f t="shared" si="166"/>
        <v>699.</v>
      </c>
      <c r="B775" s="159">
        <v>2933</v>
      </c>
      <c r="C775" s="187" t="s">
        <v>283</v>
      </c>
      <c r="D775" s="159">
        <v>1996</v>
      </c>
      <c r="E775" s="167" t="s">
        <v>34</v>
      </c>
      <c r="F775" s="172" t="s">
        <v>37</v>
      </c>
      <c r="G775" s="159">
        <v>5</v>
      </c>
      <c r="H775" s="159">
        <v>6</v>
      </c>
      <c r="I775" s="165">
        <v>7675.8</v>
      </c>
      <c r="J775" s="165">
        <v>6535.1</v>
      </c>
      <c r="K775" s="165">
        <v>6433.5</v>
      </c>
      <c r="L775" s="169">
        <v>294</v>
      </c>
      <c r="M775" s="165">
        <f>X775</f>
        <v>2146436.17</v>
      </c>
      <c r="N775" s="165" t="s">
        <v>34</v>
      </c>
      <c r="O775" s="165" t="s">
        <v>34</v>
      </c>
      <c r="P775" s="165" t="s">
        <v>34</v>
      </c>
      <c r="Q775" s="165">
        <f t="shared" si="174"/>
        <v>2146436.17</v>
      </c>
      <c r="R775" s="154">
        <f>Q775/I775</f>
        <v>279.63680267854812</v>
      </c>
      <c r="S775" s="154">
        <v>6757.0460339943347</v>
      </c>
      <c r="T775" s="165" t="s">
        <v>34</v>
      </c>
      <c r="U775" s="169" t="s">
        <v>34</v>
      </c>
      <c r="V775" s="165" t="s">
        <v>34</v>
      </c>
      <c r="W775" s="165">
        <v>1782.2</v>
      </c>
      <c r="X775" s="165">
        <v>2146436.17</v>
      </c>
      <c r="Y775" s="165" t="s">
        <v>34</v>
      </c>
      <c r="Z775" s="165" t="s">
        <v>34</v>
      </c>
      <c r="AA775" s="165" t="s">
        <v>34</v>
      </c>
      <c r="AB775" s="165" t="s">
        <v>34</v>
      </c>
      <c r="AC775" s="165" t="s">
        <v>34</v>
      </c>
      <c r="AD775" s="165" t="s">
        <v>34</v>
      </c>
      <c r="AE775" s="165" t="s">
        <v>34</v>
      </c>
      <c r="AF775" s="165" t="s">
        <v>34</v>
      </c>
      <c r="AG775" s="165" t="s">
        <v>34</v>
      </c>
      <c r="AH775" s="165" t="s">
        <v>34</v>
      </c>
      <c r="AI775" s="170" t="s">
        <v>405</v>
      </c>
      <c r="AJ775" s="41" t="s">
        <v>405</v>
      </c>
      <c r="AK775" s="32" t="s">
        <v>404</v>
      </c>
      <c r="AL775" s="90">
        <v>1</v>
      </c>
      <c r="AM775" s="89"/>
      <c r="AN775" s="21"/>
      <c r="AO775" s="87"/>
      <c r="AP775" s="21"/>
      <c r="AQ775" s="21"/>
      <c r="AR775" s="21"/>
      <c r="AS775" s="34"/>
      <c r="AT775" s="34"/>
      <c r="AU775" s="29">
        <v>699</v>
      </c>
      <c r="AV775" s="29" t="s">
        <v>449</v>
      </c>
      <c r="AW775" s="29" t="str">
        <f t="shared" si="175"/>
        <v>699.</v>
      </c>
      <c r="AX775" s="104"/>
    </row>
    <row r="776" spans="1:50" ht="22.5" customHeight="1" x14ac:dyDescent="0.3">
      <c r="A776" s="159" t="str">
        <f t="shared" si="166"/>
        <v>700.</v>
      </c>
      <c r="B776" s="159">
        <v>2943</v>
      </c>
      <c r="C776" s="187" t="s">
        <v>284</v>
      </c>
      <c r="D776" s="159">
        <v>1984</v>
      </c>
      <c r="E776" s="167" t="s">
        <v>34</v>
      </c>
      <c r="F776" s="159" t="s">
        <v>35</v>
      </c>
      <c r="G776" s="159">
        <v>3</v>
      </c>
      <c r="H776" s="159">
        <v>2</v>
      </c>
      <c r="I776" s="165">
        <v>1485.5</v>
      </c>
      <c r="J776" s="165">
        <v>872.4</v>
      </c>
      <c r="K776" s="165">
        <v>625.95000000000005</v>
      </c>
      <c r="L776" s="169">
        <v>113</v>
      </c>
      <c r="M776" s="165">
        <f>AH776+X776+T776</f>
        <v>3693048.01</v>
      </c>
      <c r="N776" s="165" t="s">
        <v>34</v>
      </c>
      <c r="O776" s="165" t="s">
        <v>34</v>
      </c>
      <c r="P776" s="165" t="s">
        <v>34</v>
      </c>
      <c r="Q776" s="165">
        <f t="shared" si="174"/>
        <v>3693048.01</v>
      </c>
      <c r="R776" s="154">
        <f>Q776/I776</f>
        <v>2486.0639582632107</v>
      </c>
      <c r="S776" s="154">
        <v>6757.0460339943347</v>
      </c>
      <c r="T776" s="165">
        <v>1430917</v>
      </c>
      <c r="U776" s="169" t="s">
        <v>34</v>
      </c>
      <c r="V776" s="165" t="s">
        <v>34</v>
      </c>
      <c r="W776" s="165">
        <v>1020</v>
      </c>
      <c r="X776" s="165">
        <v>2202197.2999999998</v>
      </c>
      <c r="Y776" s="165" t="s">
        <v>34</v>
      </c>
      <c r="Z776" s="165" t="s">
        <v>34</v>
      </c>
      <c r="AA776" s="165" t="s">
        <v>34</v>
      </c>
      <c r="AB776" s="165" t="s">
        <v>34</v>
      </c>
      <c r="AC776" s="165" t="s">
        <v>34</v>
      </c>
      <c r="AD776" s="165" t="s">
        <v>34</v>
      </c>
      <c r="AE776" s="165" t="s">
        <v>34</v>
      </c>
      <c r="AF776" s="165" t="s">
        <v>34</v>
      </c>
      <c r="AG776" s="165" t="s">
        <v>34</v>
      </c>
      <c r="AH776" s="165">
        <v>59933.71</v>
      </c>
      <c r="AI776" s="170" t="s">
        <v>405</v>
      </c>
      <c r="AJ776" s="41" t="s">
        <v>405</v>
      </c>
      <c r="AK776" s="32" t="s">
        <v>404</v>
      </c>
      <c r="AL776" s="90">
        <v>1</v>
      </c>
      <c r="AM776" s="89"/>
      <c r="AN776" s="21" t="s">
        <v>1574</v>
      </c>
      <c r="AO776" s="21"/>
      <c r="AP776" s="21"/>
      <c r="AQ776" s="21"/>
      <c r="AR776" s="21"/>
      <c r="AS776" s="34" t="s">
        <v>1951</v>
      </c>
      <c r="AT776" s="34"/>
      <c r="AU776" s="29">
        <v>700</v>
      </c>
      <c r="AV776" s="29" t="s">
        <v>449</v>
      </c>
      <c r="AW776" s="29" t="str">
        <f t="shared" si="175"/>
        <v>700.</v>
      </c>
      <c r="AX776" s="104"/>
    </row>
    <row r="777" spans="1:50" ht="22.5" customHeight="1" x14ac:dyDescent="0.3">
      <c r="A777" s="159" t="str">
        <f t="shared" si="166"/>
        <v>701.</v>
      </c>
      <c r="B777" s="159">
        <v>2968</v>
      </c>
      <c r="C777" s="187" t="s">
        <v>444</v>
      </c>
      <c r="D777" s="159">
        <v>1987</v>
      </c>
      <c r="E777" s="167" t="s">
        <v>34</v>
      </c>
      <c r="F777" s="159" t="s">
        <v>35</v>
      </c>
      <c r="G777" s="159">
        <v>2</v>
      </c>
      <c r="H777" s="159">
        <v>2</v>
      </c>
      <c r="I777" s="165">
        <v>631</v>
      </c>
      <c r="J777" s="165">
        <v>550.4</v>
      </c>
      <c r="K777" s="165">
        <v>372.5</v>
      </c>
      <c r="L777" s="169">
        <v>21</v>
      </c>
      <c r="M777" s="165">
        <f>T777</f>
        <v>333170</v>
      </c>
      <c r="N777" s="165" t="s">
        <v>34</v>
      </c>
      <c r="O777" s="165" t="s">
        <v>34</v>
      </c>
      <c r="P777" s="165" t="s">
        <v>34</v>
      </c>
      <c r="Q777" s="165">
        <f t="shared" si="174"/>
        <v>333170</v>
      </c>
      <c r="R777" s="154">
        <f>Q777/I777</f>
        <v>528.00316957210782</v>
      </c>
      <c r="S777" s="154">
        <v>6757.0460339943347</v>
      </c>
      <c r="T777" s="165">
        <v>333170</v>
      </c>
      <c r="U777" s="169" t="s">
        <v>34</v>
      </c>
      <c r="V777" s="165" t="s">
        <v>34</v>
      </c>
      <c r="W777" s="165" t="s">
        <v>34</v>
      </c>
      <c r="X777" s="165" t="s">
        <v>34</v>
      </c>
      <c r="Y777" s="165" t="s">
        <v>34</v>
      </c>
      <c r="Z777" s="165" t="s">
        <v>34</v>
      </c>
      <c r="AA777" s="165" t="s">
        <v>34</v>
      </c>
      <c r="AB777" s="165" t="s">
        <v>34</v>
      </c>
      <c r="AC777" s="165" t="s">
        <v>34</v>
      </c>
      <c r="AD777" s="165" t="s">
        <v>34</v>
      </c>
      <c r="AE777" s="165" t="s">
        <v>34</v>
      </c>
      <c r="AF777" s="165" t="s">
        <v>34</v>
      </c>
      <c r="AG777" s="165" t="s">
        <v>34</v>
      </c>
      <c r="AH777" s="165" t="s">
        <v>34</v>
      </c>
      <c r="AI777" s="170" t="s">
        <v>405</v>
      </c>
      <c r="AJ777" s="41" t="s">
        <v>405</v>
      </c>
      <c r="AK777" s="32" t="s">
        <v>404</v>
      </c>
      <c r="AL777" s="90">
        <v>1</v>
      </c>
      <c r="AM777" s="89"/>
      <c r="AN777" s="21" t="s">
        <v>502</v>
      </c>
      <c r="AO777" s="21"/>
      <c r="AP777" s="21"/>
      <c r="AQ777" s="21"/>
      <c r="AR777" s="21"/>
      <c r="AS777" s="34" t="s">
        <v>1865</v>
      </c>
      <c r="AT777" s="34"/>
      <c r="AU777" s="29">
        <v>701</v>
      </c>
      <c r="AV777" s="29" t="s">
        <v>449</v>
      </c>
      <c r="AW777" s="29" t="str">
        <f t="shared" si="175"/>
        <v>701.</v>
      </c>
      <c r="AX777" s="104"/>
    </row>
    <row r="778" spans="1:50" ht="22.5" customHeight="1" x14ac:dyDescent="0.3">
      <c r="A778" s="159" t="str">
        <f t="shared" si="166"/>
        <v>702.</v>
      </c>
      <c r="B778" s="159">
        <v>5504</v>
      </c>
      <c r="C778" s="187" t="s">
        <v>834</v>
      </c>
      <c r="D778" s="159">
        <v>1956</v>
      </c>
      <c r="E778" s="167" t="s">
        <v>34</v>
      </c>
      <c r="F778" s="159" t="s">
        <v>36</v>
      </c>
      <c r="G778" s="159">
        <v>2</v>
      </c>
      <c r="H778" s="159">
        <v>1</v>
      </c>
      <c r="I778" s="165">
        <v>435.1</v>
      </c>
      <c r="J778" s="165">
        <v>277.5</v>
      </c>
      <c r="K778" s="165">
        <v>232.1</v>
      </c>
      <c r="L778" s="169">
        <v>12</v>
      </c>
      <c r="M778" s="165">
        <f>T778+AG778</f>
        <v>214710.87</v>
      </c>
      <c r="N778" s="165" t="s">
        <v>34</v>
      </c>
      <c r="O778" s="165" t="s">
        <v>34</v>
      </c>
      <c r="P778" s="165" t="s">
        <v>34</v>
      </c>
      <c r="Q778" s="165">
        <f t="shared" si="174"/>
        <v>214710.87</v>
      </c>
      <c r="R778" s="154">
        <f>Q778/I778</f>
        <v>493.47476442197194</v>
      </c>
      <c r="S778" s="154">
        <v>6757.0460339943347</v>
      </c>
      <c r="T778" s="165">
        <v>211570.52</v>
      </c>
      <c r="U778" s="169" t="s">
        <v>34</v>
      </c>
      <c r="V778" s="165" t="s">
        <v>34</v>
      </c>
      <c r="W778" s="165" t="s">
        <v>34</v>
      </c>
      <c r="X778" s="165" t="s">
        <v>34</v>
      </c>
      <c r="Y778" s="165" t="s">
        <v>34</v>
      </c>
      <c r="Z778" s="165" t="s">
        <v>34</v>
      </c>
      <c r="AA778" s="165" t="s">
        <v>34</v>
      </c>
      <c r="AB778" s="165" t="s">
        <v>34</v>
      </c>
      <c r="AC778" s="165" t="s">
        <v>34</v>
      </c>
      <c r="AD778" s="165" t="s">
        <v>34</v>
      </c>
      <c r="AE778" s="165" t="s">
        <v>34</v>
      </c>
      <c r="AF778" s="165" t="s">
        <v>34</v>
      </c>
      <c r="AG778" s="165">
        <v>3140.35</v>
      </c>
      <c r="AH778" s="165" t="s">
        <v>34</v>
      </c>
      <c r="AI778" s="170" t="s">
        <v>405</v>
      </c>
      <c r="AJ778" s="41" t="s">
        <v>405</v>
      </c>
      <c r="AK778" s="32" t="s">
        <v>404</v>
      </c>
      <c r="AL778" s="90">
        <v>1</v>
      </c>
      <c r="AM778" s="89"/>
      <c r="AN778" s="21" t="s">
        <v>502</v>
      </c>
      <c r="AO778" s="21"/>
      <c r="AP778" s="21"/>
      <c r="AQ778" s="21"/>
      <c r="AR778" s="21"/>
      <c r="AS778" s="34"/>
      <c r="AT778" s="34"/>
      <c r="AU778" s="29">
        <v>702</v>
      </c>
      <c r="AV778" s="29" t="s">
        <v>449</v>
      </c>
      <c r="AW778" s="29" t="str">
        <f t="shared" si="175"/>
        <v>702.</v>
      </c>
      <c r="AX778" s="104"/>
    </row>
    <row r="779" spans="1:50" ht="22.5" customHeight="1" x14ac:dyDescent="0.3">
      <c r="A779" s="159" t="str">
        <f t="shared" si="166"/>
        <v>703.</v>
      </c>
      <c r="B779" s="159">
        <v>3059</v>
      </c>
      <c r="C779" s="187" t="s">
        <v>841</v>
      </c>
      <c r="D779" s="159">
        <v>1963</v>
      </c>
      <c r="E779" s="167" t="s">
        <v>34</v>
      </c>
      <c r="F779" s="159" t="s">
        <v>35</v>
      </c>
      <c r="G779" s="159">
        <v>2</v>
      </c>
      <c r="H779" s="159">
        <v>2</v>
      </c>
      <c r="I779" s="165">
        <v>641.20000000000005</v>
      </c>
      <c r="J779" s="165">
        <v>392.9</v>
      </c>
      <c r="K779" s="165">
        <v>392.9</v>
      </c>
      <c r="L779" s="169">
        <v>37</v>
      </c>
      <c r="M779" s="165">
        <f>T779</f>
        <v>319648.76</v>
      </c>
      <c r="N779" s="165" t="s">
        <v>34</v>
      </c>
      <c r="O779" s="165" t="s">
        <v>34</v>
      </c>
      <c r="P779" s="165" t="s">
        <v>34</v>
      </c>
      <c r="Q779" s="165">
        <f t="shared" si="174"/>
        <v>319648.76</v>
      </c>
      <c r="R779" s="154">
        <f>Q779/I779</f>
        <v>498.51646912039922</v>
      </c>
      <c r="S779" s="154">
        <v>6757.0460339943347</v>
      </c>
      <c r="T779" s="165">
        <v>319648.76</v>
      </c>
      <c r="U779" s="169" t="s">
        <v>34</v>
      </c>
      <c r="V779" s="165" t="s">
        <v>34</v>
      </c>
      <c r="W779" s="165" t="s">
        <v>34</v>
      </c>
      <c r="X779" s="165" t="s">
        <v>34</v>
      </c>
      <c r="Y779" s="165" t="s">
        <v>34</v>
      </c>
      <c r="Z779" s="165" t="s">
        <v>34</v>
      </c>
      <c r="AA779" s="165" t="s">
        <v>34</v>
      </c>
      <c r="AB779" s="165" t="s">
        <v>34</v>
      </c>
      <c r="AC779" s="165" t="s">
        <v>34</v>
      </c>
      <c r="AD779" s="165" t="s">
        <v>34</v>
      </c>
      <c r="AE779" s="165" t="s">
        <v>34</v>
      </c>
      <c r="AF779" s="165" t="s">
        <v>34</v>
      </c>
      <c r="AG779" s="165" t="s">
        <v>34</v>
      </c>
      <c r="AH779" s="165" t="s">
        <v>34</v>
      </c>
      <c r="AI779" s="170" t="s">
        <v>405</v>
      </c>
      <c r="AJ779" s="41" t="s">
        <v>405</v>
      </c>
      <c r="AK779" s="32" t="s">
        <v>404</v>
      </c>
      <c r="AL779" s="90">
        <v>1</v>
      </c>
      <c r="AM779" s="89"/>
      <c r="AN779" s="21" t="s">
        <v>502</v>
      </c>
      <c r="AO779" s="21"/>
      <c r="AP779" s="21"/>
      <c r="AQ779" s="21"/>
      <c r="AR779" s="21"/>
      <c r="AS779" s="34" t="s">
        <v>1865</v>
      </c>
      <c r="AT779" s="34"/>
      <c r="AU779" s="29">
        <v>703</v>
      </c>
      <c r="AV779" s="29" t="s">
        <v>449</v>
      </c>
      <c r="AW779" s="29" t="str">
        <f t="shared" si="175"/>
        <v>703.</v>
      </c>
      <c r="AX779" s="104"/>
    </row>
    <row r="780" spans="1:50" ht="22.5" customHeight="1" x14ac:dyDescent="0.3">
      <c r="A780" s="159"/>
      <c r="B780" s="159"/>
      <c r="C780" s="158" t="s">
        <v>285</v>
      </c>
      <c r="D780" s="192"/>
      <c r="E780" s="167"/>
      <c r="F780" s="159"/>
      <c r="G780" s="159"/>
      <c r="H780" s="159"/>
      <c r="I780" s="160">
        <f>I781+I783</f>
        <v>1642.1</v>
      </c>
      <c r="J780" s="160">
        <f>J781+J783</f>
        <v>1499.6</v>
      </c>
      <c r="K780" s="160">
        <f>K781+K783</f>
        <v>1251.3</v>
      </c>
      <c r="L780" s="161">
        <f>L781+L783</f>
        <v>81</v>
      </c>
      <c r="M780" s="160">
        <f>M781+M783</f>
        <v>2192979.41</v>
      </c>
      <c r="N780" s="160"/>
      <c r="O780" s="160"/>
      <c r="P780" s="160"/>
      <c r="Q780" s="160">
        <f>Q781+Q783</f>
        <v>2192979.41</v>
      </c>
      <c r="R780" s="160"/>
      <c r="S780" s="160"/>
      <c r="T780" s="160">
        <f>T781+T783</f>
        <v>132822.35999999999</v>
      </c>
      <c r="U780" s="161"/>
      <c r="V780" s="160"/>
      <c r="W780" s="160">
        <f t="shared" ref="W780:AD780" si="176">W781+W783</f>
        <v>587</v>
      </c>
      <c r="X780" s="160">
        <f t="shared" si="176"/>
        <v>1580654.4</v>
      </c>
      <c r="Y780" s="160"/>
      <c r="Z780" s="160"/>
      <c r="AA780" s="160">
        <f>AA781+AA783</f>
        <v>325.3</v>
      </c>
      <c r="AB780" s="160">
        <f t="shared" si="176"/>
        <v>273601.86</v>
      </c>
      <c r="AC780" s="160">
        <f t="shared" si="176"/>
        <v>92.9</v>
      </c>
      <c r="AD780" s="160">
        <f t="shared" si="176"/>
        <v>205900.79</v>
      </c>
      <c r="AE780" s="160"/>
      <c r="AF780" s="160"/>
      <c r="AG780" s="160"/>
      <c r="AH780" s="160"/>
      <c r="AI780" s="170"/>
      <c r="AJ780" s="41"/>
      <c r="AK780" s="32"/>
      <c r="AL780" s="115">
        <f>AL781+AL783</f>
        <v>4</v>
      </c>
      <c r="AM780" s="106">
        <f>AM781+AM783</f>
        <v>0</v>
      </c>
      <c r="AN780" s="21">
        <f>M780-T780-V780-X780-Z780-AB780-AD780-AG780-AH780</f>
        <v>3.7834979593753815E-10</v>
      </c>
      <c r="AO780" s="87"/>
      <c r="AP780" s="21"/>
      <c r="AQ780" s="21"/>
      <c r="AR780" s="21"/>
      <c r="AS780" s="95">
        <f>AL780+AM780</f>
        <v>4</v>
      </c>
      <c r="AT780" s="46"/>
      <c r="AX780" s="104"/>
    </row>
    <row r="781" spans="1:50" ht="22.5" customHeight="1" x14ac:dyDescent="0.3">
      <c r="A781" s="159"/>
      <c r="B781" s="159"/>
      <c r="C781" s="208" t="s">
        <v>39</v>
      </c>
      <c r="D781" s="192"/>
      <c r="E781" s="167"/>
      <c r="F781" s="159"/>
      <c r="G781" s="159"/>
      <c r="H781" s="159"/>
      <c r="I781" s="160">
        <f>SUM(I782)</f>
        <v>330.2</v>
      </c>
      <c r="J781" s="160">
        <f>SUM(J782)</f>
        <v>302.10000000000002</v>
      </c>
      <c r="K781" s="160">
        <f>SUM(K782)</f>
        <v>186.8</v>
      </c>
      <c r="L781" s="161">
        <f>SUM(L782)</f>
        <v>14</v>
      </c>
      <c r="M781" s="160">
        <f>SUM(M782)</f>
        <v>1022578.86</v>
      </c>
      <c r="N781" s="160"/>
      <c r="O781" s="160"/>
      <c r="P781" s="160"/>
      <c r="Q781" s="160">
        <f>SUM(Q782)</f>
        <v>1022578.86</v>
      </c>
      <c r="R781" s="160">
        <f>SUM(R782)</f>
        <v>3096.8469412477289</v>
      </c>
      <c r="S781" s="160">
        <f>SUM(S782)</f>
        <v>5221.4052538370725</v>
      </c>
      <c r="T781" s="160"/>
      <c r="U781" s="161"/>
      <c r="V781" s="160"/>
      <c r="W781" s="160">
        <f>SUM(W782)</f>
        <v>295</v>
      </c>
      <c r="X781" s="160">
        <f>SUM(X782)</f>
        <v>748977</v>
      </c>
      <c r="Y781" s="160"/>
      <c r="Z781" s="160"/>
      <c r="AA781" s="160">
        <f>SUM(AA782)</f>
        <v>325.3</v>
      </c>
      <c r="AB781" s="160">
        <f>SUM(AB782)</f>
        <v>273601.86</v>
      </c>
      <c r="AC781" s="160"/>
      <c r="AD781" s="160"/>
      <c r="AE781" s="160"/>
      <c r="AF781" s="160"/>
      <c r="AG781" s="160"/>
      <c r="AH781" s="165"/>
      <c r="AI781" s="170"/>
      <c r="AJ781" s="32">
        <v>1</v>
      </c>
      <c r="AL781" s="90">
        <f>SUM(AL782)</f>
        <v>1</v>
      </c>
      <c r="AM781" s="90">
        <f>SUM(AM782)</f>
        <v>0</v>
      </c>
      <c r="AN781" s="21">
        <f>M781-T781-V781-X781-Z781-AB781-AD781-AG781-AH781</f>
        <v>0</v>
      </c>
      <c r="AO781" s="87"/>
      <c r="AP781" s="21"/>
      <c r="AQ781" s="21"/>
      <c r="AR781" s="21"/>
      <c r="AS781" s="53"/>
      <c r="AT781" s="53"/>
      <c r="AX781" s="104"/>
    </row>
    <row r="782" spans="1:50" ht="22.5" customHeight="1" x14ac:dyDescent="0.3">
      <c r="A782" s="159" t="str">
        <f t="shared" si="166"/>
        <v>704.</v>
      </c>
      <c r="B782" s="159">
        <v>3087</v>
      </c>
      <c r="C782" s="166" t="s">
        <v>840</v>
      </c>
      <c r="D782" s="167">
        <v>1961</v>
      </c>
      <c r="E782" s="167" t="s">
        <v>34</v>
      </c>
      <c r="F782" s="167" t="s">
        <v>35</v>
      </c>
      <c r="G782" s="188">
        <v>2</v>
      </c>
      <c r="H782" s="188">
        <v>1</v>
      </c>
      <c r="I782" s="165">
        <v>330.2</v>
      </c>
      <c r="J782" s="165">
        <v>302.10000000000002</v>
      </c>
      <c r="K782" s="165">
        <v>186.8</v>
      </c>
      <c r="L782" s="169">
        <v>14</v>
      </c>
      <c r="M782" s="165">
        <f>X782+AB782</f>
        <v>1022578.86</v>
      </c>
      <c r="N782" s="160" t="s">
        <v>34</v>
      </c>
      <c r="O782" s="160" t="s">
        <v>34</v>
      </c>
      <c r="P782" s="160" t="s">
        <v>34</v>
      </c>
      <c r="Q782" s="165">
        <f>M782</f>
        <v>1022578.86</v>
      </c>
      <c r="R782" s="173">
        <f>Q782/I782</f>
        <v>3096.8469412477289</v>
      </c>
      <c r="S782" s="154">
        <v>5221.4052538370725</v>
      </c>
      <c r="T782" s="165" t="s">
        <v>34</v>
      </c>
      <c r="U782" s="169" t="s">
        <v>34</v>
      </c>
      <c r="V782" s="165" t="s">
        <v>34</v>
      </c>
      <c r="W782" s="165">
        <v>295</v>
      </c>
      <c r="X782" s="165">
        <v>748977</v>
      </c>
      <c r="Y782" s="165" t="s">
        <v>34</v>
      </c>
      <c r="Z782" s="165" t="s">
        <v>34</v>
      </c>
      <c r="AA782" s="165">
        <v>325.3</v>
      </c>
      <c r="AB782" s="165">
        <v>273601.86</v>
      </c>
      <c r="AC782" s="165" t="s">
        <v>34</v>
      </c>
      <c r="AD782" s="165" t="s">
        <v>34</v>
      </c>
      <c r="AE782" s="165" t="s">
        <v>34</v>
      </c>
      <c r="AF782" s="165" t="s">
        <v>34</v>
      </c>
      <c r="AG782" s="165" t="s">
        <v>34</v>
      </c>
      <c r="AH782" s="165" t="s">
        <v>34</v>
      </c>
      <c r="AI782" s="170" t="s">
        <v>403</v>
      </c>
      <c r="AJ782" s="41"/>
      <c r="AK782" s="32" t="s">
        <v>404</v>
      </c>
      <c r="AL782" s="90">
        <v>1</v>
      </c>
      <c r="AM782" s="89"/>
      <c r="AN782" s="21"/>
      <c r="AO782" s="87"/>
      <c r="AP782" s="21"/>
      <c r="AQ782" s="21"/>
      <c r="AR782" s="21"/>
      <c r="AS782" s="34"/>
      <c r="AT782" s="34"/>
      <c r="AU782" s="29">
        <v>704</v>
      </c>
      <c r="AV782" s="29" t="s">
        <v>449</v>
      </c>
      <c r="AW782" s="29" t="str">
        <f>CONCATENATE(AU782,AV782)</f>
        <v>704.</v>
      </c>
      <c r="AX782" s="104"/>
    </row>
    <row r="783" spans="1:50" ht="22.5" customHeight="1" x14ac:dyDescent="0.3">
      <c r="A783" s="159"/>
      <c r="B783" s="159"/>
      <c r="C783" s="158" t="s">
        <v>41</v>
      </c>
      <c r="D783" s="172"/>
      <c r="E783" s="167"/>
      <c r="F783" s="172"/>
      <c r="G783" s="182"/>
      <c r="H783" s="182"/>
      <c r="I783" s="160">
        <f>SUM(I784:I786)</f>
        <v>1311.8999999999999</v>
      </c>
      <c r="J783" s="160">
        <f>SUM(J784:J786)</f>
        <v>1197.5</v>
      </c>
      <c r="K783" s="160">
        <f>SUM(K784:K786)</f>
        <v>1064.5</v>
      </c>
      <c r="L783" s="161">
        <f>SUM(L784:L786)</f>
        <v>67</v>
      </c>
      <c r="M783" s="160">
        <f>SUM(M784:M786)</f>
        <v>1170400.55</v>
      </c>
      <c r="N783" s="160"/>
      <c r="O783" s="160"/>
      <c r="P783" s="160"/>
      <c r="Q783" s="160">
        <f>SUM(Q784:Q786)</f>
        <v>1170400.55</v>
      </c>
      <c r="R783" s="160"/>
      <c r="S783" s="160"/>
      <c r="T783" s="160">
        <f>SUM(T784:T786)</f>
        <v>132822.35999999999</v>
      </c>
      <c r="U783" s="161"/>
      <c r="V783" s="160"/>
      <c r="W783" s="160">
        <f>SUM(W784:W786)</f>
        <v>292</v>
      </c>
      <c r="X783" s="160">
        <f>SUM(X784:X786)</f>
        <v>831677.4</v>
      </c>
      <c r="Y783" s="160"/>
      <c r="Z783" s="160"/>
      <c r="AA783" s="160"/>
      <c r="AB783" s="160"/>
      <c r="AC783" s="160">
        <f>SUM(AC784:AC786)</f>
        <v>92.9</v>
      </c>
      <c r="AD783" s="160">
        <f>SUM(AD784:AD786)</f>
        <v>205900.79</v>
      </c>
      <c r="AE783" s="160"/>
      <c r="AF783" s="160"/>
      <c r="AG783" s="160"/>
      <c r="AH783" s="160"/>
      <c r="AI783" s="176"/>
      <c r="AJ783" s="40"/>
      <c r="AK783" s="3"/>
      <c r="AL783" s="90">
        <f>SUM(AL784:AL786)</f>
        <v>3</v>
      </c>
      <c r="AM783" s="89">
        <f>SUM(AM784:AM786)</f>
        <v>0</v>
      </c>
      <c r="AN783" s="3">
        <f>M783-T783-V783-X783-Z783-AB783-AD783-AG783-AH783</f>
        <v>2.9103830456733704E-11</v>
      </c>
      <c r="AO783" s="87"/>
      <c r="AP783" s="3"/>
      <c r="AQ783" s="3"/>
      <c r="AR783" s="3"/>
      <c r="AS783" s="53"/>
      <c r="AT783" s="53"/>
      <c r="AX783" s="104"/>
    </row>
    <row r="784" spans="1:50" ht="22.5" customHeight="1" x14ac:dyDescent="0.3">
      <c r="A784" s="159" t="str">
        <f t="shared" ref="A784:A841" si="177">AW784</f>
        <v>705.</v>
      </c>
      <c r="B784" s="159">
        <v>3079</v>
      </c>
      <c r="C784" s="185" t="s">
        <v>837</v>
      </c>
      <c r="D784" s="172">
        <v>1965</v>
      </c>
      <c r="E784" s="167">
        <v>2016</v>
      </c>
      <c r="F784" s="172" t="s">
        <v>35</v>
      </c>
      <c r="G784" s="182">
        <v>2</v>
      </c>
      <c r="H784" s="182">
        <v>1</v>
      </c>
      <c r="I784" s="165">
        <v>365.9</v>
      </c>
      <c r="J784" s="165">
        <v>332.1</v>
      </c>
      <c r="K784" s="165">
        <v>332.1</v>
      </c>
      <c r="L784" s="169">
        <v>20</v>
      </c>
      <c r="M784" s="165">
        <f>T784</f>
        <v>132822.35999999999</v>
      </c>
      <c r="N784" s="165" t="s">
        <v>34</v>
      </c>
      <c r="O784" s="165" t="s">
        <v>34</v>
      </c>
      <c r="P784" s="165" t="s">
        <v>34</v>
      </c>
      <c r="Q784" s="165">
        <f>M784</f>
        <v>132822.35999999999</v>
      </c>
      <c r="R784" s="165">
        <f>M784/I784</f>
        <v>363.00180377152225</v>
      </c>
      <c r="S784" s="173">
        <v>6757.0460339943347</v>
      </c>
      <c r="T784" s="165">
        <v>132822.35999999999</v>
      </c>
      <c r="U784" s="169" t="s">
        <v>34</v>
      </c>
      <c r="V784" s="165" t="s">
        <v>34</v>
      </c>
      <c r="W784" s="165" t="s">
        <v>34</v>
      </c>
      <c r="X784" s="165" t="s">
        <v>34</v>
      </c>
      <c r="Y784" s="165" t="s">
        <v>34</v>
      </c>
      <c r="Z784" s="165" t="s">
        <v>34</v>
      </c>
      <c r="AA784" s="165" t="s">
        <v>34</v>
      </c>
      <c r="AB784" s="165" t="s">
        <v>34</v>
      </c>
      <c r="AC784" s="165" t="s">
        <v>34</v>
      </c>
      <c r="AD784" s="165" t="s">
        <v>34</v>
      </c>
      <c r="AE784" s="165" t="s">
        <v>34</v>
      </c>
      <c r="AF784" s="165" t="s">
        <v>34</v>
      </c>
      <c r="AG784" s="165" t="s">
        <v>34</v>
      </c>
      <c r="AH784" s="165" t="s">
        <v>34</v>
      </c>
      <c r="AI784" s="176" t="s">
        <v>405</v>
      </c>
      <c r="AJ784" s="40" t="s">
        <v>405</v>
      </c>
      <c r="AK784" s="32" t="s">
        <v>404</v>
      </c>
      <c r="AL784" s="90">
        <v>1</v>
      </c>
      <c r="AM784" s="89"/>
      <c r="AN784" s="21" t="s">
        <v>502</v>
      </c>
      <c r="AO784" s="21"/>
      <c r="AP784" s="21"/>
      <c r="AQ784" s="21"/>
      <c r="AR784" s="21"/>
      <c r="AS784" s="34" t="s">
        <v>1657</v>
      </c>
      <c r="AT784" s="34"/>
      <c r="AU784" s="29">
        <v>705</v>
      </c>
      <c r="AV784" s="29" t="s">
        <v>449</v>
      </c>
      <c r="AW784" s="29" t="str">
        <f>CONCATENATE(AU784,AV784)</f>
        <v>705.</v>
      </c>
      <c r="AX784" s="104"/>
    </row>
    <row r="785" spans="1:50" ht="22.5" customHeight="1" x14ac:dyDescent="0.3">
      <c r="A785" s="159" t="str">
        <f t="shared" si="177"/>
        <v>706</v>
      </c>
      <c r="B785" s="159">
        <v>3084</v>
      </c>
      <c r="C785" s="185" t="s">
        <v>838</v>
      </c>
      <c r="D785" s="167">
        <v>1967</v>
      </c>
      <c r="E785" s="167" t="s">
        <v>34</v>
      </c>
      <c r="F785" s="167" t="s">
        <v>35</v>
      </c>
      <c r="G785" s="188">
        <v>2</v>
      </c>
      <c r="H785" s="188">
        <v>1</v>
      </c>
      <c r="I785" s="165">
        <v>367.7</v>
      </c>
      <c r="J785" s="165">
        <v>335.8</v>
      </c>
      <c r="K785" s="165">
        <v>335.8</v>
      </c>
      <c r="L785" s="169">
        <v>14</v>
      </c>
      <c r="M785" s="165">
        <f>X785</f>
        <v>831677.4</v>
      </c>
      <c r="N785" s="165" t="s">
        <v>34</v>
      </c>
      <c r="O785" s="165" t="s">
        <v>34</v>
      </c>
      <c r="P785" s="165" t="s">
        <v>34</v>
      </c>
      <c r="Q785" s="165">
        <f>M785</f>
        <v>831677.4</v>
      </c>
      <c r="R785" s="173">
        <f>Q785/I785</f>
        <v>2261.8368234974164</v>
      </c>
      <c r="S785" s="173">
        <v>6757.0460339943347</v>
      </c>
      <c r="T785" s="165" t="s">
        <v>34</v>
      </c>
      <c r="U785" s="169" t="s">
        <v>34</v>
      </c>
      <c r="V785" s="165" t="s">
        <v>34</v>
      </c>
      <c r="W785" s="165">
        <v>292</v>
      </c>
      <c r="X785" s="165">
        <v>831677.4</v>
      </c>
      <c r="Y785" s="165" t="s">
        <v>34</v>
      </c>
      <c r="Z785" s="165" t="s">
        <v>34</v>
      </c>
      <c r="AA785" s="165" t="s">
        <v>34</v>
      </c>
      <c r="AB785" s="165" t="s">
        <v>34</v>
      </c>
      <c r="AC785" s="165" t="s">
        <v>34</v>
      </c>
      <c r="AD785" s="165" t="s">
        <v>34</v>
      </c>
      <c r="AE785" s="165" t="s">
        <v>34</v>
      </c>
      <c r="AF785" s="165" t="s">
        <v>34</v>
      </c>
      <c r="AG785" s="165" t="s">
        <v>34</v>
      </c>
      <c r="AH785" s="165" t="s">
        <v>34</v>
      </c>
      <c r="AI785" s="176" t="s">
        <v>405</v>
      </c>
      <c r="AJ785" s="40" t="s">
        <v>405</v>
      </c>
      <c r="AK785" s="32" t="s">
        <v>404</v>
      </c>
      <c r="AL785" s="90">
        <v>1</v>
      </c>
      <c r="AM785" s="89"/>
      <c r="AN785" s="21"/>
      <c r="AO785" s="87"/>
      <c r="AP785" s="21"/>
      <c r="AQ785" s="21"/>
      <c r="AR785" s="21"/>
      <c r="AS785" s="34"/>
      <c r="AT785" s="34"/>
      <c r="AU785" s="29">
        <v>706</v>
      </c>
      <c r="AW785" s="29" t="str">
        <f>CONCATENATE(AU785,AV785)</f>
        <v>706</v>
      </c>
      <c r="AX785" s="104"/>
    </row>
    <row r="786" spans="1:50" ht="22.5" customHeight="1" x14ac:dyDescent="0.3">
      <c r="A786" s="159" t="str">
        <f t="shared" si="177"/>
        <v>707.</v>
      </c>
      <c r="B786" s="159">
        <v>3085</v>
      </c>
      <c r="C786" s="171" t="s">
        <v>839</v>
      </c>
      <c r="D786" s="172">
        <v>1968</v>
      </c>
      <c r="E786" s="167">
        <v>2007</v>
      </c>
      <c r="F786" s="172" t="s">
        <v>35</v>
      </c>
      <c r="G786" s="182">
        <v>2</v>
      </c>
      <c r="H786" s="182">
        <v>2</v>
      </c>
      <c r="I786" s="165">
        <v>578.29999999999995</v>
      </c>
      <c r="J786" s="165">
        <v>529.6</v>
      </c>
      <c r="K786" s="165">
        <v>396.6</v>
      </c>
      <c r="L786" s="169">
        <v>33</v>
      </c>
      <c r="M786" s="165">
        <f>AD786</f>
        <v>205900.79</v>
      </c>
      <c r="N786" s="165" t="s">
        <v>34</v>
      </c>
      <c r="O786" s="165" t="s">
        <v>34</v>
      </c>
      <c r="P786" s="165" t="s">
        <v>34</v>
      </c>
      <c r="Q786" s="165">
        <f>M786</f>
        <v>205900.79</v>
      </c>
      <c r="R786" s="173">
        <f>M786/I786</f>
        <v>356.04494207158916</v>
      </c>
      <c r="S786" s="173">
        <v>6757.0460339943347</v>
      </c>
      <c r="T786" s="165" t="s">
        <v>34</v>
      </c>
      <c r="U786" s="169" t="s">
        <v>34</v>
      </c>
      <c r="V786" s="165" t="s">
        <v>34</v>
      </c>
      <c r="W786" s="165" t="s">
        <v>34</v>
      </c>
      <c r="X786" s="165" t="s">
        <v>34</v>
      </c>
      <c r="Y786" s="165" t="s">
        <v>34</v>
      </c>
      <c r="Z786" s="165" t="s">
        <v>34</v>
      </c>
      <c r="AA786" s="165" t="s">
        <v>34</v>
      </c>
      <c r="AB786" s="165" t="s">
        <v>34</v>
      </c>
      <c r="AC786" s="165">
        <v>92.9</v>
      </c>
      <c r="AD786" s="165">
        <v>205900.79</v>
      </c>
      <c r="AE786" s="165" t="s">
        <v>34</v>
      </c>
      <c r="AF786" s="165" t="s">
        <v>34</v>
      </c>
      <c r="AG786" s="165" t="s">
        <v>34</v>
      </c>
      <c r="AH786" s="165" t="s">
        <v>34</v>
      </c>
      <c r="AI786" s="176" t="s">
        <v>405</v>
      </c>
      <c r="AJ786" s="40" t="s">
        <v>405</v>
      </c>
      <c r="AK786" s="1" t="s">
        <v>404</v>
      </c>
      <c r="AL786" s="90">
        <v>1</v>
      </c>
      <c r="AM786" s="91"/>
      <c r="AN786" s="21" t="s">
        <v>1591</v>
      </c>
      <c r="AO786" s="87"/>
      <c r="AP786" s="21"/>
      <c r="AQ786" s="21"/>
      <c r="AR786" s="21"/>
      <c r="AS786" s="34" t="s">
        <v>1773</v>
      </c>
      <c r="AT786" s="34"/>
      <c r="AU786" s="29">
        <v>707</v>
      </c>
      <c r="AV786" s="29" t="s">
        <v>449</v>
      </c>
      <c r="AW786" s="29" t="str">
        <f>CONCATENATE(AU786,AV786)</f>
        <v>707.</v>
      </c>
      <c r="AX786" s="104"/>
    </row>
    <row r="787" spans="1:50" ht="22.5" customHeight="1" x14ac:dyDescent="0.3">
      <c r="A787" s="159"/>
      <c r="B787" s="159"/>
      <c r="C787" s="158" t="s">
        <v>286</v>
      </c>
      <c r="D787" s="172"/>
      <c r="E787" s="167"/>
      <c r="F787" s="172"/>
      <c r="G787" s="182"/>
      <c r="H787" s="182"/>
      <c r="I787" s="160">
        <f>I788+I795+I802</f>
        <v>10855.59</v>
      </c>
      <c r="J787" s="160">
        <f>J788+J795+J802</f>
        <v>8693.4</v>
      </c>
      <c r="K787" s="160">
        <f>K788+K795+K802</f>
        <v>5147.05</v>
      </c>
      <c r="L787" s="161">
        <f>L788+L795+L802</f>
        <v>442</v>
      </c>
      <c r="M787" s="160">
        <f>M788+M795+M802</f>
        <v>15518716.640000001</v>
      </c>
      <c r="N787" s="160"/>
      <c r="O787" s="160"/>
      <c r="P787" s="160"/>
      <c r="Q787" s="160">
        <f>Q788+Q795+Q802</f>
        <v>15518716.640000001</v>
      </c>
      <c r="R787" s="160"/>
      <c r="S787" s="160"/>
      <c r="T787" s="160">
        <f>T788+T795+T802</f>
        <v>1732309.6600000001</v>
      </c>
      <c r="U787" s="161"/>
      <c r="V787" s="160"/>
      <c r="W787" s="160">
        <f>W788+W795+W802</f>
        <v>5773</v>
      </c>
      <c r="X787" s="160">
        <f>X788+X795+X802</f>
        <v>12930041.499999998</v>
      </c>
      <c r="Y787" s="160"/>
      <c r="Z787" s="160"/>
      <c r="AA787" s="160">
        <f>AA788+AA795+AA802</f>
        <v>998.4</v>
      </c>
      <c r="AB787" s="160">
        <f>AB788+AB795+AB802</f>
        <v>850836.21</v>
      </c>
      <c r="AC787" s="160"/>
      <c r="AD787" s="160"/>
      <c r="AE787" s="160"/>
      <c r="AF787" s="160"/>
      <c r="AG787" s="160">
        <f>AG788+AG795+AG802</f>
        <v>5529.27</v>
      </c>
      <c r="AH787" s="160"/>
      <c r="AI787" s="176"/>
      <c r="AJ787" s="40"/>
      <c r="AK787" s="3"/>
      <c r="AL787" s="115">
        <f>AL788+AL795+AL802</f>
        <v>18</v>
      </c>
      <c r="AM787" s="106">
        <f>AM788+AM795+AM802</f>
        <v>0</v>
      </c>
      <c r="AN787" s="3">
        <f>M787-T787-V787-X787-Z787-AB787-AD787-AG787-AH787</f>
        <v>2.3464963305741549E-9</v>
      </c>
      <c r="AO787" s="87"/>
      <c r="AP787" s="3"/>
      <c r="AQ787" s="3"/>
      <c r="AR787" s="3"/>
      <c r="AS787" s="95">
        <f>AL787+AM787</f>
        <v>18</v>
      </c>
      <c r="AT787" s="46"/>
      <c r="AX787" s="104"/>
    </row>
    <row r="788" spans="1:50" ht="22.5" customHeight="1" x14ac:dyDescent="0.3">
      <c r="A788" s="159"/>
      <c r="B788" s="159"/>
      <c r="C788" s="158" t="s">
        <v>39</v>
      </c>
      <c r="D788" s="172"/>
      <c r="E788" s="167"/>
      <c r="F788" s="172"/>
      <c r="G788" s="182"/>
      <c r="H788" s="182"/>
      <c r="I788" s="160">
        <f>SUM(I789:I794)</f>
        <v>2622.7</v>
      </c>
      <c r="J788" s="160">
        <f>SUM(J789:J794)</f>
        <v>1841.0000000000002</v>
      </c>
      <c r="K788" s="160">
        <f>SUM(K789:K794)</f>
        <v>1161.3600000000001</v>
      </c>
      <c r="L788" s="161">
        <f>SUM(L789:L794)</f>
        <v>119</v>
      </c>
      <c r="M788" s="160">
        <f>SUM(M789:M794)</f>
        <v>4105401.72</v>
      </c>
      <c r="N788" s="160"/>
      <c r="O788" s="160"/>
      <c r="P788" s="160"/>
      <c r="Q788" s="160">
        <f>SUM(Q789:Q794)</f>
        <v>4105401.72</v>
      </c>
      <c r="R788" s="160"/>
      <c r="S788" s="160"/>
      <c r="T788" s="160">
        <f>SUM(T789:T794)</f>
        <v>378647.11</v>
      </c>
      <c r="U788" s="161"/>
      <c r="V788" s="160"/>
      <c r="W788" s="160">
        <f>SUM(W789:W794)</f>
        <v>1882</v>
      </c>
      <c r="X788" s="160">
        <f>SUM(X789:X794)</f>
        <v>3721225.34</v>
      </c>
      <c r="Y788" s="160"/>
      <c r="Z788" s="160"/>
      <c r="AA788" s="160"/>
      <c r="AB788" s="160"/>
      <c r="AC788" s="160"/>
      <c r="AD788" s="160"/>
      <c r="AE788" s="160"/>
      <c r="AF788" s="160"/>
      <c r="AG788" s="160">
        <f>SUM(AG789:AG794)</f>
        <v>5529.27</v>
      </c>
      <c r="AH788" s="165"/>
      <c r="AI788" s="176"/>
      <c r="AJ788" s="3">
        <v>6</v>
      </c>
      <c r="AL788" s="90">
        <f>SUM(AL789:AL794)</f>
        <v>6</v>
      </c>
      <c r="AM788" s="90">
        <f>SUM(AM789:AM794)</f>
        <v>0</v>
      </c>
      <c r="AN788" s="3">
        <f>M788-T788-V788-X788-Z788-AB788-AD788-AG788-AH788</f>
        <v>4.8385118134319782E-10</v>
      </c>
      <c r="AO788" s="87"/>
      <c r="AP788" s="3"/>
      <c r="AQ788" s="3"/>
      <c r="AR788" s="3"/>
      <c r="AS788" s="46"/>
      <c r="AT788" s="46"/>
      <c r="AX788" s="104"/>
    </row>
    <row r="789" spans="1:50" ht="22.5" customHeight="1" x14ac:dyDescent="0.3">
      <c r="A789" s="159" t="str">
        <f t="shared" si="177"/>
        <v>708.</v>
      </c>
      <c r="B789" s="159">
        <v>3112</v>
      </c>
      <c r="C789" s="166" t="s">
        <v>287</v>
      </c>
      <c r="D789" s="159">
        <v>1962</v>
      </c>
      <c r="E789" s="167" t="s">
        <v>34</v>
      </c>
      <c r="F789" s="159" t="s">
        <v>35</v>
      </c>
      <c r="G789" s="168">
        <v>2</v>
      </c>
      <c r="H789" s="168">
        <v>2</v>
      </c>
      <c r="I789" s="165">
        <v>507.5</v>
      </c>
      <c r="J789" s="165">
        <v>298.60000000000002</v>
      </c>
      <c r="K789" s="165">
        <v>249.3</v>
      </c>
      <c r="L789" s="169">
        <v>17</v>
      </c>
      <c r="M789" s="165">
        <v>844656</v>
      </c>
      <c r="N789" s="160" t="s">
        <v>34</v>
      </c>
      <c r="O789" s="160" t="s">
        <v>34</v>
      </c>
      <c r="P789" s="160" t="s">
        <v>34</v>
      </c>
      <c r="Q789" s="165">
        <f t="shared" ref="Q789:Q794" si="178">M789</f>
        <v>844656</v>
      </c>
      <c r="R789" s="173">
        <f t="shared" ref="R789:R794" si="179">M789/I789</f>
        <v>1664.3467980295566</v>
      </c>
      <c r="S789" s="154">
        <v>5221.4052538370725</v>
      </c>
      <c r="T789" s="165" t="s">
        <v>34</v>
      </c>
      <c r="U789" s="169" t="s">
        <v>34</v>
      </c>
      <c r="V789" s="165" t="s">
        <v>34</v>
      </c>
      <c r="W789" s="165">
        <v>438</v>
      </c>
      <c r="X789" s="165">
        <v>844656</v>
      </c>
      <c r="Y789" s="165" t="s">
        <v>34</v>
      </c>
      <c r="Z789" s="165" t="s">
        <v>34</v>
      </c>
      <c r="AA789" s="165" t="s">
        <v>34</v>
      </c>
      <c r="AB789" s="165" t="s">
        <v>34</v>
      </c>
      <c r="AC789" s="165" t="s">
        <v>34</v>
      </c>
      <c r="AD789" s="165" t="s">
        <v>34</v>
      </c>
      <c r="AE789" s="165" t="s">
        <v>34</v>
      </c>
      <c r="AF789" s="165" t="s">
        <v>34</v>
      </c>
      <c r="AG789" s="165" t="s">
        <v>34</v>
      </c>
      <c r="AH789" s="165" t="s">
        <v>34</v>
      </c>
      <c r="AI789" s="170" t="s">
        <v>403</v>
      </c>
      <c r="AJ789" s="41"/>
      <c r="AK789" s="1" t="s">
        <v>404</v>
      </c>
      <c r="AL789" s="90">
        <v>1</v>
      </c>
      <c r="AM789" s="91"/>
      <c r="AN789" s="22"/>
      <c r="AO789" s="87"/>
      <c r="AP789" s="22"/>
      <c r="AQ789" s="22"/>
      <c r="AR789" s="22"/>
      <c r="AS789" s="46"/>
      <c r="AT789" s="46"/>
      <c r="AU789" s="29">
        <v>708</v>
      </c>
      <c r="AV789" s="29" t="s">
        <v>449</v>
      </c>
      <c r="AW789" s="29" t="str">
        <f t="shared" ref="AW789" si="180">CONCATENATE(AU789,AV789)</f>
        <v>708.</v>
      </c>
      <c r="AX789" s="104"/>
    </row>
    <row r="790" spans="1:50" ht="22.5" customHeight="1" x14ac:dyDescent="0.3">
      <c r="A790" s="159" t="str">
        <f t="shared" si="177"/>
        <v>709.</v>
      </c>
      <c r="B790" s="159">
        <v>3120</v>
      </c>
      <c r="C790" s="166" t="s">
        <v>288</v>
      </c>
      <c r="D790" s="159">
        <v>1959</v>
      </c>
      <c r="E790" s="167" t="s">
        <v>34</v>
      </c>
      <c r="F790" s="159" t="s">
        <v>35</v>
      </c>
      <c r="G790" s="168">
        <v>2</v>
      </c>
      <c r="H790" s="168">
        <v>1</v>
      </c>
      <c r="I790" s="165">
        <v>401.5</v>
      </c>
      <c r="J790" s="165">
        <v>269.39999999999998</v>
      </c>
      <c r="K790" s="165">
        <v>201.49</v>
      </c>
      <c r="L790" s="169">
        <v>21</v>
      </c>
      <c r="M790" s="165">
        <v>786803</v>
      </c>
      <c r="N790" s="160" t="s">
        <v>34</v>
      </c>
      <c r="O790" s="160" t="s">
        <v>34</v>
      </c>
      <c r="P790" s="160" t="s">
        <v>34</v>
      </c>
      <c r="Q790" s="165">
        <f t="shared" si="178"/>
        <v>786803</v>
      </c>
      <c r="R790" s="173">
        <f t="shared" si="179"/>
        <v>1959.6587795765879</v>
      </c>
      <c r="S790" s="154">
        <v>5221.4052538370725</v>
      </c>
      <c r="T790" s="165" t="s">
        <v>34</v>
      </c>
      <c r="U790" s="169" t="s">
        <v>34</v>
      </c>
      <c r="V790" s="165" t="s">
        <v>34</v>
      </c>
      <c r="W790" s="165">
        <v>375</v>
      </c>
      <c r="X790" s="165">
        <v>786803</v>
      </c>
      <c r="Y790" s="165" t="s">
        <v>34</v>
      </c>
      <c r="Z790" s="165" t="s">
        <v>34</v>
      </c>
      <c r="AA790" s="165" t="s">
        <v>34</v>
      </c>
      <c r="AB790" s="165" t="s">
        <v>34</v>
      </c>
      <c r="AC790" s="165" t="s">
        <v>34</v>
      </c>
      <c r="AD790" s="165" t="s">
        <v>34</v>
      </c>
      <c r="AE790" s="165" t="s">
        <v>34</v>
      </c>
      <c r="AF790" s="165" t="s">
        <v>34</v>
      </c>
      <c r="AG790" s="165" t="s">
        <v>34</v>
      </c>
      <c r="AH790" s="165" t="s">
        <v>34</v>
      </c>
      <c r="AI790" s="170" t="s">
        <v>403</v>
      </c>
      <c r="AJ790" s="41"/>
      <c r="AK790" s="1" t="s">
        <v>404</v>
      </c>
      <c r="AL790" s="90">
        <v>1</v>
      </c>
      <c r="AM790" s="91"/>
      <c r="AN790" s="22"/>
      <c r="AO790" s="87"/>
      <c r="AP790" s="22"/>
      <c r="AQ790" s="22"/>
      <c r="AR790" s="22"/>
      <c r="AS790" s="46"/>
      <c r="AT790" s="46"/>
      <c r="AU790" s="29">
        <v>709</v>
      </c>
      <c r="AV790" s="29" t="s">
        <v>449</v>
      </c>
      <c r="AW790" s="29" t="str">
        <f t="shared" ref="AW790:AW794" si="181">CONCATENATE(AU790,AV790)</f>
        <v>709.</v>
      </c>
      <c r="AX790" s="104"/>
    </row>
    <row r="791" spans="1:50" ht="22.5" customHeight="1" x14ac:dyDescent="0.3">
      <c r="A791" s="159" t="str">
        <f t="shared" si="177"/>
        <v>710.</v>
      </c>
      <c r="B791" s="159">
        <v>3164</v>
      </c>
      <c r="C791" s="166" t="s">
        <v>289</v>
      </c>
      <c r="D791" s="159">
        <v>1960</v>
      </c>
      <c r="E791" s="167" t="s">
        <v>34</v>
      </c>
      <c r="F791" s="159" t="s">
        <v>35</v>
      </c>
      <c r="G791" s="168">
        <v>2</v>
      </c>
      <c r="H791" s="168">
        <v>1</v>
      </c>
      <c r="I791" s="165">
        <v>324.89999999999998</v>
      </c>
      <c r="J791" s="165">
        <v>196</v>
      </c>
      <c r="K791" s="165">
        <v>86.7</v>
      </c>
      <c r="L791" s="169">
        <v>13</v>
      </c>
      <c r="M791" s="165">
        <v>590875</v>
      </c>
      <c r="N791" s="160" t="s">
        <v>34</v>
      </c>
      <c r="O791" s="160" t="s">
        <v>34</v>
      </c>
      <c r="P791" s="160" t="s">
        <v>34</v>
      </c>
      <c r="Q791" s="165">
        <f t="shared" si="178"/>
        <v>590875</v>
      </c>
      <c r="R791" s="173">
        <f t="shared" si="179"/>
        <v>1818.6365035395509</v>
      </c>
      <c r="S791" s="154">
        <v>5221.4052538370725</v>
      </c>
      <c r="T791" s="165" t="s">
        <v>34</v>
      </c>
      <c r="U791" s="169" t="s">
        <v>34</v>
      </c>
      <c r="V791" s="165" t="s">
        <v>34</v>
      </c>
      <c r="W791" s="165">
        <v>322</v>
      </c>
      <c r="X791" s="165">
        <v>590875</v>
      </c>
      <c r="Y791" s="165" t="s">
        <v>34</v>
      </c>
      <c r="Z791" s="165" t="s">
        <v>34</v>
      </c>
      <c r="AA791" s="165" t="s">
        <v>34</v>
      </c>
      <c r="AB791" s="165" t="s">
        <v>34</v>
      </c>
      <c r="AC791" s="165" t="s">
        <v>34</v>
      </c>
      <c r="AD791" s="165" t="s">
        <v>34</v>
      </c>
      <c r="AE791" s="165" t="s">
        <v>34</v>
      </c>
      <c r="AF791" s="165" t="s">
        <v>34</v>
      </c>
      <c r="AG791" s="165" t="s">
        <v>34</v>
      </c>
      <c r="AH791" s="165" t="s">
        <v>34</v>
      </c>
      <c r="AI791" s="170" t="s">
        <v>403</v>
      </c>
      <c r="AJ791" s="41"/>
      <c r="AK791" s="1" t="s">
        <v>404</v>
      </c>
      <c r="AL791" s="90">
        <v>1</v>
      </c>
      <c r="AM791" s="91"/>
      <c r="AN791" s="22"/>
      <c r="AO791" s="87"/>
      <c r="AP791" s="22"/>
      <c r="AQ791" s="22"/>
      <c r="AR791" s="22"/>
      <c r="AS791" s="46"/>
      <c r="AT791" s="46"/>
      <c r="AU791" s="29">
        <v>710</v>
      </c>
      <c r="AV791" s="29" t="s">
        <v>449</v>
      </c>
      <c r="AW791" s="29" t="str">
        <f t="shared" si="181"/>
        <v>710.</v>
      </c>
      <c r="AX791" s="104"/>
    </row>
    <row r="792" spans="1:50" ht="22.5" customHeight="1" x14ac:dyDescent="0.3">
      <c r="A792" s="159" t="str">
        <f t="shared" si="177"/>
        <v>711.</v>
      </c>
      <c r="B792" s="159">
        <v>3198</v>
      </c>
      <c r="C792" s="166" t="s">
        <v>290</v>
      </c>
      <c r="D792" s="159">
        <v>1969</v>
      </c>
      <c r="E792" s="167" t="s">
        <v>34</v>
      </c>
      <c r="F792" s="159" t="s">
        <v>35</v>
      </c>
      <c r="G792" s="168">
        <v>2</v>
      </c>
      <c r="H792" s="168">
        <v>2</v>
      </c>
      <c r="I792" s="165">
        <v>516.4</v>
      </c>
      <c r="J792" s="165">
        <v>297.2</v>
      </c>
      <c r="K792" s="165">
        <v>197.6</v>
      </c>
      <c r="L792" s="169">
        <v>21</v>
      </c>
      <c r="M792" s="165">
        <v>952256</v>
      </c>
      <c r="N792" s="160" t="s">
        <v>34</v>
      </c>
      <c r="O792" s="160" t="s">
        <v>34</v>
      </c>
      <c r="P792" s="160" t="s">
        <v>34</v>
      </c>
      <c r="Q792" s="165">
        <f t="shared" si="178"/>
        <v>952256</v>
      </c>
      <c r="R792" s="173">
        <f t="shared" si="179"/>
        <v>1844.027885360186</v>
      </c>
      <c r="S792" s="154">
        <v>5221.4052538370725</v>
      </c>
      <c r="T792" s="165" t="s">
        <v>34</v>
      </c>
      <c r="U792" s="169" t="s">
        <v>34</v>
      </c>
      <c r="V792" s="165" t="s">
        <v>34</v>
      </c>
      <c r="W792" s="165">
        <v>480</v>
      </c>
      <c r="X792" s="165">
        <v>952256</v>
      </c>
      <c r="Y792" s="165" t="s">
        <v>34</v>
      </c>
      <c r="Z792" s="165" t="s">
        <v>34</v>
      </c>
      <c r="AA792" s="165" t="s">
        <v>34</v>
      </c>
      <c r="AB792" s="165" t="s">
        <v>34</v>
      </c>
      <c r="AC792" s="165" t="s">
        <v>34</v>
      </c>
      <c r="AD792" s="165" t="s">
        <v>34</v>
      </c>
      <c r="AE792" s="165" t="s">
        <v>34</v>
      </c>
      <c r="AF792" s="165" t="s">
        <v>34</v>
      </c>
      <c r="AG792" s="165" t="s">
        <v>34</v>
      </c>
      <c r="AH792" s="165" t="s">
        <v>34</v>
      </c>
      <c r="AI792" s="170" t="s">
        <v>403</v>
      </c>
      <c r="AJ792" s="41"/>
      <c r="AK792" s="1" t="s">
        <v>404</v>
      </c>
      <c r="AL792" s="90">
        <v>1</v>
      </c>
      <c r="AM792" s="91"/>
      <c r="AN792" s="22"/>
      <c r="AO792" s="87"/>
      <c r="AP792" s="22"/>
      <c r="AQ792" s="22"/>
      <c r="AR792" s="22"/>
      <c r="AS792" s="46"/>
      <c r="AT792" s="46"/>
      <c r="AU792" s="29">
        <v>711</v>
      </c>
      <c r="AV792" s="29" t="s">
        <v>449</v>
      </c>
      <c r="AW792" s="29" t="str">
        <f t="shared" si="181"/>
        <v>711.</v>
      </c>
      <c r="AX792" s="104"/>
    </row>
    <row r="793" spans="1:50" ht="24" customHeight="1" x14ac:dyDescent="0.3">
      <c r="A793" s="159" t="str">
        <f t="shared" si="177"/>
        <v>712.</v>
      </c>
      <c r="B793" s="159">
        <v>3199</v>
      </c>
      <c r="C793" s="166" t="s">
        <v>291</v>
      </c>
      <c r="D793" s="159">
        <v>1961</v>
      </c>
      <c r="E793" s="167" t="s">
        <v>34</v>
      </c>
      <c r="F793" s="159" t="s">
        <v>35</v>
      </c>
      <c r="G793" s="168">
        <v>2</v>
      </c>
      <c r="H793" s="168">
        <v>1</v>
      </c>
      <c r="I793" s="165">
        <v>326.10000000000002</v>
      </c>
      <c r="J793" s="165">
        <v>282.10000000000002</v>
      </c>
      <c r="K793" s="165">
        <v>47.25</v>
      </c>
      <c r="L793" s="169">
        <v>23</v>
      </c>
      <c r="M793" s="165">
        <v>697324.87</v>
      </c>
      <c r="N793" s="160" t="s">
        <v>34</v>
      </c>
      <c r="O793" s="160" t="s">
        <v>34</v>
      </c>
      <c r="P793" s="160" t="s">
        <v>34</v>
      </c>
      <c r="Q793" s="165">
        <f t="shared" si="178"/>
        <v>697324.87</v>
      </c>
      <c r="R793" s="173">
        <f t="shared" si="179"/>
        <v>2138.3773995706838</v>
      </c>
      <c r="S793" s="154">
        <v>5221.4052538370725</v>
      </c>
      <c r="T793" s="165">
        <v>147788.57</v>
      </c>
      <c r="U793" s="169" t="s">
        <v>34</v>
      </c>
      <c r="V793" s="165" t="s">
        <v>34</v>
      </c>
      <c r="W793" s="165">
        <v>267</v>
      </c>
      <c r="X793" s="165">
        <v>546635.34</v>
      </c>
      <c r="Y793" s="165" t="s">
        <v>34</v>
      </c>
      <c r="Z793" s="165" t="s">
        <v>34</v>
      </c>
      <c r="AA793" s="165" t="s">
        <v>34</v>
      </c>
      <c r="AB793" s="165" t="s">
        <v>34</v>
      </c>
      <c r="AC793" s="165" t="s">
        <v>34</v>
      </c>
      <c r="AD793" s="165" t="s">
        <v>34</v>
      </c>
      <c r="AE793" s="165" t="s">
        <v>34</v>
      </c>
      <c r="AF793" s="165" t="s">
        <v>34</v>
      </c>
      <c r="AG793" s="165">
        <v>2900.96</v>
      </c>
      <c r="AH793" s="165" t="s">
        <v>34</v>
      </c>
      <c r="AI793" s="170" t="s">
        <v>38</v>
      </c>
      <c r="AJ793" s="41"/>
      <c r="AK793" s="1" t="s">
        <v>404</v>
      </c>
      <c r="AL793" s="90">
        <v>1</v>
      </c>
      <c r="AM793" s="91"/>
      <c r="AN793" s="22" t="s">
        <v>1586</v>
      </c>
      <c r="AO793" s="21"/>
      <c r="AP793" s="22"/>
      <c r="AQ793" s="22"/>
      <c r="AR793" s="22"/>
      <c r="AS793" s="46" t="s">
        <v>598</v>
      </c>
      <c r="AT793" s="46"/>
      <c r="AU793" s="29">
        <v>712</v>
      </c>
      <c r="AV793" s="29" t="s">
        <v>449</v>
      </c>
      <c r="AW793" s="29" t="str">
        <f t="shared" si="181"/>
        <v>712.</v>
      </c>
      <c r="AX793" s="104"/>
    </row>
    <row r="794" spans="1:50" ht="22.5" customHeight="1" x14ac:dyDescent="0.3">
      <c r="A794" s="159" t="str">
        <f t="shared" si="177"/>
        <v>713.</v>
      </c>
      <c r="B794" s="159">
        <v>3239</v>
      </c>
      <c r="C794" s="166" t="s">
        <v>292</v>
      </c>
      <c r="D794" s="159">
        <v>1960</v>
      </c>
      <c r="E794" s="167" t="s">
        <v>34</v>
      </c>
      <c r="F794" s="159" t="s">
        <v>35</v>
      </c>
      <c r="G794" s="168">
        <v>2</v>
      </c>
      <c r="H794" s="168">
        <v>2</v>
      </c>
      <c r="I794" s="165">
        <v>546.29999999999995</v>
      </c>
      <c r="J794" s="165">
        <v>497.7</v>
      </c>
      <c r="K794" s="165">
        <v>379.02</v>
      </c>
      <c r="L794" s="169">
        <v>24</v>
      </c>
      <c r="M794" s="165">
        <v>233486.85</v>
      </c>
      <c r="N794" s="160" t="s">
        <v>34</v>
      </c>
      <c r="O794" s="160" t="s">
        <v>34</v>
      </c>
      <c r="P794" s="160" t="s">
        <v>34</v>
      </c>
      <c r="Q794" s="165">
        <f t="shared" si="178"/>
        <v>233486.85</v>
      </c>
      <c r="R794" s="173">
        <f t="shared" si="179"/>
        <v>427.39676002196597</v>
      </c>
      <c r="S794" s="154">
        <v>5221.4052538370725</v>
      </c>
      <c r="T794" s="165">
        <v>230858.54</v>
      </c>
      <c r="U794" s="169" t="s">
        <v>34</v>
      </c>
      <c r="V794" s="165" t="s">
        <v>34</v>
      </c>
      <c r="W794" s="165" t="s">
        <v>34</v>
      </c>
      <c r="X794" s="165" t="s">
        <v>34</v>
      </c>
      <c r="Y794" s="165" t="s">
        <v>34</v>
      </c>
      <c r="Z794" s="165" t="s">
        <v>34</v>
      </c>
      <c r="AA794" s="165" t="s">
        <v>34</v>
      </c>
      <c r="AB794" s="165" t="s">
        <v>34</v>
      </c>
      <c r="AC794" s="165" t="s">
        <v>34</v>
      </c>
      <c r="AD794" s="165" t="s">
        <v>34</v>
      </c>
      <c r="AE794" s="165" t="s">
        <v>34</v>
      </c>
      <c r="AF794" s="165" t="s">
        <v>34</v>
      </c>
      <c r="AG794" s="165">
        <v>2628.31</v>
      </c>
      <c r="AH794" s="165" t="s">
        <v>34</v>
      </c>
      <c r="AI794" s="170" t="s">
        <v>403</v>
      </c>
      <c r="AJ794" s="41"/>
      <c r="AK794" s="1" t="s">
        <v>404</v>
      </c>
      <c r="AL794" s="90">
        <v>1</v>
      </c>
      <c r="AM794" s="91"/>
      <c r="AN794" s="22" t="s">
        <v>502</v>
      </c>
      <c r="AO794" s="21"/>
      <c r="AP794" s="22"/>
      <c r="AQ794" s="22"/>
      <c r="AR794" s="22"/>
      <c r="AS794" s="46"/>
      <c r="AT794" s="46"/>
      <c r="AU794" s="29">
        <v>713</v>
      </c>
      <c r="AV794" s="29" t="s">
        <v>449</v>
      </c>
      <c r="AW794" s="29" t="str">
        <f t="shared" si="181"/>
        <v>713.</v>
      </c>
      <c r="AX794" s="104"/>
    </row>
    <row r="795" spans="1:50" ht="22.5" customHeight="1" x14ac:dyDescent="0.3">
      <c r="A795" s="159"/>
      <c r="B795" s="159"/>
      <c r="C795" s="158" t="s">
        <v>40</v>
      </c>
      <c r="D795" s="172"/>
      <c r="E795" s="167"/>
      <c r="F795" s="172"/>
      <c r="G795" s="182"/>
      <c r="H795" s="182"/>
      <c r="I795" s="160">
        <f>SUM(I796:I801)</f>
        <v>3980.29</v>
      </c>
      <c r="J795" s="160">
        <f>SUM(J796:J801)</f>
        <v>3552.2</v>
      </c>
      <c r="K795" s="160">
        <f>SUM(K796:K801)</f>
        <v>2497.6</v>
      </c>
      <c r="L795" s="161">
        <f>SUM(L796:L801)</f>
        <v>173</v>
      </c>
      <c r="M795" s="160">
        <f>SUM(M796:M801)</f>
        <v>5526375.7199999997</v>
      </c>
      <c r="N795" s="160"/>
      <c r="O795" s="160"/>
      <c r="P795" s="160"/>
      <c r="Q795" s="160">
        <f>SUM(Q796:Q801)</f>
        <v>5526375.7199999997</v>
      </c>
      <c r="R795" s="160"/>
      <c r="S795" s="160"/>
      <c r="T795" s="160"/>
      <c r="U795" s="161"/>
      <c r="V795" s="160"/>
      <c r="W795" s="160">
        <f>SUM(W796:W801)</f>
        <v>2431</v>
      </c>
      <c r="X795" s="160">
        <f>SUM(X796:X801)</f>
        <v>5526375.7199999997</v>
      </c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5"/>
      <c r="AI795" s="176"/>
      <c r="AJ795" s="1">
        <v>6</v>
      </c>
      <c r="AK795" s="3"/>
      <c r="AL795" s="90">
        <f>SUM(AL796:AL801)</f>
        <v>6</v>
      </c>
      <c r="AM795" s="89">
        <f>SUM(AM796:AM801)</f>
        <v>0</v>
      </c>
      <c r="AN795" s="3">
        <f>M795-T795-V795-X795-Z795-AB795-AD795-AG795-AH795</f>
        <v>0</v>
      </c>
      <c r="AO795" s="87"/>
      <c r="AP795" s="3"/>
      <c r="AQ795" s="3"/>
      <c r="AR795" s="3"/>
      <c r="AS795" s="46"/>
      <c r="AT795" s="46"/>
      <c r="AX795" s="104"/>
    </row>
    <row r="796" spans="1:50" ht="22.5" customHeight="1" x14ac:dyDescent="0.3">
      <c r="A796" s="159" t="str">
        <f t="shared" si="177"/>
        <v>714.</v>
      </c>
      <c r="B796" s="159">
        <v>3116</v>
      </c>
      <c r="C796" s="185" t="s">
        <v>835</v>
      </c>
      <c r="D796" s="159">
        <v>1963</v>
      </c>
      <c r="E796" s="167" t="s">
        <v>34</v>
      </c>
      <c r="F796" s="159" t="s">
        <v>35</v>
      </c>
      <c r="G796" s="168">
        <v>2</v>
      </c>
      <c r="H796" s="168">
        <v>1</v>
      </c>
      <c r="I796" s="165">
        <v>351.4</v>
      </c>
      <c r="J796" s="165">
        <v>322.39999999999998</v>
      </c>
      <c r="K796" s="165">
        <v>322.39999999999998</v>
      </c>
      <c r="L796" s="169">
        <v>16</v>
      </c>
      <c r="M796" s="165">
        <f t="shared" ref="M796:M801" si="182">X796</f>
        <v>754255.01</v>
      </c>
      <c r="N796" s="160" t="s">
        <v>34</v>
      </c>
      <c r="O796" s="160" t="s">
        <v>34</v>
      </c>
      <c r="P796" s="160" t="s">
        <v>34</v>
      </c>
      <c r="Q796" s="152">
        <f t="shared" ref="Q796:Q801" si="183">M796</f>
        <v>754255.01</v>
      </c>
      <c r="R796" s="173">
        <f t="shared" ref="R796:R801" si="184">M796/I796</f>
        <v>2146.4285998861696</v>
      </c>
      <c r="S796" s="154">
        <v>7593.347341513293</v>
      </c>
      <c r="T796" s="165" t="s">
        <v>34</v>
      </c>
      <c r="U796" s="169" t="s">
        <v>34</v>
      </c>
      <c r="V796" s="165" t="s">
        <v>34</v>
      </c>
      <c r="W796" s="165">
        <v>301</v>
      </c>
      <c r="X796" s="165">
        <v>754255.01</v>
      </c>
      <c r="Y796" s="165" t="s">
        <v>34</v>
      </c>
      <c r="Z796" s="165" t="s">
        <v>34</v>
      </c>
      <c r="AA796" s="165" t="s">
        <v>34</v>
      </c>
      <c r="AB796" s="165" t="s">
        <v>34</v>
      </c>
      <c r="AC796" s="165" t="s">
        <v>34</v>
      </c>
      <c r="AD796" s="165" t="s">
        <v>34</v>
      </c>
      <c r="AE796" s="165" t="s">
        <v>34</v>
      </c>
      <c r="AF796" s="165" t="s">
        <v>34</v>
      </c>
      <c r="AG796" s="165" t="s">
        <v>34</v>
      </c>
      <c r="AH796" s="165" t="s">
        <v>34</v>
      </c>
      <c r="AI796" s="170" t="s">
        <v>38</v>
      </c>
      <c r="AJ796" s="41"/>
      <c r="AK796" s="32" t="s">
        <v>404</v>
      </c>
      <c r="AL796" s="90">
        <v>1</v>
      </c>
      <c r="AM796" s="89"/>
      <c r="AN796" s="21"/>
      <c r="AO796" s="87"/>
      <c r="AP796" s="21"/>
      <c r="AQ796" s="21"/>
      <c r="AR796" s="21"/>
      <c r="AS796" s="34"/>
      <c r="AT796" s="55">
        <v>43381</v>
      </c>
      <c r="AU796" s="29">
        <v>714</v>
      </c>
      <c r="AV796" s="29" t="s">
        <v>449</v>
      </c>
      <c r="AW796" s="29" t="str">
        <f t="shared" ref="AW796" si="185">CONCATENATE(AU796,AV796)</f>
        <v>714.</v>
      </c>
      <c r="AX796" s="104"/>
    </row>
    <row r="797" spans="1:50" ht="22.5" customHeight="1" x14ac:dyDescent="0.3">
      <c r="A797" s="159" t="str">
        <f t="shared" si="177"/>
        <v>715.</v>
      </c>
      <c r="B797" s="159">
        <v>3125</v>
      </c>
      <c r="C797" s="185" t="s">
        <v>836</v>
      </c>
      <c r="D797" s="159">
        <v>1963</v>
      </c>
      <c r="E797" s="167" t="s">
        <v>34</v>
      </c>
      <c r="F797" s="159" t="s">
        <v>35</v>
      </c>
      <c r="G797" s="168">
        <v>2</v>
      </c>
      <c r="H797" s="168">
        <v>2</v>
      </c>
      <c r="I797" s="165">
        <v>414.88</v>
      </c>
      <c r="J797" s="165">
        <v>376.5</v>
      </c>
      <c r="K797" s="165">
        <v>283.2</v>
      </c>
      <c r="L797" s="169">
        <v>22</v>
      </c>
      <c r="M797" s="165">
        <f t="shared" si="182"/>
        <v>928420.63</v>
      </c>
      <c r="N797" s="160" t="s">
        <v>34</v>
      </c>
      <c r="O797" s="160" t="s">
        <v>34</v>
      </c>
      <c r="P797" s="160" t="s">
        <v>34</v>
      </c>
      <c r="Q797" s="152">
        <f t="shared" si="183"/>
        <v>928420.63</v>
      </c>
      <c r="R797" s="173">
        <f t="shared" si="184"/>
        <v>2237.8052207867336</v>
      </c>
      <c r="S797" s="154">
        <v>7593.347341513293</v>
      </c>
      <c r="T797" s="165" t="s">
        <v>34</v>
      </c>
      <c r="U797" s="169" t="s">
        <v>34</v>
      </c>
      <c r="V797" s="165" t="s">
        <v>34</v>
      </c>
      <c r="W797" s="165">
        <v>370</v>
      </c>
      <c r="X797" s="165">
        <v>928420.63</v>
      </c>
      <c r="Y797" s="165" t="s">
        <v>34</v>
      </c>
      <c r="Z797" s="165" t="s">
        <v>34</v>
      </c>
      <c r="AA797" s="165" t="s">
        <v>34</v>
      </c>
      <c r="AB797" s="165" t="s">
        <v>34</v>
      </c>
      <c r="AC797" s="165" t="s">
        <v>34</v>
      </c>
      <c r="AD797" s="165" t="s">
        <v>34</v>
      </c>
      <c r="AE797" s="165" t="s">
        <v>34</v>
      </c>
      <c r="AF797" s="165" t="s">
        <v>34</v>
      </c>
      <c r="AG797" s="165" t="s">
        <v>34</v>
      </c>
      <c r="AH797" s="165" t="s">
        <v>34</v>
      </c>
      <c r="AI797" s="170" t="s">
        <v>38</v>
      </c>
      <c r="AJ797" s="41"/>
      <c r="AK797" s="32" t="s">
        <v>404</v>
      </c>
      <c r="AL797" s="90">
        <v>1</v>
      </c>
      <c r="AM797" s="89"/>
      <c r="AN797" s="21"/>
      <c r="AO797" s="87"/>
      <c r="AP797" s="21"/>
      <c r="AQ797" s="21"/>
      <c r="AR797" s="21"/>
      <c r="AS797" s="34"/>
      <c r="AT797" s="55">
        <v>43375</v>
      </c>
      <c r="AU797" s="29">
        <v>715</v>
      </c>
      <c r="AV797" s="29" t="s">
        <v>449</v>
      </c>
      <c r="AW797" s="29" t="str">
        <f t="shared" ref="AW797:AW801" si="186">CONCATENATE(AU797,AV797)</f>
        <v>715.</v>
      </c>
      <c r="AX797" s="104"/>
    </row>
    <row r="798" spans="1:50" ht="22.5" customHeight="1" x14ac:dyDescent="0.3">
      <c r="A798" s="159" t="str">
        <f t="shared" si="177"/>
        <v>716.</v>
      </c>
      <c r="B798" s="159">
        <v>3127</v>
      </c>
      <c r="C798" s="185" t="s">
        <v>842</v>
      </c>
      <c r="D798" s="159">
        <v>1964</v>
      </c>
      <c r="E798" s="167" t="s">
        <v>34</v>
      </c>
      <c r="F798" s="159" t="s">
        <v>35</v>
      </c>
      <c r="G798" s="168">
        <v>2</v>
      </c>
      <c r="H798" s="168">
        <v>1</v>
      </c>
      <c r="I798" s="165">
        <v>355.1</v>
      </c>
      <c r="J798" s="165">
        <v>211</v>
      </c>
      <c r="K798" s="165">
        <v>128</v>
      </c>
      <c r="L798" s="169">
        <v>20</v>
      </c>
      <c r="M798" s="165">
        <f t="shared" si="182"/>
        <v>770422.79</v>
      </c>
      <c r="N798" s="160" t="s">
        <v>34</v>
      </c>
      <c r="O798" s="160" t="s">
        <v>34</v>
      </c>
      <c r="P798" s="160" t="s">
        <v>34</v>
      </c>
      <c r="Q798" s="152">
        <f t="shared" si="183"/>
        <v>770422.79</v>
      </c>
      <c r="R798" s="173">
        <f t="shared" si="184"/>
        <v>2169.5938890453394</v>
      </c>
      <c r="S798" s="154">
        <v>7593.347341513293</v>
      </c>
      <c r="T798" s="165" t="s">
        <v>34</v>
      </c>
      <c r="U798" s="169" t="s">
        <v>34</v>
      </c>
      <c r="V798" s="165" t="s">
        <v>34</v>
      </c>
      <c r="W798" s="165">
        <v>306</v>
      </c>
      <c r="X798" s="165">
        <v>770422.79</v>
      </c>
      <c r="Y798" s="165" t="s">
        <v>34</v>
      </c>
      <c r="Z798" s="165" t="s">
        <v>34</v>
      </c>
      <c r="AA798" s="165" t="s">
        <v>34</v>
      </c>
      <c r="AB798" s="165" t="s">
        <v>34</v>
      </c>
      <c r="AC798" s="165" t="s">
        <v>34</v>
      </c>
      <c r="AD798" s="165" t="s">
        <v>34</v>
      </c>
      <c r="AE798" s="165" t="s">
        <v>34</v>
      </c>
      <c r="AF798" s="165" t="s">
        <v>34</v>
      </c>
      <c r="AG798" s="165" t="s">
        <v>34</v>
      </c>
      <c r="AH798" s="165" t="s">
        <v>34</v>
      </c>
      <c r="AI798" s="170" t="s">
        <v>38</v>
      </c>
      <c r="AJ798" s="41"/>
      <c r="AK798" s="32" t="s">
        <v>404</v>
      </c>
      <c r="AL798" s="90">
        <v>1</v>
      </c>
      <c r="AM798" s="89"/>
      <c r="AN798" s="21"/>
      <c r="AO798" s="87"/>
      <c r="AP798" s="21"/>
      <c r="AQ798" s="21"/>
      <c r="AR798" s="21"/>
      <c r="AS798" s="34"/>
      <c r="AT798" s="55">
        <v>43381</v>
      </c>
      <c r="AU798" s="29">
        <v>716</v>
      </c>
      <c r="AV798" s="29" t="s">
        <v>449</v>
      </c>
      <c r="AW798" s="29" t="str">
        <f t="shared" si="186"/>
        <v>716.</v>
      </c>
      <c r="AX798" s="104"/>
    </row>
    <row r="799" spans="1:50" ht="22.5" customHeight="1" x14ac:dyDescent="0.3">
      <c r="A799" s="159" t="str">
        <f t="shared" si="177"/>
        <v>717.</v>
      </c>
      <c r="B799" s="159">
        <v>3138</v>
      </c>
      <c r="C799" s="185" t="s">
        <v>843</v>
      </c>
      <c r="D799" s="159">
        <v>1959</v>
      </c>
      <c r="E799" s="167" t="s">
        <v>34</v>
      </c>
      <c r="F799" s="159" t="s">
        <v>35</v>
      </c>
      <c r="G799" s="168">
        <v>2</v>
      </c>
      <c r="H799" s="168">
        <v>2</v>
      </c>
      <c r="I799" s="165">
        <v>431.68</v>
      </c>
      <c r="J799" s="165">
        <v>386.7</v>
      </c>
      <c r="K799" s="165">
        <v>386.7</v>
      </c>
      <c r="L799" s="169">
        <v>23</v>
      </c>
      <c r="M799" s="165">
        <f t="shared" si="182"/>
        <v>932470.62</v>
      </c>
      <c r="N799" s="160" t="s">
        <v>34</v>
      </c>
      <c r="O799" s="160" t="s">
        <v>34</v>
      </c>
      <c r="P799" s="160" t="s">
        <v>34</v>
      </c>
      <c r="Q799" s="152">
        <f t="shared" si="183"/>
        <v>932470.62</v>
      </c>
      <c r="R799" s="173">
        <f t="shared" si="184"/>
        <v>2160.0968773165309</v>
      </c>
      <c r="S799" s="154">
        <v>7593.347341513293</v>
      </c>
      <c r="T799" s="165" t="s">
        <v>34</v>
      </c>
      <c r="U799" s="169" t="s">
        <v>34</v>
      </c>
      <c r="V799" s="165" t="s">
        <v>34</v>
      </c>
      <c r="W799" s="165">
        <v>401</v>
      </c>
      <c r="X799" s="165">
        <v>932470.62</v>
      </c>
      <c r="Y799" s="165" t="s">
        <v>34</v>
      </c>
      <c r="Z799" s="165" t="s">
        <v>34</v>
      </c>
      <c r="AA799" s="165" t="s">
        <v>34</v>
      </c>
      <c r="AB799" s="165" t="s">
        <v>34</v>
      </c>
      <c r="AC799" s="165" t="s">
        <v>34</v>
      </c>
      <c r="AD799" s="165" t="s">
        <v>34</v>
      </c>
      <c r="AE799" s="165" t="s">
        <v>34</v>
      </c>
      <c r="AF799" s="165" t="s">
        <v>34</v>
      </c>
      <c r="AG799" s="165" t="s">
        <v>34</v>
      </c>
      <c r="AH799" s="165" t="s">
        <v>34</v>
      </c>
      <c r="AI799" s="170" t="s">
        <v>38</v>
      </c>
      <c r="AJ799" s="41"/>
      <c r="AK799" s="32" t="s">
        <v>404</v>
      </c>
      <c r="AL799" s="90">
        <v>1</v>
      </c>
      <c r="AM799" s="89"/>
      <c r="AN799" s="21"/>
      <c r="AO799" s="87"/>
      <c r="AP799" s="21"/>
      <c r="AQ799" s="21"/>
      <c r="AR799" s="21"/>
      <c r="AS799" s="34"/>
      <c r="AT799" s="55">
        <v>43375</v>
      </c>
      <c r="AU799" s="29">
        <v>717</v>
      </c>
      <c r="AV799" s="29" t="s">
        <v>449</v>
      </c>
      <c r="AW799" s="29" t="str">
        <f t="shared" si="186"/>
        <v>717.</v>
      </c>
      <c r="AX799" s="104"/>
    </row>
    <row r="800" spans="1:50" ht="22.5" customHeight="1" x14ac:dyDescent="0.3">
      <c r="A800" s="159" t="str">
        <f t="shared" si="177"/>
        <v>718.</v>
      </c>
      <c r="B800" s="159">
        <v>3208</v>
      </c>
      <c r="C800" s="185" t="s">
        <v>293</v>
      </c>
      <c r="D800" s="159">
        <v>1964</v>
      </c>
      <c r="E800" s="167" t="s">
        <v>34</v>
      </c>
      <c r="F800" s="159" t="s">
        <v>37</v>
      </c>
      <c r="G800" s="168">
        <v>5</v>
      </c>
      <c r="H800" s="168">
        <v>2</v>
      </c>
      <c r="I800" s="165">
        <v>1751.73</v>
      </c>
      <c r="J800" s="165">
        <v>1646.1</v>
      </c>
      <c r="K800" s="165">
        <v>767.8</v>
      </c>
      <c r="L800" s="169">
        <v>67</v>
      </c>
      <c r="M800" s="165">
        <f t="shared" si="182"/>
        <v>720819.74</v>
      </c>
      <c r="N800" s="160" t="s">
        <v>34</v>
      </c>
      <c r="O800" s="160" t="s">
        <v>34</v>
      </c>
      <c r="P800" s="160" t="s">
        <v>34</v>
      </c>
      <c r="Q800" s="152">
        <f t="shared" si="183"/>
        <v>720819.74</v>
      </c>
      <c r="R800" s="173">
        <f t="shared" si="184"/>
        <v>411.490206824111</v>
      </c>
      <c r="S800" s="154">
        <v>7593.347341513293</v>
      </c>
      <c r="T800" s="165" t="s">
        <v>34</v>
      </c>
      <c r="U800" s="169" t="s">
        <v>34</v>
      </c>
      <c r="V800" s="165" t="s">
        <v>34</v>
      </c>
      <c r="W800" s="165">
        <v>465</v>
      </c>
      <c r="X800" s="165">
        <v>720819.74</v>
      </c>
      <c r="Y800" s="165" t="s">
        <v>34</v>
      </c>
      <c r="Z800" s="165" t="s">
        <v>34</v>
      </c>
      <c r="AA800" s="165" t="s">
        <v>34</v>
      </c>
      <c r="AB800" s="165" t="s">
        <v>34</v>
      </c>
      <c r="AC800" s="165" t="s">
        <v>34</v>
      </c>
      <c r="AD800" s="165" t="s">
        <v>34</v>
      </c>
      <c r="AE800" s="165" t="s">
        <v>34</v>
      </c>
      <c r="AF800" s="165" t="s">
        <v>34</v>
      </c>
      <c r="AG800" s="165" t="s">
        <v>34</v>
      </c>
      <c r="AH800" s="165" t="s">
        <v>34</v>
      </c>
      <c r="AI800" s="170" t="s">
        <v>38</v>
      </c>
      <c r="AJ800" s="41"/>
      <c r="AK800" s="32" t="s">
        <v>404</v>
      </c>
      <c r="AL800" s="90">
        <v>1</v>
      </c>
      <c r="AM800" s="89"/>
      <c r="AN800" s="21"/>
      <c r="AO800" s="87"/>
      <c r="AP800" s="21"/>
      <c r="AQ800" s="21"/>
      <c r="AR800" s="21"/>
      <c r="AS800" s="55"/>
      <c r="AT800" s="55">
        <v>43420</v>
      </c>
      <c r="AU800" s="29">
        <v>718</v>
      </c>
      <c r="AV800" s="29" t="s">
        <v>449</v>
      </c>
      <c r="AW800" s="29" t="str">
        <f t="shared" si="186"/>
        <v>718.</v>
      </c>
      <c r="AX800" s="104"/>
    </row>
    <row r="801" spans="1:50" ht="22.5" customHeight="1" x14ac:dyDescent="0.3">
      <c r="A801" s="159" t="str">
        <f t="shared" si="177"/>
        <v>719.</v>
      </c>
      <c r="B801" s="159">
        <v>3231</v>
      </c>
      <c r="C801" s="185" t="s">
        <v>844</v>
      </c>
      <c r="D801" s="159">
        <v>1966</v>
      </c>
      <c r="E801" s="167" t="s">
        <v>34</v>
      </c>
      <c r="F801" s="159" t="s">
        <v>35</v>
      </c>
      <c r="G801" s="168">
        <v>2</v>
      </c>
      <c r="H801" s="168">
        <v>2</v>
      </c>
      <c r="I801" s="165">
        <v>675.5</v>
      </c>
      <c r="J801" s="165">
        <v>609.5</v>
      </c>
      <c r="K801" s="165">
        <v>609.5</v>
      </c>
      <c r="L801" s="169">
        <v>25</v>
      </c>
      <c r="M801" s="165">
        <f t="shared" si="182"/>
        <v>1419986.93</v>
      </c>
      <c r="N801" s="160" t="s">
        <v>34</v>
      </c>
      <c r="O801" s="160" t="s">
        <v>34</v>
      </c>
      <c r="P801" s="160" t="s">
        <v>34</v>
      </c>
      <c r="Q801" s="152">
        <f t="shared" si="183"/>
        <v>1419986.93</v>
      </c>
      <c r="R801" s="173">
        <f t="shared" si="184"/>
        <v>2102.1272094744631</v>
      </c>
      <c r="S801" s="154">
        <v>7593.347341513293</v>
      </c>
      <c r="T801" s="165" t="s">
        <v>34</v>
      </c>
      <c r="U801" s="169" t="s">
        <v>34</v>
      </c>
      <c r="V801" s="165" t="s">
        <v>34</v>
      </c>
      <c r="W801" s="165">
        <v>588</v>
      </c>
      <c r="X801" s="165">
        <v>1419986.93</v>
      </c>
      <c r="Y801" s="165" t="s">
        <v>34</v>
      </c>
      <c r="Z801" s="165" t="s">
        <v>34</v>
      </c>
      <c r="AA801" s="165" t="s">
        <v>34</v>
      </c>
      <c r="AB801" s="165" t="s">
        <v>34</v>
      </c>
      <c r="AC801" s="165" t="s">
        <v>34</v>
      </c>
      <c r="AD801" s="165" t="s">
        <v>34</v>
      </c>
      <c r="AE801" s="165" t="s">
        <v>34</v>
      </c>
      <c r="AF801" s="165" t="s">
        <v>34</v>
      </c>
      <c r="AG801" s="165" t="s">
        <v>34</v>
      </c>
      <c r="AH801" s="165" t="s">
        <v>34</v>
      </c>
      <c r="AI801" s="170" t="s">
        <v>38</v>
      </c>
      <c r="AJ801" s="41"/>
      <c r="AK801" s="32" t="s">
        <v>404</v>
      </c>
      <c r="AL801" s="90">
        <v>1</v>
      </c>
      <c r="AM801" s="89"/>
      <c r="AN801" s="21"/>
      <c r="AO801" s="87"/>
      <c r="AP801" s="21"/>
      <c r="AQ801" s="21"/>
      <c r="AR801" s="21"/>
      <c r="AS801" s="34"/>
      <c r="AT801" s="55">
        <v>43355</v>
      </c>
      <c r="AU801" s="29">
        <v>719</v>
      </c>
      <c r="AV801" s="29" t="s">
        <v>449</v>
      </c>
      <c r="AW801" s="29" t="str">
        <f t="shared" si="186"/>
        <v>719.</v>
      </c>
      <c r="AX801" s="104"/>
    </row>
    <row r="802" spans="1:50" ht="22.5" customHeight="1" x14ac:dyDescent="0.3">
      <c r="A802" s="159"/>
      <c r="B802" s="159"/>
      <c r="C802" s="158" t="s">
        <v>41</v>
      </c>
      <c r="D802" s="172"/>
      <c r="E802" s="167"/>
      <c r="F802" s="172"/>
      <c r="G802" s="182"/>
      <c r="H802" s="182"/>
      <c r="I802" s="160">
        <f>SUM(I803:I808)</f>
        <v>4252.6000000000004</v>
      </c>
      <c r="J802" s="160">
        <f>SUM(J803:J808)</f>
        <v>3300.2</v>
      </c>
      <c r="K802" s="160">
        <f>SUM(K803:K808)</f>
        <v>1488.0900000000001</v>
      </c>
      <c r="L802" s="161">
        <f>SUM(L803:L808)</f>
        <v>150</v>
      </c>
      <c r="M802" s="160">
        <f>SUM(M803:M808)</f>
        <v>5886939.2000000002</v>
      </c>
      <c r="N802" s="160"/>
      <c r="O802" s="160"/>
      <c r="P802" s="160"/>
      <c r="Q802" s="160">
        <f>SUM(Q803:Q808)</f>
        <v>5886939.2000000002</v>
      </c>
      <c r="R802" s="160">
        <f>SUM(R803:R808)</f>
        <v>10973.298410329477</v>
      </c>
      <c r="S802" s="160">
        <f>SUM(S803:S808)</f>
        <v>33785.230169971677</v>
      </c>
      <c r="T802" s="160">
        <f>SUM(T803:T808)</f>
        <v>1353662.55</v>
      </c>
      <c r="U802" s="161"/>
      <c r="V802" s="160"/>
      <c r="W802" s="160">
        <f>SUM(W803:W808)</f>
        <v>1460</v>
      </c>
      <c r="X802" s="160">
        <f>SUM(X803:X808)</f>
        <v>3682440.44</v>
      </c>
      <c r="Y802" s="160"/>
      <c r="Z802" s="160"/>
      <c r="AA802" s="160">
        <f>SUM(AA803:AA808)</f>
        <v>998.4</v>
      </c>
      <c r="AB802" s="160">
        <f>SUM(AB803:AB808)</f>
        <v>850836.21</v>
      </c>
      <c r="AC802" s="160"/>
      <c r="AD802" s="160"/>
      <c r="AE802" s="160"/>
      <c r="AF802" s="160"/>
      <c r="AG802" s="160"/>
      <c r="AH802" s="160"/>
      <c r="AI802" s="176"/>
      <c r="AJ802" s="40"/>
      <c r="AK802" s="3"/>
      <c r="AL802" s="90">
        <f>SUM(AL803:AL808)</f>
        <v>6</v>
      </c>
      <c r="AM802" s="89">
        <f>SUM(AM803:AM808)</f>
        <v>0</v>
      </c>
      <c r="AN802" s="3">
        <f>M802-T802-V802-X802-Z802-AB802-AD802-AG802-AH802</f>
        <v>4.6566128730773926E-10</v>
      </c>
      <c r="AO802" s="87"/>
      <c r="AP802" s="3"/>
      <c r="AQ802" s="3"/>
      <c r="AR802" s="3"/>
      <c r="AS802" s="46"/>
      <c r="AT802" s="46"/>
      <c r="AX802" s="104"/>
    </row>
    <row r="803" spans="1:50" ht="22.5" customHeight="1" x14ac:dyDescent="0.3">
      <c r="A803" s="159" t="str">
        <f t="shared" si="177"/>
        <v>720.</v>
      </c>
      <c r="B803" s="159">
        <v>3104</v>
      </c>
      <c r="C803" s="171" t="s">
        <v>845</v>
      </c>
      <c r="D803" s="159">
        <v>1917</v>
      </c>
      <c r="E803" s="167" t="s">
        <v>34</v>
      </c>
      <c r="F803" s="159" t="s">
        <v>35</v>
      </c>
      <c r="G803" s="168">
        <v>2</v>
      </c>
      <c r="H803" s="168">
        <v>3</v>
      </c>
      <c r="I803" s="165">
        <v>635.1</v>
      </c>
      <c r="J803" s="165">
        <v>572.9</v>
      </c>
      <c r="K803" s="165">
        <v>372.8</v>
      </c>
      <c r="L803" s="169">
        <v>21</v>
      </c>
      <c r="M803" s="165">
        <f>AB803</f>
        <v>647919.81999999995</v>
      </c>
      <c r="N803" s="160" t="s">
        <v>34</v>
      </c>
      <c r="O803" s="160" t="s">
        <v>34</v>
      </c>
      <c r="P803" s="160" t="s">
        <v>34</v>
      </c>
      <c r="Q803" s="165">
        <f t="shared" ref="Q803:Q808" si="187">M803</f>
        <v>647919.81999999995</v>
      </c>
      <c r="R803" s="173">
        <f>M803/I803</f>
        <v>1020.1855140922688</v>
      </c>
      <c r="S803" s="154">
        <v>6757.0460339943347</v>
      </c>
      <c r="T803" s="165" t="s">
        <v>34</v>
      </c>
      <c r="U803" s="169" t="s">
        <v>34</v>
      </c>
      <c r="V803" s="165" t="s">
        <v>34</v>
      </c>
      <c r="W803" s="165" t="s">
        <v>34</v>
      </c>
      <c r="X803" s="165" t="s">
        <v>34</v>
      </c>
      <c r="Y803" s="165" t="s">
        <v>34</v>
      </c>
      <c r="Z803" s="165" t="s">
        <v>34</v>
      </c>
      <c r="AA803" s="165">
        <v>702</v>
      </c>
      <c r="AB803" s="165">
        <v>647919.81999999995</v>
      </c>
      <c r="AC803" s="165" t="s">
        <v>34</v>
      </c>
      <c r="AD803" s="165" t="s">
        <v>34</v>
      </c>
      <c r="AE803" s="165" t="s">
        <v>34</v>
      </c>
      <c r="AF803" s="165" t="s">
        <v>34</v>
      </c>
      <c r="AG803" s="165" t="s">
        <v>34</v>
      </c>
      <c r="AH803" s="165" t="s">
        <v>34</v>
      </c>
      <c r="AI803" s="170" t="s">
        <v>405</v>
      </c>
      <c r="AJ803" s="41" t="s">
        <v>405</v>
      </c>
      <c r="AK803" s="32" t="s">
        <v>404</v>
      </c>
      <c r="AL803" s="90">
        <v>1</v>
      </c>
      <c r="AM803" s="89"/>
      <c r="AN803" s="21"/>
      <c r="AO803" s="87"/>
      <c r="AP803" s="21"/>
      <c r="AQ803" s="21"/>
      <c r="AR803" s="21"/>
      <c r="AS803" s="34"/>
      <c r="AT803" s="34"/>
      <c r="AU803" s="29">
        <v>720</v>
      </c>
      <c r="AV803" s="29" t="s">
        <v>449</v>
      </c>
      <c r="AW803" s="29" t="str">
        <f>CONCATENATE(AU803,AV803)</f>
        <v>720.</v>
      </c>
      <c r="AX803" s="104"/>
    </row>
    <row r="804" spans="1:50" ht="22.5" customHeight="1" x14ac:dyDescent="0.3">
      <c r="A804" s="159" t="str">
        <f t="shared" si="177"/>
        <v>721.</v>
      </c>
      <c r="B804" s="159">
        <v>5542</v>
      </c>
      <c r="C804" s="185" t="s">
        <v>1156</v>
      </c>
      <c r="D804" s="159">
        <v>1917</v>
      </c>
      <c r="E804" s="167" t="s">
        <v>34</v>
      </c>
      <c r="F804" s="159" t="s">
        <v>35</v>
      </c>
      <c r="G804" s="168">
        <v>2</v>
      </c>
      <c r="H804" s="168">
        <v>2</v>
      </c>
      <c r="I804" s="165">
        <v>396</v>
      </c>
      <c r="J804" s="165">
        <v>364.9</v>
      </c>
      <c r="K804" s="165">
        <v>284.60000000000002</v>
      </c>
      <c r="L804" s="169">
        <v>14</v>
      </c>
      <c r="M804" s="165">
        <f>X804</f>
        <v>1204675.94</v>
      </c>
      <c r="N804" s="160" t="s">
        <v>34</v>
      </c>
      <c r="O804" s="160" t="s">
        <v>34</v>
      </c>
      <c r="P804" s="160" t="s">
        <v>34</v>
      </c>
      <c r="Q804" s="165">
        <f t="shared" si="187"/>
        <v>1204675.94</v>
      </c>
      <c r="R804" s="173">
        <f>Q804/I804</f>
        <v>3042.1109595959592</v>
      </c>
      <c r="S804" s="154">
        <v>6757.0460339943347</v>
      </c>
      <c r="T804" s="165" t="s">
        <v>34</v>
      </c>
      <c r="U804" s="169" t="s">
        <v>34</v>
      </c>
      <c r="V804" s="165" t="s">
        <v>34</v>
      </c>
      <c r="W804" s="165">
        <v>541</v>
      </c>
      <c r="X804" s="165">
        <v>1204675.94</v>
      </c>
      <c r="Y804" s="165" t="s">
        <v>34</v>
      </c>
      <c r="Z804" s="165" t="s">
        <v>34</v>
      </c>
      <c r="AA804" s="165" t="s">
        <v>34</v>
      </c>
      <c r="AB804" s="165" t="s">
        <v>34</v>
      </c>
      <c r="AC804" s="165" t="s">
        <v>34</v>
      </c>
      <c r="AD804" s="165" t="s">
        <v>34</v>
      </c>
      <c r="AE804" s="165" t="s">
        <v>34</v>
      </c>
      <c r="AF804" s="165" t="s">
        <v>34</v>
      </c>
      <c r="AG804" s="165" t="s">
        <v>34</v>
      </c>
      <c r="AH804" s="165" t="s">
        <v>34</v>
      </c>
      <c r="AI804" s="170" t="s">
        <v>405</v>
      </c>
      <c r="AJ804" s="41" t="s">
        <v>405</v>
      </c>
      <c r="AK804" s="32" t="s">
        <v>404</v>
      </c>
      <c r="AL804" s="90">
        <v>1</v>
      </c>
      <c r="AM804" s="89"/>
      <c r="AN804" s="21"/>
      <c r="AO804" s="87"/>
      <c r="AP804" s="21"/>
      <c r="AQ804" s="21"/>
      <c r="AR804" s="21"/>
      <c r="AS804" s="34" t="s">
        <v>1717</v>
      </c>
      <c r="AT804" s="34"/>
      <c r="AU804" s="29">
        <v>721</v>
      </c>
      <c r="AV804" s="29" t="s">
        <v>449</v>
      </c>
      <c r="AW804" s="29" t="str">
        <f t="shared" ref="AW804:AW808" si="188">CONCATENATE(AU804,AV804)</f>
        <v>721.</v>
      </c>
      <c r="AX804" s="104"/>
    </row>
    <row r="805" spans="1:50" ht="22.5" customHeight="1" x14ac:dyDescent="0.3">
      <c r="A805" s="159" t="str">
        <f t="shared" si="177"/>
        <v>722.</v>
      </c>
      <c r="B805" s="159">
        <v>3109</v>
      </c>
      <c r="C805" s="171" t="s">
        <v>846</v>
      </c>
      <c r="D805" s="159">
        <v>1946</v>
      </c>
      <c r="E805" s="167" t="s">
        <v>34</v>
      </c>
      <c r="F805" s="159" t="s">
        <v>35</v>
      </c>
      <c r="G805" s="168">
        <v>2</v>
      </c>
      <c r="H805" s="168">
        <v>1</v>
      </c>
      <c r="I805" s="165">
        <v>171.6</v>
      </c>
      <c r="J805" s="165">
        <v>146.6</v>
      </c>
      <c r="K805" s="165">
        <v>114.4</v>
      </c>
      <c r="L805" s="169">
        <v>2</v>
      </c>
      <c r="M805" s="165">
        <f>AB805</f>
        <v>202916.39</v>
      </c>
      <c r="N805" s="160" t="s">
        <v>34</v>
      </c>
      <c r="O805" s="160" t="s">
        <v>34</v>
      </c>
      <c r="P805" s="160" t="s">
        <v>34</v>
      </c>
      <c r="Q805" s="165">
        <f t="shared" si="187"/>
        <v>202916.39</v>
      </c>
      <c r="R805" s="173">
        <f>M805/I805</f>
        <v>1182.4964452214454</v>
      </c>
      <c r="S805" s="154">
        <v>6757.0460339943347</v>
      </c>
      <c r="T805" s="165" t="s">
        <v>34</v>
      </c>
      <c r="U805" s="169" t="s">
        <v>34</v>
      </c>
      <c r="V805" s="165" t="s">
        <v>34</v>
      </c>
      <c r="W805" s="165" t="s">
        <v>34</v>
      </c>
      <c r="X805" s="165" t="s">
        <v>34</v>
      </c>
      <c r="Y805" s="165" t="s">
        <v>34</v>
      </c>
      <c r="Z805" s="165" t="s">
        <v>34</v>
      </c>
      <c r="AA805" s="165">
        <v>296.39999999999998</v>
      </c>
      <c r="AB805" s="165">
        <v>202916.39</v>
      </c>
      <c r="AC805" s="165" t="s">
        <v>34</v>
      </c>
      <c r="AD805" s="165" t="s">
        <v>34</v>
      </c>
      <c r="AE805" s="165" t="s">
        <v>34</v>
      </c>
      <c r="AF805" s="165" t="s">
        <v>34</v>
      </c>
      <c r="AG805" s="165" t="s">
        <v>34</v>
      </c>
      <c r="AH805" s="165" t="s">
        <v>34</v>
      </c>
      <c r="AI805" s="170" t="s">
        <v>405</v>
      </c>
      <c r="AJ805" s="41" t="s">
        <v>405</v>
      </c>
      <c r="AK805" s="32" t="s">
        <v>404</v>
      </c>
      <c r="AL805" s="90">
        <v>1</v>
      </c>
      <c r="AM805" s="89"/>
      <c r="AN805" s="21"/>
      <c r="AO805" s="87"/>
      <c r="AP805" s="21"/>
      <c r="AQ805" s="21"/>
      <c r="AR805" s="21"/>
      <c r="AS805" s="34" t="s">
        <v>600</v>
      </c>
      <c r="AT805" s="34"/>
      <c r="AU805" s="29">
        <v>722</v>
      </c>
      <c r="AV805" s="29" t="s">
        <v>449</v>
      </c>
      <c r="AW805" s="29" t="str">
        <f t="shared" si="188"/>
        <v>722.</v>
      </c>
      <c r="AX805" s="104"/>
    </row>
    <row r="806" spans="1:50" ht="22.5" customHeight="1" x14ac:dyDescent="0.3">
      <c r="A806" s="159" t="str">
        <f t="shared" si="177"/>
        <v>723.</v>
      </c>
      <c r="B806" s="159">
        <v>5544</v>
      </c>
      <c r="C806" s="185" t="s">
        <v>847</v>
      </c>
      <c r="D806" s="159">
        <v>1917</v>
      </c>
      <c r="E806" s="167" t="s">
        <v>34</v>
      </c>
      <c r="F806" s="159" t="s">
        <v>35</v>
      </c>
      <c r="G806" s="168">
        <v>2</v>
      </c>
      <c r="H806" s="168">
        <v>2</v>
      </c>
      <c r="I806" s="165">
        <v>522.9</v>
      </c>
      <c r="J806" s="165">
        <v>335.4</v>
      </c>
      <c r="K806" s="165">
        <v>207.1</v>
      </c>
      <c r="L806" s="169">
        <v>10</v>
      </c>
      <c r="M806" s="165">
        <f>X806</f>
        <v>1513013.96</v>
      </c>
      <c r="N806" s="160" t="s">
        <v>34</v>
      </c>
      <c r="O806" s="160" t="s">
        <v>34</v>
      </c>
      <c r="P806" s="160" t="s">
        <v>34</v>
      </c>
      <c r="Q806" s="165">
        <f t="shared" si="187"/>
        <v>1513013.96</v>
      </c>
      <c r="R806" s="173">
        <f>M806/I806</f>
        <v>2893.5053738764582</v>
      </c>
      <c r="S806" s="154">
        <v>6757.0460339943347</v>
      </c>
      <c r="T806" s="165" t="s">
        <v>34</v>
      </c>
      <c r="U806" s="169" t="s">
        <v>34</v>
      </c>
      <c r="V806" s="165" t="s">
        <v>34</v>
      </c>
      <c r="W806" s="165">
        <v>615</v>
      </c>
      <c r="X806" s="165">
        <v>1513013.96</v>
      </c>
      <c r="Y806" s="165" t="s">
        <v>34</v>
      </c>
      <c r="Z806" s="165" t="s">
        <v>34</v>
      </c>
      <c r="AA806" s="165" t="s">
        <v>34</v>
      </c>
      <c r="AB806" s="165" t="s">
        <v>34</v>
      </c>
      <c r="AC806" s="165" t="s">
        <v>34</v>
      </c>
      <c r="AD806" s="165" t="s">
        <v>34</v>
      </c>
      <c r="AE806" s="165" t="s">
        <v>34</v>
      </c>
      <c r="AF806" s="165" t="s">
        <v>34</v>
      </c>
      <c r="AG806" s="165" t="s">
        <v>34</v>
      </c>
      <c r="AH806" s="165" t="s">
        <v>34</v>
      </c>
      <c r="AI806" s="170" t="s">
        <v>405</v>
      </c>
      <c r="AJ806" s="41" t="s">
        <v>405</v>
      </c>
      <c r="AK806" s="32" t="s">
        <v>404</v>
      </c>
      <c r="AL806" s="90">
        <v>1</v>
      </c>
      <c r="AM806" s="89"/>
      <c r="AN806" s="21"/>
      <c r="AO806" s="87"/>
      <c r="AP806" s="21"/>
      <c r="AQ806" s="21"/>
      <c r="AR806" s="21"/>
      <c r="AS806" s="34"/>
      <c r="AT806" s="34"/>
      <c r="AU806" s="29">
        <v>723</v>
      </c>
      <c r="AV806" s="29" t="s">
        <v>449</v>
      </c>
      <c r="AW806" s="29" t="str">
        <f t="shared" si="188"/>
        <v>723.</v>
      </c>
      <c r="AX806" s="104"/>
    </row>
    <row r="807" spans="1:50" ht="22.5" customHeight="1" x14ac:dyDescent="0.3">
      <c r="A807" s="159" t="str">
        <f t="shared" si="177"/>
        <v>724.</v>
      </c>
      <c r="B807" s="159">
        <v>3162</v>
      </c>
      <c r="C807" s="186" t="s">
        <v>848</v>
      </c>
      <c r="D807" s="159">
        <v>1961</v>
      </c>
      <c r="E807" s="167" t="s">
        <v>34</v>
      </c>
      <c r="F807" s="159" t="s">
        <v>35</v>
      </c>
      <c r="G807" s="168">
        <v>2</v>
      </c>
      <c r="H807" s="168">
        <v>1</v>
      </c>
      <c r="I807" s="165">
        <v>340.3</v>
      </c>
      <c r="J807" s="165">
        <v>307.7</v>
      </c>
      <c r="K807" s="165">
        <v>307.7</v>
      </c>
      <c r="L807" s="169">
        <v>19</v>
      </c>
      <c r="M807" s="165">
        <f>X807</f>
        <v>964750.54</v>
      </c>
      <c r="N807" s="160" t="s">
        <v>34</v>
      </c>
      <c r="O807" s="160" t="s">
        <v>34</v>
      </c>
      <c r="P807" s="160" t="s">
        <v>34</v>
      </c>
      <c r="Q807" s="165">
        <f t="shared" si="187"/>
        <v>964750.54</v>
      </c>
      <c r="R807" s="173">
        <f>M807/I807</f>
        <v>2835.000117543344</v>
      </c>
      <c r="S807" s="154">
        <v>6757.0460339943347</v>
      </c>
      <c r="T807" s="165" t="s">
        <v>34</v>
      </c>
      <c r="U807" s="169" t="s">
        <v>34</v>
      </c>
      <c r="V807" s="165" t="s">
        <v>34</v>
      </c>
      <c r="W807" s="165">
        <v>304</v>
      </c>
      <c r="X807" s="165">
        <v>964750.54</v>
      </c>
      <c r="Y807" s="165" t="s">
        <v>34</v>
      </c>
      <c r="Z807" s="165" t="s">
        <v>34</v>
      </c>
      <c r="AA807" s="165" t="s">
        <v>34</v>
      </c>
      <c r="AB807" s="165" t="s">
        <v>34</v>
      </c>
      <c r="AC807" s="165" t="s">
        <v>34</v>
      </c>
      <c r="AD807" s="165" t="s">
        <v>34</v>
      </c>
      <c r="AE807" s="165" t="s">
        <v>34</v>
      </c>
      <c r="AF807" s="165" t="s">
        <v>34</v>
      </c>
      <c r="AG807" s="165" t="s">
        <v>34</v>
      </c>
      <c r="AH807" s="165" t="s">
        <v>34</v>
      </c>
      <c r="AI807" s="170" t="s">
        <v>405</v>
      </c>
      <c r="AJ807" s="41" t="s">
        <v>405</v>
      </c>
      <c r="AK807" s="32" t="s">
        <v>404</v>
      </c>
      <c r="AL807" s="90">
        <v>1</v>
      </c>
      <c r="AM807" s="89"/>
      <c r="AN807" s="21"/>
      <c r="AO807" s="87"/>
      <c r="AP807" s="21"/>
      <c r="AQ807" s="21"/>
      <c r="AR807" s="21"/>
      <c r="AS807" s="34"/>
      <c r="AT807" s="34"/>
      <c r="AU807" s="29">
        <v>724</v>
      </c>
      <c r="AV807" s="29" t="s">
        <v>449</v>
      </c>
      <c r="AW807" s="29" t="str">
        <f t="shared" si="188"/>
        <v>724.</v>
      </c>
      <c r="AX807" s="104"/>
    </row>
    <row r="808" spans="1:50" ht="22.5" customHeight="1" x14ac:dyDescent="0.3">
      <c r="A808" s="159" t="str">
        <f t="shared" si="177"/>
        <v>725.</v>
      </c>
      <c r="B808" s="159">
        <v>3218</v>
      </c>
      <c r="C808" s="186" t="s">
        <v>593</v>
      </c>
      <c r="D808" s="159">
        <v>1938</v>
      </c>
      <c r="E808" s="167" t="s">
        <v>34</v>
      </c>
      <c r="F808" s="159" t="s">
        <v>35</v>
      </c>
      <c r="G808" s="168">
        <v>4</v>
      </c>
      <c r="H808" s="168">
        <v>3</v>
      </c>
      <c r="I808" s="165">
        <v>2186.6999999999998</v>
      </c>
      <c r="J808" s="165">
        <v>1572.7</v>
      </c>
      <c r="K808" s="165">
        <v>201.49</v>
      </c>
      <c r="L808" s="169">
        <v>84</v>
      </c>
      <c r="M808" s="165">
        <f>T808</f>
        <v>1353662.55</v>
      </c>
      <c r="N808" s="160" t="s">
        <v>34</v>
      </c>
      <c r="O808" s="160" t="s">
        <v>34</v>
      </c>
      <c r="P808" s="160" t="s">
        <v>34</v>
      </c>
      <c r="Q808" s="165">
        <f t="shared" si="187"/>
        <v>1353662.55</v>
      </c>
      <c r="R808" s="173"/>
      <c r="S808" s="154"/>
      <c r="T808" s="165">
        <v>1353662.55</v>
      </c>
      <c r="U808" s="169" t="s">
        <v>34</v>
      </c>
      <c r="V808" s="165" t="s">
        <v>34</v>
      </c>
      <c r="W808" s="165" t="s">
        <v>34</v>
      </c>
      <c r="X808" s="165" t="s">
        <v>34</v>
      </c>
      <c r="Y808" s="165" t="s">
        <v>34</v>
      </c>
      <c r="Z808" s="165" t="s">
        <v>34</v>
      </c>
      <c r="AA808" s="165" t="s">
        <v>34</v>
      </c>
      <c r="AB808" s="165" t="s">
        <v>34</v>
      </c>
      <c r="AC808" s="165" t="s">
        <v>34</v>
      </c>
      <c r="AD808" s="165" t="s">
        <v>34</v>
      </c>
      <c r="AE808" s="165" t="s">
        <v>34</v>
      </c>
      <c r="AF808" s="165" t="s">
        <v>34</v>
      </c>
      <c r="AG808" s="165" t="s">
        <v>34</v>
      </c>
      <c r="AH808" s="165" t="s">
        <v>34</v>
      </c>
      <c r="AI808" s="170" t="s">
        <v>405</v>
      </c>
      <c r="AJ808" s="41" t="s">
        <v>405</v>
      </c>
      <c r="AK808" s="32" t="s">
        <v>404</v>
      </c>
      <c r="AL808" s="90">
        <v>1</v>
      </c>
      <c r="AM808" s="89"/>
      <c r="AN808" s="21" t="s">
        <v>486</v>
      </c>
      <c r="AO808" s="21"/>
      <c r="AP808" s="21"/>
      <c r="AQ808" s="21"/>
      <c r="AR808" s="21"/>
      <c r="AS808" s="34" t="s">
        <v>1576</v>
      </c>
      <c r="AT808" s="34"/>
      <c r="AU808" s="29">
        <v>725</v>
      </c>
      <c r="AV808" s="29" t="s">
        <v>449</v>
      </c>
      <c r="AW808" s="29" t="str">
        <f t="shared" si="188"/>
        <v>725.</v>
      </c>
      <c r="AX808" s="104"/>
    </row>
    <row r="809" spans="1:50" ht="22.5" customHeight="1" x14ac:dyDescent="0.3">
      <c r="A809" s="159"/>
      <c r="B809" s="159"/>
      <c r="C809" s="158" t="s">
        <v>294</v>
      </c>
      <c r="D809" s="172"/>
      <c r="E809" s="172"/>
      <c r="F809" s="172"/>
      <c r="G809" s="182"/>
      <c r="H809" s="182"/>
      <c r="I809" s="160">
        <f>I810+I833+I864</f>
        <v>167256.79999999999</v>
      </c>
      <c r="J809" s="160">
        <f>J810+J833+J864</f>
        <v>151802.70000000001</v>
      </c>
      <c r="K809" s="160">
        <f>K810+K833+K864</f>
        <v>146139.20000000001</v>
      </c>
      <c r="L809" s="161">
        <f>L810+L833+L864</f>
        <v>4931</v>
      </c>
      <c r="M809" s="160">
        <f>M810+M833+M864</f>
        <v>85514750.409999996</v>
      </c>
      <c r="N809" s="160"/>
      <c r="O809" s="160">
        <f>O810+O833+O864</f>
        <v>1349948</v>
      </c>
      <c r="P809" s="160">
        <f>P810+P833+P864</f>
        <v>99007.200000000012</v>
      </c>
      <c r="Q809" s="160">
        <f>Q810+Q833+Q864</f>
        <v>84065795.210000008</v>
      </c>
      <c r="R809" s="160"/>
      <c r="S809" s="160"/>
      <c r="T809" s="160">
        <f>T810+T833+T864</f>
        <v>11555574.32</v>
      </c>
      <c r="U809" s="161"/>
      <c r="V809" s="160"/>
      <c r="W809" s="160">
        <f>W810+W833+W864</f>
        <v>35935.449999999997</v>
      </c>
      <c r="X809" s="160">
        <f>X810+X833+X864</f>
        <v>68626132.140000001</v>
      </c>
      <c r="Y809" s="160"/>
      <c r="Z809" s="160"/>
      <c r="AA809" s="160">
        <f>AA810+AA833+AA864</f>
        <v>1381.24</v>
      </c>
      <c r="AB809" s="160">
        <f>AB810+AB833+AB864</f>
        <v>899833.42</v>
      </c>
      <c r="AC809" s="160"/>
      <c r="AD809" s="160"/>
      <c r="AE809" s="160"/>
      <c r="AF809" s="160"/>
      <c r="AG809" s="160">
        <f>AG810+AG833+AG864</f>
        <v>3098534.37</v>
      </c>
      <c r="AH809" s="160">
        <f>AH810+AH833+AH864</f>
        <v>1334676.1599999999</v>
      </c>
      <c r="AI809" s="170"/>
      <c r="AJ809" s="41"/>
      <c r="AK809" s="3"/>
      <c r="AL809" s="115">
        <f>AL810+AL833+AL864</f>
        <v>96</v>
      </c>
      <c r="AM809" s="106">
        <f>AM810+AM833+AM864</f>
        <v>0.99999999743886292</v>
      </c>
      <c r="AN809" s="3">
        <f>M809-T809-X809-AB809-AG809-AH809</f>
        <v>3.0267983675003052E-9</v>
      </c>
      <c r="AO809" s="87"/>
      <c r="AP809" s="3"/>
      <c r="AQ809" s="3"/>
      <c r="AR809" s="3"/>
      <c r="AS809" s="95">
        <f>AL809+AM809</f>
        <v>96.999999997438863</v>
      </c>
      <c r="AT809" s="46"/>
      <c r="AX809" s="104"/>
    </row>
    <row r="810" spans="1:50" ht="22.5" customHeight="1" x14ac:dyDescent="0.3">
      <c r="A810" s="159"/>
      <c r="B810" s="159"/>
      <c r="C810" s="158" t="s">
        <v>39</v>
      </c>
      <c r="D810" s="172"/>
      <c r="E810" s="172"/>
      <c r="F810" s="172"/>
      <c r="G810" s="182"/>
      <c r="H810" s="182"/>
      <c r="I810" s="160">
        <f>SUM(I811:I832)</f>
        <v>33403.4</v>
      </c>
      <c r="J810" s="160">
        <f>SUM(J811:J832)</f>
        <v>31658.600000000002</v>
      </c>
      <c r="K810" s="160">
        <f>SUM(K811:K832)</f>
        <v>28777.3</v>
      </c>
      <c r="L810" s="161">
        <f>SUM(L811:L832)</f>
        <v>880</v>
      </c>
      <c r="M810" s="160">
        <f>SUM(M811:M832)</f>
        <v>14202049.309999997</v>
      </c>
      <c r="N810" s="160"/>
      <c r="O810" s="160">
        <f>SUM(O811:O831)</f>
        <v>1349948</v>
      </c>
      <c r="P810" s="160">
        <f>SUM(P811:P831)</f>
        <v>99007.200000000012</v>
      </c>
      <c r="Q810" s="160">
        <f>SUM(Q811:Q832)</f>
        <v>12753094.109999999</v>
      </c>
      <c r="R810" s="160"/>
      <c r="S810" s="160"/>
      <c r="T810" s="160">
        <f>SUM(T811:T832)</f>
        <v>1109344.5699999998</v>
      </c>
      <c r="U810" s="161"/>
      <c r="V810" s="160"/>
      <c r="W810" s="160">
        <f>SUM(W811:W832)</f>
        <v>7443.5999999999995</v>
      </c>
      <c r="X810" s="160">
        <f>SUM(X811:X832)</f>
        <v>11532840.039999999</v>
      </c>
      <c r="Y810" s="160"/>
      <c r="Z810" s="160"/>
      <c r="AA810" s="160"/>
      <c r="AB810" s="160"/>
      <c r="AC810" s="160"/>
      <c r="AD810" s="160"/>
      <c r="AE810" s="160"/>
      <c r="AF810" s="160"/>
      <c r="AG810" s="160">
        <f>SUM(AG811:AG832)</f>
        <v>1549864.7</v>
      </c>
      <c r="AH810" s="160">
        <f>SUM(AH811:AH832)</f>
        <v>10000</v>
      </c>
      <c r="AI810" s="170"/>
      <c r="AJ810" s="3">
        <v>16</v>
      </c>
      <c r="AL810" s="90">
        <f>SUM(AL811:AL832)</f>
        <v>22</v>
      </c>
      <c r="AM810" s="89">
        <f>M810-T810-X810-AG810-AH810</f>
        <v>-2.5611370801925659E-9</v>
      </c>
      <c r="AN810" s="3">
        <f>M810-T810-X810-AB810-AG810-AH810</f>
        <v>-2.5611370801925659E-9</v>
      </c>
      <c r="AO810" s="87"/>
      <c r="AP810" s="3"/>
      <c r="AQ810" s="3"/>
      <c r="AR810" s="3"/>
      <c r="AS810" s="46"/>
      <c r="AT810" s="46"/>
      <c r="AX810" s="104"/>
    </row>
    <row r="811" spans="1:50" ht="22.5" customHeight="1" x14ac:dyDescent="0.3">
      <c r="A811" s="159" t="str">
        <f t="shared" si="177"/>
        <v>726.</v>
      </c>
      <c r="B811" s="159">
        <v>3312</v>
      </c>
      <c r="C811" s="171" t="s">
        <v>295</v>
      </c>
      <c r="D811" s="159">
        <v>1969</v>
      </c>
      <c r="E811" s="159" t="s">
        <v>34</v>
      </c>
      <c r="F811" s="159" t="s">
        <v>35</v>
      </c>
      <c r="G811" s="168">
        <v>2</v>
      </c>
      <c r="H811" s="168">
        <v>2</v>
      </c>
      <c r="I811" s="173">
        <v>588.29999999999995</v>
      </c>
      <c r="J811" s="173">
        <v>588.29999999999995</v>
      </c>
      <c r="K811" s="190">
        <v>538.79999999999995</v>
      </c>
      <c r="L811" s="153">
        <v>18</v>
      </c>
      <c r="M811" s="173">
        <f>X811</f>
        <v>1074061.99</v>
      </c>
      <c r="N811" s="178" t="s">
        <v>34</v>
      </c>
      <c r="O811" s="178" t="s">
        <v>34</v>
      </c>
      <c r="P811" s="178" t="s">
        <v>34</v>
      </c>
      <c r="Q811" s="173">
        <f t="shared" ref="Q811:Q818" si="189">M811</f>
        <v>1074061.99</v>
      </c>
      <c r="R811" s="154">
        <f t="shared" ref="R811:R818" si="190">M811/I811</f>
        <v>1825.7045554988952</v>
      </c>
      <c r="S811" s="154">
        <v>5221.4052538370725</v>
      </c>
      <c r="T811" s="165" t="s">
        <v>34</v>
      </c>
      <c r="U811" s="169" t="s">
        <v>34</v>
      </c>
      <c r="V811" s="165" t="s">
        <v>34</v>
      </c>
      <c r="W811" s="165">
        <v>522</v>
      </c>
      <c r="X811" s="165">
        <v>1074061.99</v>
      </c>
      <c r="Y811" s="165" t="s">
        <v>34</v>
      </c>
      <c r="Z811" s="165" t="s">
        <v>34</v>
      </c>
      <c r="AA811" s="165" t="s">
        <v>34</v>
      </c>
      <c r="AB811" s="165" t="s">
        <v>34</v>
      </c>
      <c r="AC811" s="165" t="s">
        <v>34</v>
      </c>
      <c r="AD811" s="165" t="s">
        <v>34</v>
      </c>
      <c r="AE811" s="165" t="s">
        <v>34</v>
      </c>
      <c r="AF811" s="165" t="s">
        <v>34</v>
      </c>
      <c r="AG811" s="165" t="s">
        <v>34</v>
      </c>
      <c r="AH811" s="165" t="s">
        <v>34</v>
      </c>
      <c r="AI811" s="170" t="s">
        <v>403</v>
      </c>
      <c r="AJ811" s="41"/>
      <c r="AK811" s="1" t="s">
        <v>404</v>
      </c>
      <c r="AL811" s="90">
        <v>1</v>
      </c>
      <c r="AM811" s="91"/>
      <c r="AN811" s="22"/>
      <c r="AO811" s="87"/>
      <c r="AP811" s="22"/>
      <c r="AQ811" s="22"/>
      <c r="AR811" s="22"/>
      <c r="AS811" s="46"/>
      <c r="AT811" s="46"/>
      <c r="AU811" s="29">
        <v>726</v>
      </c>
      <c r="AV811" s="29" t="s">
        <v>449</v>
      </c>
      <c r="AW811" s="29" t="str">
        <f>CONCATENATE(AU811,AV811)</f>
        <v>726.</v>
      </c>
      <c r="AX811" s="104"/>
    </row>
    <row r="812" spans="1:50" ht="22.5" customHeight="1" x14ac:dyDescent="0.3">
      <c r="A812" s="159" t="str">
        <f t="shared" si="177"/>
        <v>727.</v>
      </c>
      <c r="B812" s="159">
        <v>3342</v>
      </c>
      <c r="C812" s="171" t="s">
        <v>296</v>
      </c>
      <c r="D812" s="159">
        <v>1958</v>
      </c>
      <c r="E812" s="159" t="s">
        <v>34</v>
      </c>
      <c r="F812" s="159" t="s">
        <v>35</v>
      </c>
      <c r="G812" s="168">
        <v>2</v>
      </c>
      <c r="H812" s="168">
        <v>2</v>
      </c>
      <c r="I812" s="173">
        <v>789.2</v>
      </c>
      <c r="J812" s="173">
        <v>789.2</v>
      </c>
      <c r="K812" s="190">
        <v>647.4</v>
      </c>
      <c r="L812" s="153">
        <v>20</v>
      </c>
      <c r="M812" s="173">
        <f>X812</f>
        <v>1291516.75</v>
      </c>
      <c r="N812" s="178" t="s">
        <v>34</v>
      </c>
      <c r="O812" s="178" t="s">
        <v>34</v>
      </c>
      <c r="P812" s="178" t="s">
        <v>34</v>
      </c>
      <c r="Q812" s="173">
        <f t="shared" si="189"/>
        <v>1291516.75</v>
      </c>
      <c r="R812" s="154">
        <f t="shared" si="190"/>
        <v>1636.4885326913329</v>
      </c>
      <c r="S812" s="154">
        <v>5221.4052538370725</v>
      </c>
      <c r="T812" s="165" t="s">
        <v>34</v>
      </c>
      <c r="U812" s="169" t="s">
        <v>34</v>
      </c>
      <c r="V812" s="165" t="s">
        <v>34</v>
      </c>
      <c r="W812" s="165">
        <v>722</v>
      </c>
      <c r="X812" s="165">
        <v>1291516.75</v>
      </c>
      <c r="Y812" s="165" t="s">
        <v>34</v>
      </c>
      <c r="Z812" s="165" t="s">
        <v>34</v>
      </c>
      <c r="AA812" s="165" t="s">
        <v>34</v>
      </c>
      <c r="AB812" s="165" t="s">
        <v>34</v>
      </c>
      <c r="AC812" s="165" t="s">
        <v>34</v>
      </c>
      <c r="AD812" s="165" t="s">
        <v>34</v>
      </c>
      <c r="AE812" s="165" t="s">
        <v>34</v>
      </c>
      <c r="AF812" s="165" t="s">
        <v>34</v>
      </c>
      <c r="AG812" s="165" t="s">
        <v>34</v>
      </c>
      <c r="AH812" s="165" t="s">
        <v>34</v>
      </c>
      <c r="AI812" s="170" t="s">
        <v>403</v>
      </c>
      <c r="AJ812" s="41"/>
      <c r="AK812" s="1" t="s">
        <v>404</v>
      </c>
      <c r="AL812" s="90">
        <v>1</v>
      </c>
      <c r="AM812" s="91"/>
      <c r="AN812" s="22"/>
      <c r="AO812" s="87"/>
      <c r="AP812" s="22"/>
      <c r="AQ812" s="22"/>
      <c r="AR812" s="22"/>
      <c r="AS812" s="46"/>
      <c r="AT812" s="46"/>
      <c r="AU812" s="29">
        <v>727</v>
      </c>
      <c r="AV812" s="29" t="s">
        <v>449</v>
      </c>
      <c r="AW812" s="29" t="str">
        <f t="shared" ref="AW812:AW832" si="191">CONCATENATE(AU812,AV812)</f>
        <v>727.</v>
      </c>
      <c r="AX812" s="104"/>
    </row>
    <row r="813" spans="1:50" ht="22.5" customHeight="1" x14ac:dyDescent="0.3">
      <c r="A813" s="159" t="str">
        <f t="shared" si="177"/>
        <v>728.</v>
      </c>
      <c r="B813" s="159">
        <v>3325</v>
      </c>
      <c r="C813" s="171" t="s">
        <v>298</v>
      </c>
      <c r="D813" s="159">
        <v>1967</v>
      </c>
      <c r="E813" s="159" t="s">
        <v>34</v>
      </c>
      <c r="F813" s="159" t="s">
        <v>35</v>
      </c>
      <c r="G813" s="168">
        <v>4</v>
      </c>
      <c r="H813" s="168">
        <v>3</v>
      </c>
      <c r="I813" s="173">
        <v>2554.6999999999998</v>
      </c>
      <c r="J813" s="173">
        <v>2554.6999999999998</v>
      </c>
      <c r="K813" s="190">
        <v>2214</v>
      </c>
      <c r="L813" s="153">
        <v>50</v>
      </c>
      <c r="M813" s="173">
        <f>T813</f>
        <v>24719</v>
      </c>
      <c r="N813" s="178" t="s">
        <v>34</v>
      </c>
      <c r="O813" s="178" t="s">
        <v>34</v>
      </c>
      <c r="P813" s="178" t="s">
        <v>34</v>
      </c>
      <c r="Q813" s="173">
        <f t="shared" si="189"/>
        <v>24719</v>
      </c>
      <c r="R813" s="154">
        <f t="shared" si="190"/>
        <v>9.6758914941088978</v>
      </c>
      <c r="S813" s="154">
        <v>5221.4052538370725</v>
      </c>
      <c r="T813" s="165">
        <v>24719</v>
      </c>
      <c r="U813" s="169" t="s">
        <v>34</v>
      </c>
      <c r="V813" s="165" t="s">
        <v>34</v>
      </c>
      <c r="W813" s="165" t="s">
        <v>34</v>
      </c>
      <c r="X813" s="165" t="s">
        <v>34</v>
      </c>
      <c r="Y813" s="165" t="s">
        <v>34</v>
      </c>
      <c r="Z813" s="165" t="s">
        <v>34</v>
      </c>
      <c r="AA813" s="165" t="s">
        <v>34</v>
      </c>
      <c r="AB813" s="165" t="s">
        <v>34</v>
      </c>
      <c r="AC813" s="165" t="s">
        <v>34</v>
      </c>
      <c r="AD813" s="165" t="s">
        <v>34</v>
      </c>
      <c r="AE813" s="165" t="s">
        <v>34</v>
      </c>
      <c r="AF813" s="165" t="s">
        <v>34</v>
      </c>
      <c r="AG813" s="165" t="s">
        <v>34</v>
      </c>
      <c r="AH813" s="165" t="s">
        <v>34</v>
      </c>
      <c r="AI813" s="170" t="s">
        <v>403</v>
      </c>
      <c r="AJ813" s="41"/>
      <c r="AK813" s="1" t="s">
        <v>407</v>
      </c>
      <c r="AL813" s="90">
        <v>1</v>
      </c>
      <c r="AM813" s="91"/>
      <c r="AN813" s="22" t="s">
        <v>409</v>
      </c>
      <c r="AO813" s="21"/>
      <c r="AP813" s="22"/>
      <c r="AQ813" s="22"/>
      <c r="AR813" s="22"/>
      <c r="AS813" s="46" t="s">
        <v>1630</v>
      </c>
      <c r="AT813" s="46"/>
      <c r="AU813" s="29">
        <v>728</v>
      </c>
      <c r="AV813" s="29" t="s">
        <v>449</v>
      </c>
      <c r="AW813" s="29" t="str">
        <f t="shared" si="191"/>
        <v>728.</v>
      </c>
      <c r="AX813" s="104"/>
    </row>
    <row r="814" spans="1:50" ht="22.5" customHeight="1" x14ac:dyDescent="0.3">
      <c r="A814" s="159" t="str">
        <f t="shared" si="177"/>
        <v>729.</v>
      </c>
      <c r="B814" s="159">
        <v>3346</v>
      </c>
      <c r="C814" s="171" t="s">
        <v>299</v>
      </c>
      <c r="D814" s="159">
        <v>1975</v>
      </c>
      <c r="E814" s="159" t="s">
        <v>34</v>
      </c>
      <c r="F814" s="159" t="s">
        <v>35</v>
      </c>
      <c r="G814" s="168">
        <v>5</v>
      </c>
      <c r="H814" s="168">
        <v>4</v>
      </c>
      <c r="I814" s="173">
        <v>3698.6</v>
      </c>
      <c r="J814" s="173">
        <v>3698.6</v>
      </c>
      <c r="K814" s="190">
        <v>3420.6</v>
      </c>
      <c r="L814" s="153">
        <v>106</v>
      </c>
      <c r="M814" s="173">
        <f>X814</f>
        <v>556764</v>
      </c>
      <c r="N814" s="178" t="s">
        <v>34</v>
      </c>
      <c r="O814" s="178" t="s">
        <v>34</v>
      </c>
      <c r="P814" s="178" t="s">
        <v>34</v>
      </c>
      <c r="Q814" s="173">
        <f t="shared" si="189"/>
        <v>556764</v>
      </c>
      <c r="R814" s="154">
        <f t="shared" si="190"/>
        <v>150.53371545990376</v>
      </c>
      <c r="S814" s="154">
        <v>5221.4052538370725</v>
      </c>
      <c r="T814" s="165" t="s">
        <v>34</v>
      </c>
      <c r="U814" s="169" t="s">
        <v>34</v>
      </c>
      <c r="V814" s="165" t="s">
        <v>34</v>
      </c>
      <c r="W814" s="165">
        <v>918.4</v>
      </c>
      <c r="X814" s="165">
        <v>556764</v>
      </c>
      <c r="Y814" s="165" t="s">
        <v>34</v>
      </c>
      <c r="Z814" s="165" t="s">
        <v>34</v>
      </c>
      <c r="AA814" s="165" t="s">
        <v>34</v>
      </c>
      <c r="AB814" s="165" t="s">
        <v>34</v>
      </c>
      <c r="AC814" s="165" t="s">
        <v>34</v>
      </c>
      <c r="AD814" s="165" t="s">
        <v>34</v>
      </c>
      <c r="AE814" s="165" t="s">
        <v>34</v>
      </c>
      <c r="AF814" s="165" t="s">
        <v>34</v>
      </c>
      <c r="AG814" s="165" t="s">
        <v>34</v>
      </c>
      <c r="AH814" s="165" t="s">
        <v>34</v>
      </c>
      <c r="AI814" s="170" t="s">
        <v>403</v>
      </c>
      <c r="AJ814" s="41"/>
      <c r="AK814" s="1" t="s">
        <v>408</v>
      </c>
      <c r="AL814" s="90">
        <v>1</v>
      </c>
      <c r="AM814" s="91"/>
      <c r="AN814" s="22"/>
      <c r="AO814" s="87"/>
      <c r="AP814" s="22"/>
      <c r="AQ814" s="22"/>
      <c r="AR814" s="22"/>
      <c r="AS814" s="46"/>
      <c r="AT814" s="46"/>
      <c r="AU814" s="29">
        <v>729</v>
      </c>
      <c r="AV814" s="29" t="s">
        <v>449</v>
      </c>
      <c r="AW814" s="29" t="str">
        <f t="shared" si="191"/>
        <v>729.</v>
      </c>
      <c r="AX814" s="104"/>
    </row>
    <row r="815" spans="1:50" ht="22.5" customHeight="1" x14ac:dyDescent="0.3">
      <c r="A815" s="159" t="str">
        <f t="shared" si="177"/>
        <v>730.</v>
      </c>
      <c r="B815" s="159">
        <v>3391</v>
      </c>
      <c r="C815" s="171" t="s">
        <v>300</v>
      </c>
      <c r="D815" s="159">
        <v>1976</v>
      </c>
      <c r="E815" s="159" t="s">
        <v>34</v>
      </c>
      <c r="F815" s="159" t="s">
        <v>35</v>
      </c>
      <c r="G815" s="168">
        <v>5</v>
      </c>
      <c r="H815" s="168">
        <v>4</v>
      </c>
      <c r="I815" s="173">
        <v>3610.3</v>
      </c>
      <c r="J815" s="173">
        <v>3610.3</v>
      </c>
      <c r="K815" s="190">
        <v>3335.9</v>
      </c>
      <c r="L815" s="153">
        <v>100</v>
      </c>
      <c r="M815" s="173">
        <f>T815+AG815</f>
        <v>103955.17000000001</v>
      </c>
      <c r="N815" s="178" t="s">
        <v>34</v>
      </c>
      <c r="O815" s="178" t="s">
        <v>34</v>
      </c>
      <c r="P815" s="178" t="s">
        <v>34</v>
      </c>
      <c r="Q815" s="173">
        <f t="shared" si="189"/>
        <v>103955.17000000001</v>
      </c>
      <c r="R815" s="154">
        <f t="shared" si="190"/>
        <v>28.794053125779023</v>
      </c>
      <c r="S815" s="154">
        <v>5221.4052538370725</v>
      </c>
      <c r="T815" s="165">
        <v>98546.49</v>
      </c>
      <c r="U815" s="169" t="s">
        <v>34</v>
      </c>
      <c r="V815" s="165" t="s">
        <v>34</v>
      </c>
      <c r="W815" s="165" t="s">
        <v>34</v>
      </c>
      <c r="X815" s="165" t="s">
        <v>34</v>
      </c>
      <c r="Y815" s="165" t="s">
        <v>34</v>
      </c>
      <c r="Z815" s="165" t="s">
        <v>34</v>
      </c>
      <c r="AA815" s="165" t="s">
        <v>34</v>
      </c>
      <c r="AB815" s="165" t="s">
        <v>34</v>
      </c>
      <c r="AC815" s="165" t="s">
        <v>34</v>
      </c>
      <c r="AD815" s="165" t="s">
        <v>34</v>
      </c>
      <c r="AE815" s="165" t="s">
        <v>34</v>
      </c>
      <c r="AF815" s="165" t="s">
        <v>34</v>
      </c>
      <c r="AG815" s="165">
        <v>5408.68</v>
      </c>
      <c r="AH815" s="165" t="s">
        <v>34</v>
      </c>
      <c r="AI815" s="170" t="s">
        <v>403</v>
      </c>
      <c r="AJ815" s="41"/>
      <c r="AK815" s="1" t="s">
        <v>408</v>
      </c>
      <c r="AL815" s="90">
        <v>1</v>
      </c>
      <c r="AM815" s="91"/>
      <c r="AN815" s="22" t="s">
        <v>409</v>
      </c>
      <c r="AO815" s="21"/>
      <c r="AP815" s="22"/>
      <c r="AQ815" s="22"/>
      <c r="AR815" s="22"/>
      <c r="AS815" s="46"/>
      <c r="AT815" s="46"/>
      <c r="AU815" s="29">
        <v>730</v>
      </c>
      <c r="AV815" s="29" t="s">
        <v>449</v>
      </c>
      <c r="AW815" s="29" t="str">
        <f t="shared" si="191"/>
        <v>730.</v>
      </c>
      <c r="AX815" s="104"/>
    </row>
    <row r="816" spans="1:50" ht="22.5" customHeight="1" x14ac:dyDescent="0.3">
      <c r="A816" s="159" t="str">
        <f t="shared" si="177"/>
        <v>731.</v>
      </c>
      <c r="B816" s="159">
        <v>3492</v>
      </c>
      <c r="C816" s="171" t="s">
        <v>301</v>
      </c>
      <c r="D816" s="159">
        <v>1967</v>
      </c>
      <c r="E816" s="159" t="s">
        <v>34</v>
      </c>
      <c r="F816" s="159" t="s">
        <v>35</v>
      </c>
      <c r="G816" s="168">
        <v>5</v>
      </c>
      <c r="H816" s="168">
        <v>4</v>
      </c>
      <c r="I816" s="173">
        <v>3420.8</v>
      </c>
      <c r="J816" s="173">
        <v>3420.8</v>
      </c>
      <c r="K816" s="190">
        <v>2520.3000000000002</v>
      </c>
      <c r="L816" s="153">
        <v>96</v>
      </c>
      <c r="M816" s="173">
        <f>T816</f>
        <v>186024</v>
      </c>
      <c r="N816" s="178" t="s">
        <v>34</v>
      </c>
      <c r="O816" s="178" t="s">
        <v>34</v>
      </c>
      <c r="P816" s="178" t="s">
        <v>34</v>
      </c>
      <c r="Q816" s="173">
        <f t="shared" si="189"/>
        <v>186024</v>
      </c>
      <c r="R816" s="154">
        <f t="shared" si="190"/>
        <v>54.38026192703461</v>
      </c>
      <c r="S816" s="154">
        <v>5221.4052538370725</v>
      </c>
      <c r="T816" s="165">
        <v>186024</v>
      </c>
      <c r="U816" s="169" t="s">
        <v>34</v>
      </c>
      <c r="V816" s="165" t="s">
        <v>34</v>
      </c>
      <c r="W816" s="165" t="s">
        <v>34</v>
      </c>
      <c r="X816" s="165" t="s">
        <v>34</v>
      </c>
      <c r="Y816" s="165" t="s">
        <v>34</v>
      </c>
      <c r="Z816" s="165" t="s">
        <v>34</v>
      </c>
      <c r="AA816" s="165" t="s">
        <v>34</v>
      </c>
      <c r="AB816" s="165" t="s">
        <v>34</v>
      </c>
      <c r="AC816" s="165" t="s">
        <v>34</v>
      </c>
      <c r="AD816" s="165" t="s">
        <v>34</v>
      </c>
      <c r="AE816" s="165" t="s">
        <v>34</v>
      </c>
      <c r="AF816" s="165" t="s">
        <v>34</v>
      </c>
      <c r="AG816" s="165" t="s">
        <v>34</v>
      </c>
      <c r="AH816" s="165" t="s">
        <v>34</v>
      </c>
      <c r="AI816" s="170" t="s">
        <v>403</v>
      </c>
      <c r="AJ816" s="41"/>
      <c r="AK816" s="1" t="s">
        <v>408</v>
      </c>
      <c r="AL816" s="90">
        <v>1</v>
      </c>
      <c r="AM816" s="91"/>
      <c r="AN816" s="22" t="s">
        <v>409</v>
      </c>
      <c r="AO816" s="21"/>
      <c r="AP816" s="22"/>
      <c r="AQ816" s="22"/>
      <c r="AR816" s="22"/>
      <c r="AS816" s="46" t="s">
        <v>1620</v>
      </c>
      <c r="AT816" s="46"/>
      <c r="AU816" s="29">
        <v>731</v>
      </c>
      <c r="AV816" s="29" t="s">
        <v>449</v>
      </c>
      <c r="AW816" s="29" t="str">
        <f t="shared" si="191"/>
        <v>731.</v>
      </c>
      <c r="AX816" s="104"/>
    </row>
    <row r="817" spans="1:50" ht="22.5" customHeight="1" x14ac:dyDescent="0.3">
      <c r="A817" s="159" t="str">
        <f t="shared" si="177"/>
        <v>732.</v>
      </c>
      <c r="B817" s="159">
        <v>3497</v>
      </c>
      <c r="C817" s="171" t="s">
        <v>302</v>
      </c>
      <c r="D817" s="159">
        <v>1967</v>
      </c>
      <c r="E817" s="159" t="s">
        <v>34</v>
      </c>
      <c r="F817" s="159" t="s">
        <v>35</v>
      </c>
      <c r="G817" s="168">
        <v>5</v>
      </c>
      <c r="H817" s="168">
        <v>4</v>
      </c>
      <c r="I817" s="173">
        <v>2842.9</v>
      </c>
      <c r="J817" s="173">
        <v>2842.9</v>
      </c>
      <c r="K817" s="190">
        <v>2506.8000000000002</v>
      </c>
      <c r="L817" s="153">
        <v>105</v>
      </c>
      <c r="M817" s="173">
        <f>X817</f>
        <v>571140</v>
      </c>
      <c r="N817" s="178" t="s">
        <v>34</v>
      </c>
      <c r="O817" s="178" t="s">
        <v>34</v>
      </c>
      <c r="P817" s="178" t="s">
        <v>34</v>
      </c>
      <c r="Q817" s="173">
        <f t="shared" si="189"/>
        <v>571140</v>
      </c>
      <c r="R817" s="154">
        <f t="shared" si="190"/>
        <v>200.90048893735269</v>
      </c>
      <c r="S817" s="154">
        <v>5221.4052538370725</v>
      </c>
      <c r="T817" s="165" t="s">
        <v>34</v>
      </c>
      <c r="U817" s="169" t="s">
        <v>34</v>
      </c>
      <c r="V817" s="165" t="s">
        <v>34</v>
      </c>
      <c r="W817" s="165">
        <v>931</v>
      </c>
      <c r="X817" s="165">
        <v>571140</v>
      </c>
      <c r="Y817" s="165" t="s">
        <v>34</v>
      </c>
      <c r="Z817" s="165" t="s">
        <v>34</v>
      </c>
      <c r="AA817" s="165" t="s">
        <v>34</v>
      </c>
      <c r="AB817" s="165" t="s">
        <v>34</v>
      </c>
      <c r="AC817" s="165" t="s">
        <v>34</v>
      </c>
      <c r="AD817" s="165" t="s">
        <v>34</v>
      </c>
      <c r="AE817" s="165" t="s">
        <v>34</v>
      </c>
      <c r="AF817" s="165" t="s">
        <v>34</v>
      </c>
      <c r="AG817" s="165" t="s">
        <v>34</v>
      </c>
      <c r="AH817" s="165" t="s">
        <v>34</v>
      </c>
      <c r="AI817" s="170" t="s">
        <v>403</v>
      </c>
      <c r="AJ817" s="41"/>
      <c r="AK817" s="1" t="s">
        <v>408</v>
      </c>
      <c r="AL817" s="90">
        <v>1</v>
      </c>
      <c r="AM817" s="91"/>
      <c r="AN817" s="22"/>
      <c r="AO817" s="87"/>
      <c r="AP817" s="22"/>
      <c r="AQ817" s="22"/>
      <c r="AR817" s="22"/>
      <c r="AS817" s="46" t="s">
        <v>532</v>
      </c>
      <c r="AT817" s="46"/>
      <c r="AU817" s="29">
        <v>732</v>
      </c>
      <c r="AV817" s="29" t="s">
        <v>449</v>
      </c>
      <c r="AW817" s="29" t="str">
        <f t="shared" si="191"/>
        <v>732.</v>
      </c>
      <c r="AX817" s="104"/>
    </row>
    <row r="818" spans="1:50" ht="22.5" customHeight="1" x14ac:dyDescent="0.3">
      <c r="A818" s="159" t="str">
        <f t="shared" si="177"/>
        <v>733.</v>
      </c>
      <c r="B818" s="159">
        <v>3511</v>
      </c>
      <c r="C818" s="171" t="s">
        <v>303</v>
      </c>
      <c r="D818" s="159">
        <v>1975</v>
      </c>
      <c r="E818" s="159" t="s">
        <v>34</v>
      </c>
      <c r="F818" s="159" t="s">
        <v>35</v>
      </c>
      <c r="G818" s="168">
        <v>5</v>
      </c>
      <c r="H818" s="168">
        <v>4</v>
      </c>
      <c r="I818" s="173">
        <v>3656.7</v>
      </c>
      <c r="J818" s="173">
        <v>3656.7</v>
      </c>
      <c r="K818" s="190">
        <v>3331.9</v>
      </c>
      <c r="L818" s="153">
        <v>100</v>
      </c>
      <c r="M818" s="173">
        <f>T818+AG818+AH818</f>
        <v>313662</v>
      </c>
      <c r="N818" s="178" t="s">
        <v>34</v>
      </c>
      <c r="O818" s="178" t="s">
        <v>34</v>
      </c>
      <c r="P818" s="178" t="s">
        <v>34</v>
      </c>
      <c r="Q818" s="173">
        <f t="shared" si="189"/>
        <v>313662</v>
      </c>
      <c r="R818" s="154">
        <f t="shared" si="190"/>
        <v>85.777340224792852</v>
      </c>
      <c r="S818" s="154">
        <v>5221.4052538370725</v>
      </c>
      <c r="T818" s="165">
        <v>284422</v>
      </c>
      <c r="U818" s="169" t="s">
        <v>34</v>
      </c>
      <c r="V818" s="165" t="s">
        <v>34</v>
      </c>
      <c r="W818" s="165" t="s">
        <v>34</v>
      </c>
      <c r="X818" s="165" t="s">
        <v>34</v>
      </c>
      <c r="Y818" s="165" t="s">
        <v>34</v>
      </c>
      <c r="Z818" s="165" t="s">
        <v>34</v>
      </c>
      <c r="AA818" s="165" t="s">
        <v>34</v>
      </c>
      <c r="AB818" s="165" t="s">
        <v>34</v>
      </c>
      <c r="AC818" s="165" t="s">
        <v>34</v>
      </c>
      <c r="AD818" s="165" t="s">
        <v>34</v>
      </c>
      <c r="AE818" s="165" t="s">
        <v>34</v>
      </c>
      <c r="AF818" s="165" t="s">
        <v>34</v>
      </c>
      <c r="AG818" s="165">
        <v>19240</v>
      </c>
      <c r="AH818" s="165">
        <v>10000</v>
      </c>
      <c r="AI818" s="170" t="s">
        <v>403</v>
      </c>
      <c r="AJ818" s="41"/>
      <c r="AK818" s="1" t="s">
        <v>408</v>
      </c>
      <c r="AL818" s="90">
        <v>1</v>
      </c>
      <c r="AM818" s="91"/>
      <c r="AN818" s="22" t="s">
        <v>409</v>
      </c>
      <c r="AO818" s="21"/>
      <c r="AP818" s="22"/>
      <c r="AQ818" s="22"/>
      <c r="AR818" s="22"/>
      <c r="AS818" s="46" t="s">
        <v>532</v>
      </c>
      <c r="AT818" s="46" t="s">
        <v>1578</v>
      </c>
      <c r="AU818" s="29">
        <v>733</v>
      </c>
      <c r="AV818" s="29" t="s">
        <v>449</v>
      </c>
      <c r="AW818" s="29" t="str">
        <f t="shared" si="191"/>
        <v>733.</v>
      </c>
      <c r="AX818" s="104"/>
    </row>
    <row r="819" spans="1:50" ht="22.5" customHeight="1" x14ac:dyDescent="0.3">
      <c r="A819" s="159" t="str">
        <f t="shared" si="177"/>
        <v>734.</v>
      </c>
      <c r="B819" s="159">
        <v>3538</v>
      </c>
      <c r="C819" s="171" t="s">
        <v>304</v>
      </c>
      <c r="D819" s="159">
        <v>1960</v>
      </c>
      <c r="E819" s="159" t="s">
        <v>34</v>
      </c>
      <c r="F819" s="159" t="s">
        <v>35</v>
      </c>
      <c r="G819" s="168">
        <v>2</v>
      </c>
      <c r="H819" s="168">
        <v>2</v>
      </c>
      <c r="I819" s="173">
        <v>624.20000000000005</v>
      </c>
      <c r="J819" s="173">
        <v>575.5</v>
      </c>
      <c r="K819" s="190">
        <v>575.5</v>
      </c>
      <c r="L819" s="153">
        <v>9</v>
      </c>
      <c r="M819" s="173">
        <f>T819+AG819</f>
        <v>512624.32</v>
      </c>
      <c r="N819" s="178" t="s">
        <v>34</v>
      </c>
      <c r="O819" s="173">
        <v>149294.35</v>
      </c>
      <c r="P819" s="173">
        <v>32304.2</v>
      </c>
      <c r="Q819" s="173">
        <f>M819-O819-P819</f>
        <v>331025.76999999996</v>
      </c>
      <c r="R819" s="154">
        <v>737.2358218519704</v>
      </c>
      <c r="S819" s="154">
        <v>5221.4052538370725</v>
      </c>
      <c r="T819" s="165">
        <v>321467.95</v>
      </c>
      <c r="U819" s="169" t="s">
        <v>34</v>
      </c>
      <c r="V819" s="165" t="s">
        <v>34</v>
      </c>
      <c r="W819" s="165" t="s">
        <v>34</v>
      </c>
      <c r="X819" s="165" t="s">
        <v>34</v>
      </c>
      <c r="Y819" s="165" t="s">
        <v>34</v>
      </c>
      <c r="Z819" s="165" t="s">
        <v>34</v>
      </c>
      <c r="AA819" s="165" t="s">
        <v>34</v>
      </c>
      <c r="AB819" s="165" t="s">
        <v>34</v>
      </c>
      <c r="AC819" s="165" t="s">
        <v>34</v>
      </c>
      <c r="AD819" s="165" t="s">
        <v>34</v>
      </c>
      <c r="AE819" s="165" t="s">
        <v>34</v>
      </c>
      <c r="AF819" s="165" t="s">
        <v>34</v>
      </c>
      <c r="AG819" s="165">
        <v>191156.37</v>
      </c>
      <c r="AH819" s="165" t="s">
        <v>34</v>
      </c>
      <c r="AI819" s="170" t="s">
        <v>403</v>
      </c>
      <c r="AJ819" s="41"/>
      <c r="AK819" s="1" t="s">
        <v>404</v>
      </c>
      <c r="AL819" s="90">
        <v>1</v>
      </c>
      <c r="AM819" s="91"/>
      <c r="AN819" s="22" t="s">
        <v>486</v>
      </c>
      <c r="AO819" s="21"/>
      <c r="AP819" s="22"/>
      <c r="AQ819" s="22"/>
      <c r="AR819" s="22"/>
      <c r="AS819" s="46"/>
      <c r="AT819" s="55">
        <v>43404</v>
      </c>
      <c r="AU819" s="29">
        <v>734</v>
      </c>
      <c r="AV819" s="29" t="s">
        <v>449</v>
      </c>
      <c r="AW819" s="29" t="str">
        <f t="shared" si="191"/>
        <v>734.</v>
      </c>
      <c r="AX819" s="104"/>
    </row>
    <row r="820" spans="1:50" ht="22.5" customHeight="1" x14ac:dyDescent="0.3">
      <c r="A820" s="159" t="str">
        <f t="shared" si="177"/>
        <v>735.</v>
      </c>
      <c r="B820" s="159">
        <v>3401</v>
      </c>
      <c r="C820" s="171" t="s">
        <v>311</v>
      </c>
      <c r="D820" s="159">
        <v>1954</v>
      </c>
      <c r="E820" s="159" t="s">
        <v>34</v>
      </c>
      <c r="F820" s="159" t="s">
        <v>35</v>
      </c>
      <c r="G820" s="168">
        <v>2</v>
      </c>
      <c r="H820" s="168">
        <v>2</v>
      </c>
      <c r="I820" s="173">
        <v>912</v>
      </c>
      <c r="J820" s="173">
        <v>842.5</v>
      </c>
      <c r="K820" s="173">
        <v>842.5</v>
      </c>
      <c r="L820" s="153">
        <v>12</v>
      </c>
      <c r="M820" s="173">
        <f>T820</f>
        <v>72288.08</v>
      </c>
      <c r="N820" s="178" t="s">
        <v>34</v>
      </c>
      <c r="O820" s="173" t="s">
        <v>34</v>
      </c>
      <c r="P820" s="173" t="s">
        <v>34</v>
      </c>
      <c r="Q820" s="173">
        <f>M820</f>
        <v>72288.08</v>
      </c>
      <c r="R820" s="154">
        <f>M820/I820</f>
        <v>79.263245614035085</v>
      </c>
      <c r="S820" s="154">
        <v>5221.4052538370725</v>
      </c>
      <c r="T820" s="165">
        <v>72288.08</v>
      </c>
      <c r="U820" s="169" t="s">
        <v>34</v>
      </c>
      <c r="V820" s="165" t="s">
        <v>34</v>
      </c>
      <c r="W820" s="165" t="s">
        <v>34</v>
      </c>
      <c r="X820" s="165" t="s">
        <v>34</v>
      </c>
      <c r="Y820" s="165" t="s">
        <v>34</v>
      </c>
      <c r="Z820" s="165" t="s">
        <v>34</v>
      </c>
      <c r="AA820" s="165" t="s">
        <v>34</v>
      </c>
      <c r="AB820" s="165" t="s">
        <v>34</v>
      </c>
      <c r="AC820" s="165" t="s">
        <v>34</v>
      </c>
      <c r="AD820" s="165" t="s">
        <v>34</v>
      </c>
      <c r="AE820" s="165" t="s">
        <v>34</v>
      </c>
      <c r="AF820" s="165" t="s">
        <v>34</v>
      </c>
      <c r="AG820" s="165" t="s">
        <v>34</v>
      </c>
      <c r="AH820" s="165" t="s">
        <v>34</v>
      </c>
      <c r="AI820" s="170" t="s">
        <v>403</v>
      </c>
      <c r="AJ820" s="41"/>
      <c r="AK820" s="1" t="s">
        <v>404</v>
      </c>
      <c r="AL820" s="90">
        <v>1</v>
      </c>
      <c r="AM820" s="91"/>
      <c r="AN820" s="23" t="s">
        <v>504</v>
      </c>
      <c r="AO820" s="21"/>
      <c r="AP820" s="23"/>
      <c r="AQ820" s="23"/>
      <c r="AR820" s="23"/>
      <c r="AS820" s="46" t="s">
        <v>1533</v>
      </c>
      <c r="AT820" s="46"/>
      <c r="AU820" s="29">
        <v>735</v>
      </c>
      <c r="AV820" s="29" t="s">
        <v>449</v>
      </c>
      <c r="AW820" s="29" t="str">
        <f t="shared" si="191"/>
        <v>735.</v>
      </c>
      <c r="AX820" s="104"/>
    </row>
    <row r="821" spans="1:50" ht="22.5" customHeight="1" x14ac:dyDescent="0.3">
      <c r="A821" s="159" t="str">
        <f t="shared" si="177"/>
        <v>736.</v>
      </c>
      <c r="B821" s="159">
        <v>3487</v>
      </c>
      <c r="C821" s="171" t="s">
        <v>1765</v>
      </c>
      <c r="D821" s="159">
        <v>1960</v>
      </c>
      <c r="E821" s="159" t="s">
        <v>34</v>
      </c>
      <c r="F821" s="159" t="s">
        <v>35</v>
      </c>
      <c r="G821" s="168">
        <v>2</v>
      </c>
      <c r="H821" s="168">
        <v>2</v>
      </c>
      <c r="I821" s="173">
        <v>542.4</v>
      </c>
      <c r="J821" s="173">
        <v>494.8</v>
      </c>
      <c r="K821" s="173">
        <v>494.8</v>
      </c>
      <c r="L821" s="153">
        <v>16</v>
      </c>
      <c r="M821" s="173">
        <f>T821</f>
        <v>121877.05</v>
      </c>
      <c r="N821" s="178" t="s">
        <v>34</v>
      </c>
      <c r="O821" s="173" t="s">
        <v>34</v>
      </c>
      <c r="P821" s="173" t="s">
        <v>34</v>
      </c>
      <c r="Q821" s="173">
        <f>M821</f>
        <v>121877.05</v>
      </c>
      <c r="R821" s="154">
        <f>M821/I821</f>
        <v>224.69957595870207</v>
      </c>
      <c r="S821" s="154">
        <v>5221.4052538370725</v>
      </c>
      <c r="T821" s="165">
        <v>121877.05</v>
      </c>
      <c r="U821" s="169" t="s">
        <v>34</v>
      </c>
      <c r="V821" s="165" t="s">
        <v>34</v>
      </c>
      <c r="W821" s="165" t="s">
        <v>34</v>
      </c>
      <c r="X821" s="165" t="s">
        <v>34</v>
      </c>
      <c r="Y821" s="165" t="s">
        <v>34</v>
      </c>
      <c r="Z821" s="165" t="s">
        <v>34</v>
      </c>
      <c r="AA821" s="165" t="s">
        <v>34</v>
      </c>
      <c r="AB821" s="165" t="s">
        <v>34</v>
      </c>
      <c r="AC821" s="165" t="s">
        <v>34</v>
      </c>
      <c r="AD821" s="165" t="s">
        <v>34</v>
      </c>
      <c r="AE821" s="165" t="s">
        <v>34</v>
      </c>
      <c r="AF821" s="165" t="s">
        <v>34</v>
      </c>
      <c r="AG821" s="165" t="s">
        <v>34</v>
      </c>
      <c r="AH821" s="165" t="s">
        <v>34</v>
      </c>
      <c r="AI821" s="170" t="s">
        <v>403</v>
      </c>
      <c r="AJ821" s="41"/>
      <c r="AK821" s="1" t="s">
        <v>404</v>
      </c>
      <c r="AL821" s="90">
        <v>1</v>
      </c>
      <c r="AM821" s="91"/>
      <c r="AN821" s="23" t="s">
        <v>504</v>
      </c>
      <c r="AO821" s="21"/>
      <c r="AP821" s="23"/>
      <c r="AQ821" s="23"/>
      <c r="AR821" s="23"/>
      <c r="AS821" s="46" t="s">
        <v>1533</v>
      </c>
      <c r="AT821" s="46"/>
      <c r="AU821" s="29">
        <v>736</v>
      </c>
      <c r="AV821" s="29" t="s">
        <v>449</v>
      </c>
      <c r="AW821" s="29" t="str">
        <f t="shared" si="191"/>
        <v>736.</v>
      </c>
      <c r="AX821" s="104"/>
    </row>
    <row r="822" spans="1:50" ht="22.5" customHeight="1" x14ac:dyDescent="0.3">
      <c r="A822" s="159" t="str">
        <f t="shared" si="177"/>
        <v>737.</v>
      </c>
      <c r="B822" s="159">
        <v>3488</v>
      </c>
      <c r="C822" s="171" t="s">
        <v>312</v>
      </c>
      <c r="D822" s="159">
        <v>1941</v>
      </c>
      <c r="E822" s="159" t="s">
        <v>34</v>
      </c>
      <c r="F822" s="159" t="s">
        <v>35</v>
      </c>
      <c r="G822" s="168">
        <v>2</v>
      </c>
      <c r="H822" s="168">
        <v>1</v>
      </c>
      <c r="I822" s="173">
        <v>374.4</v>
      </c>
      <c r="J822" s="173">
        <v>353.5</v>
      </c>
      <c r="K822" s="173">
        <v>353.5</v>
      </c>
      <c r="L822" s="153">
        <v>8</v>
      </c>
      <c r="M822" s="173">
        <f>X822</f>
        <v>749777</v>
      </c>
      <c r="N822" s="178" t="s">
        <v>34</v>
      </c>
      <c r="O822" s="173" t="s">
        <v>34</v>
      </c>
      <c r="P822" s="173" t="s">
        <v>34</v>
      </c>
      <c r="Q822" s="173">
        <f>M822</f>
        <v>749777</v>
      </c>
      <c r="R822" s="154">
        <f>M822/I822</f>
        <v>2002.6095085470088</v>
      </c>
      <c r="S822" s="154">
        <v>5221.4052538370725</v>
      </c>
      <c r="T822" s="165" t="s">
        <v>34</v>
      </c>
      <c r="U822" s="169" t="s">
        <v>34</v>
      </c>
      <c r="V822" s="165" t="s">
        <v>34</v>
      </c>
      <c r="W822" s="165">
        <v>357.5</v>
      </c>
      <c r="X822" s="165">
        <v>749777</v>
      </c>
      <c r="Y822" s="165" t="s">
        <v>34</v>
      </c>
      <c r="Z822" s="165" t="s">
        <v>34</v>
      </c>
      <c r="AA822" s="165" t="s">
        <v>34</v>
      </c>
      <c r="AB822" s="165" t="s">
        <v>34</v>
      </c>
      <c r="AC822" s="165" t="s">
        <v>34</v>
      </c>
      <c r="AD822" s="165" t="s">
        <v>34</v>
      </c>
      <c r="AE822" s="165" t="s">
        <v>34</v>
      </c>
      <c r="AF822" s="165" t="s">
        <v>34</v>
      </c>
      <c r="AG822" s="165" t="s">
        <v>34</v>
      </c>
      <c r="AH822" s="165" t="s">
        <v>34</v>
      </c>
      <c r="AI822" s="170" t="s">
        <v>403</v>
      </c>
      <c r="AJ822" s="41"/>
      <c r="AK822" s="1" t="s">
        <v>404</v>
      </c>
      <c r="AL822" s="90">
        <v>1</v>
      </c>
      <c r="AM822" s="91"/>
      <c r="AN822" s="22"/>
      <c r="AO822" s="87"/>
      <c r="AP822" s="22"/>
      <c r="AQ822" s="22"/>
      <c r="AR822" s="22"/>
      <c r="AS822" s="46"/>
      <c r="AT822" s="46"/>
      <c r="AU822" s="29">
        <v>737</v>
      </c>
      <c r="AV822" s="29" t="s">
        <v>449</v>
      </c>
      <c r="AW822" s="29" t="str">
        <f t="shared" si="191"/>
        <v>737.</v>
      </c>
      <c r="AX822" s="104"/>
    </row>
    <row r="823" spans="1:50" ht="22.5" customHeight="1" x14ac:dyDescent="0.3">
      <c r="A823" s="159" t="str">
        <f t="shared" si="177"/>
        <v>738.</v>
      </c>
      <c r="B823" s="159">
        <v>3559</v>
      </c>
      <c r="C823" s="171" t="s">
        <v>316</v>
      </c>
      <c r="D823" s="172">
        <v>1965</v>
      </c>
      <c r="E823" s="172" t="s">
        <v>34</v>
      </c>
      <c r="F823" s="159" t="s">
        <v>35</v>
      </c>
      <c r="G823" s="182">
        <v>2</v>
      </c>
      <c r="H823" s="182">
        <v>3</v>
      </c>
      <c r="I823" s="152">
        <v>546.4</v>
      </c>
      <c r="J823" s="152">
        <v>496.6</v>
      </c>
      <c r="K823" s="152">
        <v>496.6</v>
      </c>
      <c r="L823" s="153">
        <v>12</v>
      </c>
      <c r="M823" s="173">
        <f>AG823</f>
        <v>196605.85</v>
      </c>
      <c r="N823" s="178" t="s">
        <v>34</v>
      </c>
      <c r="O823" s="173">
        <v>176945.25</v>
      </c>
      <c r="P823" s="173">
        <v>9830.2999999999993</v>
      </c>
      <c r="Q823" s="173">
        <f>M823-O823-P823</f>
        <v>9830.3000000000065</v>
      </c>
      <c r="R823" s="154">
        <v>1448.2623535871155</v>
      </c>
      <c r="S823" s="154">
        <v>5221.4052538370725</v>
      </c>
      <c r="T823" s="165" t="s">
        <v>34</v>
      </c>
      <c r="U823" s="169" t="s">
        <v>34</v>
      </c>
      <c r="V823" s="165" t="s">
        <v>34</v>
      </c>
      <c r="W823" s="165" t="s">
        <v>34</v>
      </c>
      <c r="X823" s="165" t="s">
        <v>34</v>
      </c>
      <c r="Y823" s="165" t="s">
        <v>34</v>
      </c>
      <c r="Z823" s="165" t="s">
        <v>34</v>
      </c>
      <c r="AA823" s="165" t="s">
        <v>34</v>
      </c>
      <c r="AB823" s="165" t="s">
        <v>34</v>
      </c>
      <c r="AC823" s="165" t="s">
        <v>34</v>
      </c>
      <c r="AD823" s="165" t="s">
        <v>34</v>
      </c>
      <c r="AE823" s="165" t="s">
        <v>34</v>
      </c>
      <c r="AF823" s="165" t="s">
        <v>34</v>
      </c>
      <c r="AG823" s="165">
        <v>196605.85</v>
      </c>
      <c r="AH823" s="165" t="s">
        <v>34</v>
      </c>
      <c r="AI823" s="170" t="s">
        <v>403</v>
      </c>
      <c r="AJ823" s="41"/>
      <c r="AK823" s="1" t="s">
        <v>404</v>
      </c>
      <c r="AL823" s="90">
        <v>1</v>
      </c>
      <c r="AM823" s="91"/>
      <c r="AN823" s="22" t="s">
        <v>508</v>
      </c>
      <c r="AO823" s="21"/>
      <c r="AP823" s="22"/>
      <c r="AQ823" s="22"/>
      <c r="AR823" s="22"/>
      <c r="AS823" s="46" t="s">
        <v>645</v>
      </c>
      <c r="AT823" s="46"/>
      <c r="AU823" s="29">
        <v>738</v>
      </c>
      <c r="AV823" s="29" t="s">
        <v>449</v>
      </c>
      <c r="AW823" s="29" t="str">
        <f t="shared" si="191"/>
        <v>738.</v>
      </c>
      <c r="AX823" s="104"/>
    </row>
    <row r="824" spans="1:50" ht="22.5" customHeight="1" x14ac:dyDescent="0.3">
      <c r="A824" s="159" t="str">
        <f t="shared" si="177"/>
        <v>739.</v>
      </c>
      <c r="B824" s="159">
        <v>3285</v>
      </c>
      <c r="C824" s="171" t="s">
        <v>317</v>
      </c>
      <c r="D824" s="172">
        <v>1955</v>
      </c>
      <c r="E824" s="172" t="s">
        <v>34</v>
      </c>
      <c r="F824" s="159" t="s">
        <v>35</v>
      </c>
      <c r="G824" s="182">
        <v>4</v>
      </c>
      <c r="H824" s="182">
        <v>3</v>
      </c>
      <c r="I824" s="152">
        <v>2774.9</v>
      </c>
      <c r="J824" s="152">
        <v>2774.9</v>
      </c>
      <c r="K824" s="152">
        <v>2609.6</v>
      </c>
      <c r="L824" s="153">
        <v>54</v>
      </c>
      <c r="M824" s="173">
        <f>X824</f>
        <v>2822940.58</v>
      </c>
      <c r="N824" s="173" t="s">
        <v>34</v>
      </c>
      <c r="O824" s="173" t="s">
        <v>34</v>
      </c>
      <c r="P824" s="173" t="s">
        <v>34</v>
      </c>
      <c r="Q824" s="173">
        <f>M824</f>
        <v>2822940.58</v>
      </c>
      <c r="R824" s="173">
        <f t="shared" ref="R824:R832" si="192">M824/I824</f>
        <v>1017.3125445962016</v>
      </c>
      <c r="S824" s="154">
        <v>5221.4052538370725</v>
      </c>
      <c r="T824" s="165" t="s">
        <v>34</v>
      </c>
      <c r="U824" s="169" t="s">
        <v>34</v>
      </c>
      <c r="V824" s="165" t="s">
        <v>34</v>
      </c>
      <c r="W824" s="165">
        <v>1340</v>
      </c>
      <c r="X824" s="165">
        <v>2822940.58</v>
      </c>
      <c r="Y824" s="165" t="s">
        <v>34</v>
      </c>
      <c r="Z824" s="165" t="s">
        <v>34</v>
      </c>
      <c r="AA824" s="165" t="s">
        <v>34</v>
      </c>
      <c r="AB824" s="165" t="s">
        <v>34</v>
      </c>
      <c r="AC824" s="165" t="s">
        <v>34</v>
      </c>
      <c r="AD824" s="165" t="s">
        <v>34</v>
      </c>
      <c r="AE824" s="165" t="s">
        <v>34</v>
      </c>
      <c r="AF824" s="165" t="s">
        <v>34</v>
      </c>
      <c r="AG824" s="165" t="s">
        <v>34</v>
      </c>
      <c r="AH824" s="165" t="s">
        <v>34</v>
      </c>
      <c r="AI824" s="170" t="s">
        <v>403</v>
      </c>
      <c r="AJ824" s="41"/>
      <c r="AK824" s="1" t="s">
        <v>404</v>
      </c>
      <c r="AL824" s="90">
        <v>1</v>
      </c>
      <c r="AM824" s="91"/>
      <c r="AN824" s="22"/>
      <c r="AO824" s="87"/>
      <c r="AP824" s="22"/>
      <c r="AQ824" s="22"/>
      <c r="AR824" s="22"/>
      <c r="AS824" s="46"/>
      <c r="AT824" s="46"/>
      <c r="AU824" s="29">
        <v>739</v>
      </c>
      <c r="AV824" s="29" t="s">
        <v>449</v>
      </c>
      <c r="AW824" s="29" t="str">
        <f t="shared" si="191"/>
        <v>739.</v>
      </c>
      <c r="AX824" s="104"/>
    </row>
    <row r="825" spans="1:50" ht="22.5" customHeight="1" x14ac:dyDescent="0.3">
      <c r="A825" s="159" t="str">
        <f t="shared" si="177"/>
        <v>740.</v>
      </c>
      <c r="B825" s="159">
        <v>3615</v>
      </c>
      <c r="C825" s="187" t="s">
        <v>318</v>
      </c>
      <c r="D825" s="172">
        <v>1970</v>
      </c>
      <c r="E825" s="172" t="s">
        <v>34</v>
      </c>
      <c r="F825" s="159" t="s">
        <v>35</v>
      </c>
      <c r="G825" s="182">
        <v>2</v>
      </c>
      <c r="H825" s="182">
        <v>2</v>
      </c>
      <c r="I825" s="152">
        <v>461.2</v>
      </c>
      <c r="J825" s="152">
        <v>461.2</v>
      </c>
      <c r="K825" s="152">
        <v>450.2</v>
      </c>
      <c r="L825" s="153">
        <v>18</v>
      </c>
      <c r="M825" s="173">
        <f>X825</f>
        <v>1092780.78</v>
      </c>
      <c r="N825" s="173" t="s">
        <v>34</v>
      </c>
      <c r="O825" s="173" t="s">
        <v>34</v>
      </c>
      <c r="P825" s="173" t="s">
        <v>34</v>
      </c>
      <c r="Q825" s="173">
        <f>M825</f>
        <v>1092780.78</v>
      </c>
      <c r="R825" s="173">
        <f t="shared" si="192"/>
        <v>2369.4292714657417</v>
      </c>
      <c r="S825" s="154">
        <v>5221.4052538370725</v>
      </c>
      <c r="T825" s="165" t="s">
        <v>34</v>
      </c>
      <c r="U825" s="169" t="s">
        <v>34</v>
      </c>
      <c r="V825" s="165" t="s">
        <v>34</v>
      </c>
      <c r="W825" s="165">
        <v>503</v>
      </c>
      <c r="X825" s="165">
        <v>1092780.78</v>
      </c>
      <c r="Y825" s="165" t="s">
        <v>34</v>
      </c>
      <c r="Z825" s="165" t="s">
        <v>34</v>
      </c>
      <c r="AA825" s="165" t="s">
        <v>34</v>
      </c>
      <c r="AB825" s="165" t="s">
        <v>34</v>
      </c>
      <c r="AC825" s="165" t="s">
        <v>34</v>
      </c>
      <c r="AD825" s="165" t="s">
        <v>34</v>
      </c>
      <c r="AE825" s="165" t="s">
        <v>34</v>
      </c>
      <c r="AF825" s="165" t="s">
        <v>34</v>
      </c>
      <c r="AG825" s="165" t="s">
        <v>34</v>
      </c>
      <c r="AH825" s="165" t="s">
        <v>34</v>
      </c>
      <c r="AI825" s="170" t="s">
        <v>403</v>
      </c>
      <c r="AJ825" s="41"/>
      <c r="AK825" s="1" t="s">
        <v>404</v>
      </c>
      <c r="AL825" s="90">
        <v>1</v>
      </c>
      <c r="AM825" s="91"/>
      <c r="AN825" s="22"/>
      <c r="AO825" s="87"/>
      <c r="AP825" s="22"/>
      <c r="AQ825" s="22"/>
      <c r="AR825" s="22"/>
      <c r="AS825" s="46"/>
      <c r="AT825" s="46"/>
      <c r="AU825" s="29">
        <v>740</v>
      </c>
      <c r="AV825" s="29" t="s">
        <v>449</v>
      </c>
      <c r="AW825" s="29" t="str">
        <f t="shared" si="191"/>
        <v>740.</v>
      </c>
      <c r="AX825" s="104"/>
    </row>
    <row r="826" spans="1:50" ht="22.5" customHeight="1" x14ac:dyDescent="0.3">
      <c r="A826" s="159" t="str">
        <f t="shared" si="177"/>
        <v>741.</v>
      </c>
      <c r="B826" s="159">
        <v>3315</v>
      </c>
      <c r="C826" s="171" t="s">
        <v>1157</v>
      </c>
      <c r="D826" s="172">
        <v>1980</v>
      </c>
      <c r="E826" s="172" t="s">
        <v>34</v>
      </c>
      <c r="F826" s="159" t="s">
        <v>35</v>
      </c>
      <c r="G826" s="182">
        <v>2</v>
      </c>
      <c r="H826" s="182">
        <v>2</v>
      </c>
      <c r="I826" s="152">
        <v>813.3</v>
      </c>
      <c r="J826" s="152">
        <v>754.6</v>
      </c>
      <c r="K826" s="152">
        <v>754.6</v>
      </c>
      <c r="L826" s="153">
        <v>16</v>
      </c>
      <c r="M826" s="173">
        <f>AG826</f>
        <v>186354.93</v>
      </c>
      <c r="N826" s="178" t="s">
        <v>34</v>
      </c>
      <c r="O826" s="173">
        <v>167719.43</v>
      </c>
      <c r="P826" s="173">
        <v>9317.75</v>
      </c>
      <c r="Q826" s="173">
        <v>9317.75</v>
      </c>
      <c r="R826" s="173">
        <f t="shared" si="192"/>
        <v>229.13430468461823</v>
      </c>
      <c r="S826" s="154">
        <v>5221.4052538370725</v>
      </c>
      <c r="T826" s="165" t="s">
        <v>34</v>
      </c>
      <c r="U826" s="169" t="s">
        <v>34</v>
      </c>
      <c r="V826" s="165" t="s">
        <v>34</v>
      </c>
      <c r="W826" s="165" t="s">
        <v>34</v>
      </c>
      <c r="X826" s="165" t="s">
        <v>34</v>
      </c>
      <c r="Y826" s="165" t="s">
        <v>34</v>
      </c>
      <c r="Z826" s="165" t="s">
        <v>34</v>
      </c>
      <c r="AA826" s="165" t="s">
        <v>34</v>
      </c>
      <c r="AB826" s="165" t="s">
        <v>34</v>
      </c>
      <c r="AC826" s="165" t="s">
        <v>34</v>
      </c>
      <c r="AD826" s="165" t="s">
        <v>34</v>
      </c>
      <c r="AE826" s="165" t="s">
        <v>34</v>
      </c>
      <c r="AF826" s="165" t="s">
        <v>34</v>
      </c>
      <c r="AG826" s="165">
        <v>186354.93</v>
      </c>
      <c r="AH826" s="165" t="s">
        <v>34</v>
      </c>
      <c r="AI826" s="170" t="s">
        <v>403</v>
      </c>
      <c r="AJ826" s="41"/>
      <c r="AK826" s="1" t="s">
        <v>404</v>
      </c>
      <c r="AL826" s="90">
        <v>1</v>
      </c>
      <c r="AM826" s="91"/>
      <c r="AN826" s="22" t="s">
        <v>508</v>
      </c>
      <c r="AO826" s="21"/>
      <c r="AP826" s="22"/>
      <c r="AQ826" s="22"/>
      <c r="AR826" s="22"/>
      <c r="AS826" s="46"/>
      <c r="AT826" s="46"/>
      <c r="AU826" s="29">
        <v>741</v>
      </c>
      <c r="AV826" s="29" t="s">
        <v>449</v>
      </c>
      <c r="AW826" s="29" t="str">
        <f t="shared" si="191"/>
        <v>741.</v>
      </c>
      <c r="AX826" s="104"/>
    </row>
    <row r="827" spans="1:50" ht="22.5" customHeight="1" x14ac:dyDescent="0.3">
      <c r="A827" s="159" t="str">
        <f t="shared" si="177"/>
        <v>742.</v>
      </c>
      <c r="B827" s="159">
        <v>3462</v>
      </c>
      <c r="C827" s="171" t="s">
        <v>970</v>
      </c>
      <c r="D827" s="172">
        <v>1957</v>
      </c>
      <c r="E827" s="172" t="s">
        <v>34</v>
      </c>
      <c r="F827" s="159" t="s">
        <v>35</v>
      </c>
      <c r="G827" s="182">
        <v>2</v>
      </c>
      <c r="H827" s="182">
        <v>2</v>
      </c>
      <c r="I827" s="152">
        <v>1496.1</v>
      </c>
      <c r="J827" s="152">
        <v>750.9</v>
      </c>
      <c r="K827" s="152">
        <v>691.7</v>
      </c>
      <c r="L827" s="153">
        <v>29</v>
      </c>
      <c r="M827" s="173">
        <f>X827+AG827</f>
        <v>3189060.1999999997</v>
      </c>
      <c r="N827" s="178" t="s">
        <v>34</v>
      </c>
      <c r="O827" s="173">
        <v>172040.74</v>
      </c>
      <c r="P827" s="173">
        <v>9557.82</v>
      </c>
      <c r="Q827" s="173">
        <f>M827-O827-P827</f>
        <v>3007461.64</v>
      </c>
      <c r="R827" s="173">
        <f t="shared" si="192"/>
        <v>2131.5822471759907</v>
      </c>
      <c r="S827" s="154">
        <v>5221.4052538370725</v>
      </c>
      <c r="T827" s="165" t="s">
        <v>34</v>
      </c>
      <c r="U827" s="169" t="s">
        <v>34</v>
      </c>
      <c r="V827" s="165" t="s">
        <v>34</v>
      </c>
      <c r="W827" s="165">
        <v>1751.2</v>
      </c>
      <c r="X827" s="165">
        <v>2997903.82</v>
      </c>
      <c r="Y827" s="165" t="s">
        <v>34</v>
      </c>
      <c r="Z827" s="165" t="s">
        <v>34</v>
      </c>
      <c r="AA827" s="165" t="s">
        <v>34</v>
      </c>
      <c r="AB827" s="165" t="s">
        <v>34</v>
      </c>
      <c r="AC827" s="165" t="s">
        <v>34</v>
      </c>
      <c r="AD827" s="165" t="s">
        <v>34</v>
      </c>
      <c r="AE827" s="165" t="s">
        <v>34</v>
      </c>
      <c r="AF827" s="165" t="s">
        <v>34</v>
      </c>
      <c r="AG827" s="165">
        <v>191156.38</v>
      </c>
      <c r="AH827" s="165" t="s">
        <v>34</v>
      </c>
      <c r="AI827" s="170" t="s">
        <v>403</v>
      </c>
      <c r="AJ827" s="41"/>
      <c r="AK827" s="1" t="s">
        <v>404</v>
      </c>
      <c r="AL827" s="90">
        <v>1</v>
      </c>
      <c r="AM827" s="91"/>
      <c r="AN827" s="22" t="s">
        <v>1531</v>
      </c>
      <c r="AO827" s="21"/>
      <c r="AP827" s="22"/>
      <c r="AQ827" s="22"/>
      <c r="AR827" s="22"/>
      <c r="AS827" s="46"/>
      <c r="AT827" s="46"/>
      <c r="AU827" s="29">
        <v>742</v>
      </c>
      <c r="AV827" s="29" t="s">
        <v>449</v>
      </c>
      <c r="AW827" s="29" t="str">
        <f t="shared" si="191"/>
        <v>742.</v>
      </c>
      <c r="AX827" s="104"/>
    </row>
    <row r="828" spans="1:50" ht="22.5" customHeight="1" x14ac:dyDescent="0.3">
      <c r="A828" s="159" t="str">
        <f t="shared" si="177"/>
        <v>743.</v>
      </c>
      <c r="B828" s="159">
        <v>3536</v>
      </c>
      <c r="C828" s="171" t="s">
        <v>953</v>
      </c>
      <c r="D828" s="172">
        <v>1957</v>
      </c>
      <c r="E828" s="172" t="s">
        <v>34</v>
      </c>
      <c r="F828" s="159" t="s">
        <v>35</v>
      </c>
      <c r="G828" s="182">
        <v>2</v>
      </c>
      <c r="H828" s="182">
        <v>1</v>
      </c>
      <c r="I828" s="152">
        <v>449.2</v>
      </c>
      <c r="J828" s="152">
        <v>414.8</v>
      </c>
      <c r="K828" s="152">
        <v>414.8</v>
      </c>
      <c r="L828" s="153">
        <v>19</v>
      </c>
      <c r="M828" s="173">
        <f>AG828</f>
        <v>186354.92</v>
      </c>
      <c r="N828" s="178" t="s">
        <v>34</v>
      </c>
      <c r="O828" s="173">
        <v>167719.42000000001</v>
      </c>
      <c r="P828" s="173">
        <v>9317.75</v>
      </c>
      <c r="Q828" s="173">
        <v>9317.75</v>
      </c>
      <c r="R828" s="173">
        <f t="shared" si="192"/>
        <v>414.85957257346399</v>
      </c>
      <c r="S828" s="154">
        <v>5221.4052538370725</v>
      </c>
      <c r="T828" s="165" t="s">
        <v>34</v>
      </c>
      <c r="U828" s="169" t="s">
        <v>34</v>
      </c>
      <c r="V828" s="165" t="s">
        <v>34</v>
      </c>
      <c r="W828" s="165" t="s">
        <v>34</v>
      </c>
      <c r="X828" s="165" t="s">
        <v>34</v>
      </c>
      <c r="Y828" s="165" t="s">
        <v>34</v>
      </c>
      <c r="Z828" s="165" t="s">
        <v>34</v>
      </c>
      <c r="AA828" s="165" t="s">
        <v>34</v>
      </c>
      <c r="AB828" s="165" t="s">
        <v>34</v>
      </c>
      <c r="AC828" s="165" t="s">
        <v>34</v>
      </c>
      <c r="AD828" s="165" t="s">
        <v>34</v>
      </c>
      <c r="AE828" s="165" t="s">
        <v>34</v>
      </c>
      <c r="AF828" s="165" t="s">
        <v>34</v>
      </c>
      <c r="AG828" s="165">
        <v>186354.92</v>
      </c>
      <c r="AH828" s="165" t="s">
        <v>34</v>
      </c>
      <c r="AI828" s="170" t="s">
        <v>403</v>
      </c>
      <c r="AJ828" s="41"/>
      <c r="AK828" s="1" t="s">
        <v>404</v>
      </c>
      <c r="AL828" s="90">
        <v>1</v>
      </c>
      <c r="AM828" s="91"/>
      <c r="AN828" s="22" t="s">
        <v>508</v>
      </c>
      <c r="AO828" s="21"/>
      <c r="AP828" s="22"/>
      <c r="AQ828" s="22"/>
      <c r="AR828" s="22"/>
      <c r="AS828" s="46"/>
      <c r="AT828" s="46"/>
      <c r="AU828" s="29">
        <v>743</v>
      </c>
      <c r="AV828" s="29" t="s">
        <v>449</v>
      </c>
      <c r="AW828" s="29" t="str">
        <f t="shared" si="191"/>
        <v>743.</v>
      </c>
      <c r="AX828" s="104"/>
    </row>
    <row r="829" spans="1:50" ht="22.5" customHeight="1" x14ac:dyDescent="0.3">
      <c r="A829" s="159" t="str">
        <f t="shared" si="177"/>
        <v>744.</v>
      </c>
      <c r="B829" s="159">
        <v>3365</v>
      </c>
      <c r="C829" s="171" t="s">
        <v>981</v>
      </c>
      <c r="D829" s="172">
        <v>1957</v>
      </c>
      <c r="E829" s="172" t="s">
        <v>34</v>
      </c>
      <c r="F829" s="159" t="s">
        <v>35</v>
      </c>
      <c r="G829" s="182">
        <v>2</v>
      </c>
      <c r="H829" s="182">
        <v>3</v>
      </c>
      <c r="I829" s="152">
        <v>1098.5999999999999</v>
      </c>
      <c r="J829" s="152">
        <v>644.9</v>
      </c>
      <c r="K829" s="152">
        <v>644.9</v>
      </c>
      <c r="L829" s="153">
        <v>18</v>
      </c>
      <c r="M829" s="173">
        <f>AG829</f>
        <v>186354.93</v>
      </c>
      <c r="N829" s="178" t="s">
        <v>34</v>
      </c>
      <c r="O829" s="173">
        <v>167719.43</v>
      </c>
      <c r="P829" s="173">
        <v>9317.75</v>
      </c>
      <c r="Q829" s="173">
        <v>9317.75</v>
      </c>
      <c r="R829" s="173">
        <f t="shared" si="192"/>
        <v>169.62946477334791</v>
      </c>
      <c r="S829" s="154">
        <v>5221.4052538370725</v>
      </c>
      <c r="T829" s="165" t="s">
        <v>34</v>
      </c>
      <c r="U829" s="169" t="s">
        <v>34</v>
      </c>
      <c r="V829" s="165" t="s">
        <v>34</v>
      </c>
      <c r="W829" s="165" t="s">
        <v>34</v>
      </c>
      <c r="X829" s="165" t="s">
        <v>34</v>
      </c>
      <c r="Y829" s="165" t="s">
        <v>34</v>
      </c>
      <c r="Z829" s="165" t="s">
        <v>34</v>
      </c>
      <c r="AA829" s="165" t="s">
        <v>34</v>
      </c>
      <c r="AB829" s="165" t="s">
        <v>34</v>
      </c>
      <c r="AC829" s="165" t="s">
        <v>34</v>
      </c>
      <c r="AD829" s="165" t="s">
        <v>34</v>
      </c>
      <c r="AE829" s="165" t="s">
        <v>34</v>
      </c>
      <c r="AF829" s="165" t="s">
        <v>34</v>
      </c>
      <c r="AG829" s="165">
        <v>186354.93</v>
      </c>
      <c r="AH829" s="165" t="s">
        <v>34</v>
      </c>
      <c r="AI829" s="170" t="s">
        <v>403</v>
      </c>
      <c r="AJ829" s="41"/>
      <c r="AK829" s="1" t="s">
        <v>404</v>
      </c>
      <c r="AL829" s="90">
        <v>1</v>
      </c>
      <c r="AM829" s="91"/>
      <c r="AN829" s="22" t="s">
        <v>508</v>
      </c>
      <c r="AO829" s="21"/>
      <c r="AP829" s="22"/>
      <c r="AQ829" s="22"/>
      <c r="AR829" s="22"/>
      <c r="AS829" s="22" t="s">
        <v>1906</v>
      </c>
      <c r="AT829" s="22"/>
      <c r="AU829" s="29">
        <v>744</v>
      </c>
      <c r="AV829" s="29" t="s">
        <v>449</v>
      </c>
      <c r="AW829" s="29" t="str">
        <f t="shared" si="191"/>
        <v>744.</v>
      </c>
      <c r="AX829" s="104"/>
    </row>
    <row r="830" spans="1:50" ht="22.5" customHeight="1" x14ac:dyDescent="0.3">
      <c r="A830" s="159" t="str">
        <f t="shared" si="177"/>
        <v>745.</v>
      </c>
      <c r="B830" s="159">
        <v>3526</v>
      </c>
      <c r="C830" s="171" t="s">
        <v>1158</v>
      </c>
      <c r="D830" s="172">
        <v>1980</v>
      </c>
      <c r="E830" s="172" t="s">
        <v>34</v>
      </c>
      <c r="F830" s="159" t="s">
        <v>35</v>
      </c>
      <c r="G830" s="182">
        <v>2</v>
      </c>
      <c r="H830" s="182">
        <v>1</v>
      </c>
      <c r="I830" s="152">
        <v>603.20000000000005</v>
      </c>
      <c r="J830" s="152">
        <v>517.4</v>
      </c>
      <c r="K830" s="152">
        <v>517.4</v>
      </c>
      <c r="L830" s="153">
        <v>25</v>
      </c>
      <c r="M830" s="173">
        <f>AG830</f>
        <v>191156.38</v>
      </c>
      <c r="N830" s="178" t="s">
        <v>34</v>
      </c>
      <c r="O830" s="173">
        <v>172040.74</v>
      </c>
      <c r="P830" s="173">
        <v>9557.82</v>
      </c>
      <c r="Q830" s="173">
        <v>9557.82</v>
      </c>
      <c r="R830" s="173">
        <f t="shared" si="192"/>
        <v>316.90381299734747</v>
      </c>
      <c r="S830" s="154">
        <v>5221.4052538370725</v>
      </c>
      <c r="T830" s="165" t="s">
        <v>34</v>
      </c>
      <c r="U830" s="169" t="s">
        <v>34</v>
      </c>
      <c r="V830" s="165" t="s">
        <v>34</v>
      </c>
      <c r="W830" s="165" t="s">
        <v>34</v>
      </c>
      <c r="X830" s="165" t="s">
        <v>34</v>
      </c>
      <c r="Y830" s="165" t="s">
        <v>34</v>
      </c>
      <c r="Z830" s="165" t="s">
        <v>34</v>
      </c>
      <c r="AA830" s="165" t="s">
        <v>34</v>
      </c>
      <c r="AB830" s="165" t="s">
        <v>34</v>
      </c>
      <c r="AC830" s="165" t="s">
        <v>34</v>
      </c>
      <c r="AD830" s="165" t="s">
        <v>34</v>
      </c>
      <c r="AE830" s="165" t="s">
        <v>34</v>
      </c>
      <c r="AF830" s="165" t="s">
        <v>34</v>
      </c>
      <c r="AG830" s="165">
        <v>191156.38</v>
      </c>
      <c r="AH830" s="165" t="s">
        <v>34</v>
      </c>
      <c r="AI830" s="170" t="s">
        <v>403</v>
      </c>
      <c r="AJ830" s="41"/>
      <c r="AK830" s="1" t="s">
        <v>404</v>
      </c>
      <c r="AL830" s="90">
        <v>1</v>
      </c>
      <c r="AM830" s="91"/>
      <c r="AN830" s="22" t="s">
        <v>508</v>
      </c>
      <c r="AO830" s="21"/>
      <c r="AP830" s="22"/>
      <c r="AQ830" s="22"/>
      <c r="AR830" s="22"/>
      <c r="AS830" s="46"/>
      <c r="AT830" s="46"/>
      <c r="AU830" s="29">
        <v>745</v>
      </c>
      <c r="AV830" s="29" t="s">
        <v>449</v>
      </c>
      <c r="AW830" s="29" t="str">
        <f t="shared" si="191"/>
        <v>745.</v>
      </c>
      <c r="AX830" s="104"/>
    </row>
    <row r="831" spans="1:50" ht="22.5" customHeight="1" x14ac:dyDescent="0.3">
      <c r="A831" s="159" t="str">
        <f t="shared" si="177"/>
        <v>746.</v>
      </c>
      <c r="B831" s="159">
        <v>3504</v>
      </c>
      <c r="C831" s="171" t="s">
        <v>979</v>
      </c>
      <c r="D831" s="172">
        <v>1977</v>
      </c>
      <c r="E831" s="172" t="s">
        <v>34</v>
      </c>
      <c r="F831" s="159" t="s">
        <v>35</v>
      </c>
      <c r="G831" s="182">
        <v>2</v>
      </c>
      <c r="H831" s="182">
        <v>2</v>
      </c>
      <c r="I831" s="152">
        <v>1174.8</v>
      </c>
      <c r="J831" s="152">
        <v>1086.3</v>
      </c>
      <c r="K831" s="152">
        <v>1086.3</v>
      </c>
      <c r="L831" s="153">
        <v>24</v>
      </c>
      <c r="M831" s="173">
        <v>196076.26</v>
      </c>
      <c r="N831" s="178" t="s">
        <v>34</v>
      </c>
      <c r="O831" s="173">
        <v>176468.64</v>
      </c>
      <c r="P831" s="173">
        <v>9803.81</v>
      </c>
      <c r="Q831" s="173">
        <v>9803.81</v>
      </c>
      <c r="R831" s="173">
        <f t="shared" si="192"/>
        <v>166.90182158665306</v>
      </c>
      <c r="S831" s="154">
        <v>5221.4052538370725</v>
      </c>
      <c r="T831" s="165" t="s">
        <v>34</v>
      </c>
      <c r="U831" s="169" t="s">
        <v>34</v>
      </c>
      <c r="V831" s="165" t="s">
        <v>34</v>
      </c>
      <c r="W831" s="165" t="s">
        <v>34</v>
      </c>
      <c r="X831" s="165" t="s">
        <v>34</v>
      </c>
      <c r="Y831" s="165" t="s">
        <v>34</v>
      </c>
      <c r="Z831" s="165" t="s">
        <v>34</v>
      </c>
      <c r="AA831" s="165" t="s">
        <v>34</v>
      </c>
      <c r="AB831" s="165" t="s">
        <v>34</v>
      </c>
      <c r="AC831" s="165" t="s">
        <v>34</v>
      </c>
      <c r="AD831" s="165" t="s">
        <v>34</v>
      </c>
      <c r="AE831" s="165" t="s">
        <v>34</v>
      </c>
      <c r="AF831" s="165" t="s">
        <v>34</v>
      </c>
      <c r="AG831" s="165">
        <v>196076.26</v>
      </c>
      <c r="AH831" s="165" t="s">
        <v>34</v>
      </c>
      <c r="AI831" s="170" t="s">
        <v>403</v>
      </c>
      <c r="AJ831" s="41"/>
      <c r="AK831" s="1" t="s">
        <v>404</v>
      </c>
      <c r="AL831" s="90">
        <v>1</v>
      </c>
      <c r="AM831" s="91"/>
      <c r="AN831" s="22" t="s">
        <v>508</v>
      </c>
      <c r="AO831" s="21"/>
      <c r="AP831" s="22"/>
      <c r="AQ831" s="22"/>
      <c r="AR831" s="22"/>
      <c r="AS831" s="46"/>
      <c r="AT831" s="46"/>
      <c r="AU831" s="29">
        <v>746</v>
      </c>
      <c r="AV831" s="29" t="s">
        <v>449</v>
      </c>
      <c r="AW831" s="29" t="str">
        <f t="shared" si="191"/>
        <v>746.</v>
      </c>
      <c r="AX831" s="104"/>
    </row>
    <row r="832" spans="1:50" ht="22.5" customHeight="1" x14ac:dyDescent="0.3">
      <c r="A832" s="159" t="str">
        <f t="shared" si="177"/>
        <v>747.</v>
      </c>
      <c r="B832" s="159">
        <v>3619</v>
      </c>
      <c r="C832" s="171" t="s">
        <v>320</v>
      </c>
      <c r="D832" s="172">
        <v>1989</v>
      </c>
      <c r="E832" s="172" t="s">
        <v>34</v>
      </c>
      <c r="F832" s="159" t="s">
        <v>35</v>
      </c>
      <c r="G832" s="182">
        <v>2</v>
      </c>
      <c r="H832" s="182">
        <v>3</v>
      </c>
      <c r="I832" s="152">
        <v>371.2</v>
      </c>
      <c r="J832" s="152">
        <v>329.2</v>
      </c>
      <c r="K832" s="152">
        <v>329.2</v>
      </c>
      <c r="L832" s="153">
        <v>25</v>
      </c>
      <c r="M832" s="173">
        <f>X832</f>
        <v>375955.12</v>
      </c>
      <c r="N832" s="178" t="s">
        <v>34</v>
      </c>
      <c r="O832" s="178" t="s">
        <v>34</v>
      </c>
      <c r="P832" s="178" t="s">
        <v>34</v>
      </c>
      <c r="Q832" s="173">
        <f>M832</f>
        <v>375955.12</v>
      </c>
      <c r="R832" s="173">
        <f t="shared" si="192"/>
        <v>1012.8101293103448</v>
      </c>
      <c r="S832" s="154">
        <v>5221.4052538370725</v>
      </c>
      <c r="T832" s="165" t="s">
        <v>34</v>
      </c>
      <c r="U832" s="169" t="s">
        <v>34</v>
      </c>
      <c r="V832" s="165" t="s">
        <v>34</v>
      </c>
      <c r="W832" s="165">
        <v>398.5</v>
      </c>
      <c r="X832" s="173">
        <v>375955.12</v>
      </c>
      <c r="Y832" s="165" t="s">
        <v>34</v>
      </c>
      <c r="Z832" s="165" t="s">
        <v>34</v>
      </c>
      <c r="AA832" s="165" t="s">
        <v>34</v>
      </c>
      <c r="AB832" s="165" t="s">
        <v>34</v>
      </c>
      <c r="AC832" s="165" t="s">
        <v>34</v>
      </c>
      <c r="AD832" s="165" t="s">
        <v>34</v>
      </c>
      <c r="AE832" s="165" t="s">
        <v>34</v>
      </c>
      <c r="AF832" s="165" t="s">
        <v>34</v>
      </c>
      <c r="AG832" s="165" t="s">
        <v>34</v>
      </c>
      <c r="AH832" s="165" t="s">
        <v>34</v>
      </c>
      <c r="AI832" s="170" t="s">
        <v>38</v>
      </c>
      <c r="AJ832" s="41"/>
      <c r="AK832" s="1" t="s">
        <v>404</v>
      </c>
      <c r="AL832" s="90">
        <v>1</v>
      </c>
      <c r="AM832" s="91"/>
      <c r="AN832" s="22"/>
      <c r="AO832" s="87"/>
      <c r="AP832" s="22"/>
      <c r="AQ832" s="22"/>
      <c r="AR832" s="22"/>
      <c r="AS832" s="46" t="s">
        <v>598</v>
      </c>
      <c r="AT832" s="46"/>
      <c r="AU832" s="29">
        <v>747</v>
      </c>
      <c r="AV832" s="29" t="s">
        <v>449</v>
      </c>
      <c r="AW832" s="29" t="str">
        <f t="shared" si="191"/>
        <v>747.</v>
      </c>
      <c r="AX832" s="104"/>
    </row>
    <row r="833" spans="1:50" ht="22.5" customHeight="1" x14ac:dyDescent="0.3">
      <c r="A833" s="159"/>
      <c r="B833" s="159"/>
      <c r="C833" s="158" t="s">
        <v>40</v>
      </c>
      <c r="D833" s="172"/>
      <c r="E833" s="172"/>
      <c r="F833" s="172"/>
      <c r="G833" s="182"/>
      <c r="H833" s="182"/>
      <c r="I833" s="160">
        <f>SUM(I834:I863)</f>
        <v>53182</v>
      </c>
      <c r="J833" s="160">
        <f>SUM(J834:J863)</f>
        <v>48737.4</v>
      </c>
      <c r="K833" s="160">
        <f>SUM(K834:K863)</f>
        <v>48737.4</v>
      </c>
      <c r="L833" s="161">
        <f>SUM(L834:L863)</f>
        <v>1866</v>
      </c>
      <c r="M833" s="160">
        <f>SUM(M834:M863)</f>
        <v>22849057.889999997</v>
      </c>
      <c r="N833" s="160"/>
      <c r="O833" s="160"/>
      <c r="P833" s="160"/>
      <c r="Q833" s="160">
        <f>SUM(Q834:Q863)</f>
        <v>22849057.889999997</v>
      </c>
      <c r="R833" s="160"/>
      <c r="S833" s="160"/>
      <c r="T833" s="160">
        <f>SUM(T834:T863)</f>
        <v>3420775.5</v>
      </c>
      <c r="U833" s="161"/>
      <c r="V833" s="160"/>
      <c r="W833" s="160">
        <f>SUM(W834:W863)</f>
        <v>11422.5</v>
      </c>
      <c r="X833" s="160">
        <f>SUM(X834:X863)</f>
        <v>18908176.530000001</v>
      </c>
      <c r="Y833" s="160"/>
      <c r="Z833" s="160"/>
      <c r="AA833" s="160"/>
      <c r="AB833" s="160"/>
      <c r="AC833" s="160"/>
      <c r="AD833" s="160"/>
      <c r="AE833" s="160"/>
      <c r="AF833" s="160"/>
      <c r="AG833" s="160">
        <f>SUM(AG834:AG863)</f>
        <v>343675.07999999996</v>
      </c>
      <c r="AH833" s="160">
        <f>SUM(AH834:AH863)</f>
        <v>176430.78000000003</v>
      </c>
      <c r="AI833" s="170"/>
      <c r="AJ833" s="1">
        <v>18</v>
      </c>
      <c r="AK833" s="3"/>
      <c r="AL833" s="90">
        <f>SUM(AL834:AL863)</f>
        <v>30</v>
      </c>
      <c r="AM833" s="89">
        <f>SUM(AM834:AM863)</f>
        <v>0</v>
      </c>
      <c r="AN833" s="3">
        <f>M833-T833-X833-AG833-AH833</f>
        <v>-4.3073669075965881E-9</v>
      </c>
      <c r="AO833" s="87"/>
      <c r="AP833" s="3"/>
      <c r="AQ833" s="3"/>
      <c r="AR833" s="3"/>
      <c r="AS833" s="46"/>
      <c r="AT833" s="46"/>
      <c r="AX833" s="104"/>
    </row>
    <row r="834" spans="1:50" ht="22.5" customHeight="1" x14ac:dyDescent="0.3">
      <c r="A834" s="159" t="str">
        <f t="shared" si="177"/>
        <v>748.</v>
      </c>
      <c r="B834" s="159">
        <v>3284</v>
      </c>
      <c r="C834" s="187" t="s">
        <v>949</v>
      </c>
      <c r="D834" s="159">
        <v>1938</v>
      </c>
      <c r="E834" s="159">
        <v>2011</v>
      </c>
      <c r="F834" s="159" t="s">
        <v>35</v>
      </c>
      <c r="G834" s="159">
        <v>4</v>
      </c>
      <c r="H834" s="159">
        <v>3</v>
      </c>
      <c r="I834" s="209">
        <v>2782.9</v>
      </c>
      <c r="J834" s="209">
        <v>2573.6</v>
      </c>
      <c r="K834" s="209">
        <v>2573.6</v>
      </c>
      <c r="L834" s="153">
        <v>117</v>
      </c>
      <c r="M834" s="209">
        <f>T834</f>
        <v>853740.99</v>
      </c>
      <c r="N834" s="160" t="s">
        <v>34</v>
      </c>
      <c r="O834" s="160" t="s">
        <v>34</v>
      </c>
      <c r="P834" s="160" t="s">
        <v>34</v>
      </c>
      <c r="Q834" s="152">
        <f t="shared" ref="Q834:Q863" si="193">M834</f>
        <v>853740.99</v>
      </c>
      <c r="R834" s="154">
        <f t="shared" ref="R834:R863" si="194">M834/I834</f>
        <v>306.78105213985407</v>
      </c>
      <c r="S834" s="154">
        <v>7593.347341513293</v>
      </c>
      <c r="T834" s="152">
        <v>853740.99</v>
      </c>
      <c r="U834" s="174" t="s">
        <v>34</v>
      </c>
      <c r="V834" s="164" t="s">
        <v>34</v>
      </c>
      <c r="W834" s="164" t="s">
        <v>34</v>
      </c>
      <c r="X834" s="164" t="s">
        <v>34</v>
      </c>
      <c r="Y834" s="164" t="s">
        <v>34</v>
      </c>
      <c r="Z834" s="164" t="s">
        <v>34</v>
      </c>
      <c r="AA834" s="164" t="s">
        <v>34</v>
      </c>
      <c r="AB834" s="164" t="s">
        <v>34</v>
      </c>
      <c r="AC834" s="164" t="s">
        <v>34</v>
      </c>
      <c r="AD834" s="164" t="s">
        <v>34</v>
      </c>
      <c r="AE834" s="164" t="s">
        <v>34</v>
      </c>
      <c r="AF834" s="164" t="s">
        <v>34</v>
      </c>
      <c r="AG834" s="164" t="s">
        <v>34</v>
      </c>
      <c r="AH834" s="164" t="s">
        <v>34</v>
      </c>
      <c r="AI834" s="170" t="s">
        <v>38</v>
      </c>
      <c r="AJ834" s="41"/>
      <c r="AK834" s="32" t="s">
        <v>404</v>
      </c>
      <c r="AL834" s="90">
        <v>1</v>
      </c>
      <c r="AM834" s="89"/>
      <c r="AN834" s="21" t="s">
        <v>501</v>
      </c>
      <c r="AO834" s="21"/>
      <c r="AP834" s="21"/>
      <c r="AQ834" s="21"/>
      <c r="AR834" s="21"/>
      <c r="AS834" s="34"/>
      <c r="AT834" s="55">
        <v>43451</v>
      </c>
      <c r="AU834" s="29">
        <v>748</v>
      </c>
      <c r="AV834" s="29" t="s">
        <v>449</v>
      </c>
      <c r="AW834" s="29" t="str">
        <f>CONCATENATE(AU834,AV834)</f>
        <v>748.</v>
      </c>
      <c r="AX834" s="104"/>
    </row>
    <row r="835" spans="1:50" ht="22.5" customHeight="1" x14ac:dyDescent="0.3">
      <c r="A835" s="159" t="str">
        <f t="shared" si="177"/>
        <v>749.</v>
      </c>
      <c r="B835" s="159">
        <v>3272</v>
      </c>
      <c r="C835" s="171" t="s">
        <v>321</v>
      </c>
      <c r="D835" s="172">
        <v>1983</v>
      </c>
      <c r="E835" s="172">
        <v>1983</v>
      </c>
      <c r="F835" s="159" t="s">
        <v>37</v>
      </c>
      <c r="G835" s="159">
        <v>5</v>
      </c>
      <c r="H835" s="159">
        <v>4</v>
      </c>
      <c r="I835" s="152">
        <v>4016.5</v>
      </c>
      <c r="J835" s="152">
        <v>3512.5</v>
      </c>
      <c r="K835" s="152">
        <v>3512.5</v>
      </c>
      <c r="L835" s="153">
        <v>134</v>
      </c>
      <c r="M835" s="209">
        <f>X835</f>
        <v>952013</v>
      </c>
      <c r="N835" s="160" t="s">
        <v>34</v>
      </c>
      <c r="O835" s="160" t="s">
        <v>34</v>
      </c>
      <c r="P835" s="160" t="s">
        <v>34</v>
      </c>
      <c r="Q835" s="152">
        <f t="shared" si="193"/>
        <v>952013</v>
      </c>
      <c r="R835" s="154">
        <f t="shared" si="194"/>
        <v>237.02551973110917</v>
      </c>
      <c r="S835" s="154">
        <v>7593.347341513293</v>
      </c>
      <c r="T835" s="164" t="s">
        <v>34</v>
      </c>
      <c r="U835" s="174" t="s">
        <v>34</v>
      </c>
      <c r="V835" s="164" t="s">
        <v>34</v>
      </c>
      <c r="W835" s="152">
        <v>952.7</v>
      </c>
      <c r="X835" s="152">
        <v>952013</v>
      </c>
      <c r="Y835" s="164" t="s">
        <v>34</v>
      </c>
      <c r="Z835" s="164" t="s">
        <v>34</v>
      </c>
      <c r="AA835" s="164" t="s">
        <v>34</v>
      </c>
      <c r="AB835" s="164" t="s">
        <v>34</v>
      </c>
      <c r="AC835" s="164" t="s">
        <v>34</v>
      </c>
      <c r="AD835" s="164" t="s">
        <v>34</v>
      </c>
      <c r="AE835" s="164" t="s">
        <v>34</v>
      </c>
      <c r="AF835" s="164" t="s">
        <v>34</v>
      </c>
      <c r="AG835" s="164" t="s">
        <v>34</v>
      </c>
      <c r="AH835" s="164" t="s">
        <v>34</v>
      </c>
      <c r="AI835" s="170" t="s">
        <v>38</v>
      </c>
      <c r="AJ835" s="41"/>
      <c r="AK835" s="1" t="s">
        <v>408</v>
      </c>
      <c r="AL835" s="90">
        <v>1</v>
      </c>
      <c r="AM835" s="91"/>
      <c r="AN835" s="21"/>
      <c r="AO835" s="87"/>
      <c r="AP835" s="21"/>
      <c r="AQ835" s="21"/>
      <c r="AR835" s="21"/>
      <c r="AS835" s="34" t="s">
        <v>532</v>
      </c>
      <c r="AT835" s="34"/>
      <c r="AU835" s="29">
        <v>749</v>
      </c>
      <c r="AV835" s="29" t="s">
        <v>449</v>
      </c>
      <c r="AW835" s="29" t="str">
        <f t="shared" ref="AW835:AW863" si="195">CONCATENATE(AU835,AV835)</f>
        <v>749.</v>
      </c>
      <c r="AX835" s="104"/>
    </row>
    <row r="836" spans="1:50" ht="22.5" customHeight="1" x14ac:dyDescent="0.3">
      <c r="A836" s="159" t="str">
        <f t="shared" si="177"/>
        <v>750.</v>
      </c>
      <c r="B836" s="159">
        <v>3299</v>
      </c>
      <c r="C836" s="171" t="s">
        <v>950</v>
      </c>
      <c r="D836" s="159">
        <v>1959</v>
      </c>
      <c r="E836" s="159" t="s">
        <v>34</v>
      </c>
      <c r="F836" s="159" t="s">
        <v>37</v>
      </c>
      <c r="G836" s="159">
        <v>2</v>
      </c>
      <c r="H836" s="159">
        <v>1</v>
      </c>
      <c r="I836" s="209">
        <v>287.39999999999998</v>
      </c>
      <c r="J836" s="209">
        <v>265.3</v>
      </c>
      <c r="K836" s="209">
        <v>265.3</v>
      </c>
      <c r="L836" s="153">
        <v>10</v>
      </c>
      <c r="M836" s="209">
        <f>T836</f>
        <v>88452.4</v>
      </c>
      <c r="N836" s="160" t="s">
        <v>34</v>
      </c>
      <c r="O836" s="160" t="s">
        <v>34</v>
      </c>
      <c r="P836" s="160" t="s">
        <v>34</v>
      </c>
      <c r="Q836" s="152">
        <f t="shared" si="193"/>
        <v>88452.4</v>
      </c>
      <c r="R836" s="154">
        <f t="shared" si="194"/>
        <v>307.76757132915799</v>
      </c>
      <c r="S836" s="154">
        <v>7593.347341513293</v>
      </c>
      <c r="T836" s="152">
        <v>88452.4</v>
      </c>
      <c r="U836" s="174" t="s">
        <v>34</v>
      </c>
      <c r="V836" s="164" t="s">
        <v>34</v>
      </c>
      <c r="W836" s="164" t="s">
        <v>34</v>
      </c>
      <c r="X836" s="164" t="s">
        <v>34</v>
      </c>
      <c r="Y836" s="164" t="s">
        <v>34</v>
      </c>
      <c r="Z836" s="164" t="s">
        <v>34</v>
      </c>
      <c r="AA836" s="164" t="s">
        <v>34</v>
      </c>
      <c r="AB836" s="164" t="s">
        <v>34</v>
      </c>
      <c r="AC836" s="164" t="s">
        <v>34</v>
      </c>
      <c r="AD836" s="164" t="s">
        <v>34</v>
      </c>
      <c r="AE836" s="164" t="s">
        <v>34</v>
      </c>
      <c r="AF836" s="164" t="s">
        <v>34</v>
      </c>
      <c r="AG836" s="164" t="s">
        <v>34</v>
      </c>
      <c r="AH836" s="164" t="s">
        <v>34</v>
      </c>
      <c r="AI836" s="170" t="s">
        <v>38</v>
      </c>
      <c r="AJ836" s="41"/>
      <c r="AK836" s="32" t="s">
        <v>404</v>
      </c>
      <c r="AL836" s="90">
        <v>1</v>
      </c>
      <c r="AM836" s="89"/>
      <c r="AN836" s="21" t="s">
        <v>501</v>
      </c>
      <c r="AO836" s="21"/>
      <c r="AP836" s="21"/>
      <c r="AQ836" s="21"/>
      <c r="AR836" s="21"/>
      <c r="AS836" s="34"/>
      <c r="AT836" s="55">
        <v>43441</v>
      </c>
      <c r="AU836" s="29">
        <v>750</v>
      </c>
      <c r="AV836" s="29" t="s">
        <v>449</v>
      </c>
      <c r="AW836" s="29" t="str">
        <f t="shared" si="195"/>
        <v>750.</v>
      </c>
      <c r="AX836" s="104"/>
    </row>
    <row r="837" spans="1:50" ht="22.5" customHeight="1" x14ac:dyDescent="0.3">
      <c r="A837" s="159" t="str">
        <f t="shared" si="177"/>
        <v>751.</v>
      </c>
      <c r="B837" s="159">
        <v>3301</v>
      </c>
      <c r="C837" s="171" t="s">
        <v>1715</v>
      </c>
      <c r="D837" s="172">
        <v>1967</v>
      </c>
      <c r="E837" s="159">
        <v>2008</v>
      </c>
      <c r="F837" s="159" t="s">
        <v>37</v>
      </c>
      <c r="G837" s="159">
        <v>5</v>
      </c>
      <c r="H837" s="159">
        <v>4</v>
      </c>
      <c r="I837" s="152">
        <v>3965.7</v>
      </c>
      <c r="J837" s="152">
        <v>3460.8</v>
      </c>
      <c r="K837" s="152">
        <v>3460.8</v>
      </c>
      <c r="L837" s="153">
        <v>145</v>
      </c>
      <c r="M837" s="209">
        <f>AG837</f>
        <v>54780</v>
      </c>
      <c r="N837" s="160" t="s">
        <v>34</v>
      </c>
      <c r="O837" s="160" t="s">
        <v>34</v>
      </c>
      <c r="P837" s="160" t="s">
        <v>34</v>
      </c>
      <c r="Q837" s="152">
        <f t="shared" si="193"/>
        <v>54780</v>
      </c>
      <c r="R837" s="154">
        <f t="shared" si="194"/>
        <v>13.813450336636659</v>
      </c>
      <c r="S837" s="154">
        <v>7593.347341513293</v>
      </c>
      <c r="T837" s="152" t="s">
        <v>34</v>
      </c>
      <c r="U837" s="174" t="s">
        <v>34</v>
      </c>
      <c r="V837" s="164" t="s">
        <v>34</v>
      </c>
      <c r="W837" s="164" t="s">
        <v>34</v>
      </c>
      <c r="X837" s="164" t="s">
        <v>34</v>
      </c>
      <c r="Y837" s="164" t="s">
        <v>34</v>
      </c>
      <c r="Z837" s="164" t="s">
        <v>34</v>
      </c>
      <c r="AA837" s="164" t="s">
        <v>34</v>
      </c>
      <c r="AB837" s="164" t="s">
        <v>34</v>
      </c>
      <c r="AC837" s="164" t="s">
        <v>34</v>
      </c>
      <c r="AD837" s="164" t="s">
        <v>34</v>
      </c>
      <c r="AE837" s="164" t="s">
        <v>34</v>
      </c>
      <c r="AF837" s="164" t="s">
        <v>34</v>
      </c>
      <c r="AG837" s="152">
        <v>54780</v>
      </c>
      <c r="AH837" s="164" t="s">
        <v>34</v>
      </c>
      <c r="AI837" s="170" t="s">
        <v>38</v>
      </c>
      <c r="AJ837" s="41"/>
      <c r="AK837" s="32" t="s">
        <v>408</v>
      </c>
      <c r="AL837" s="90">
        <v>1</v>
      </c>
      <c r="AM837" s="89"/>
      <c r="AN837" s="21" t="s">
        <v>506</v>
      </c>
      <c r="AO837" s="21"/>
      <c r="AP837" s="21"/>
      <c r="AQ837" s="21"/>
      <c r="AR837" s="21"/>
      <c r="AS837" s="34" t="s">
        <v>1905</v>
      </c>
      <c r="AT837" s="55"/>
      <c r="AU837" s="29">
        <v>751</v>
      </c>
      <c r="AV837" s="29" t="s">
        <v>449</v>
      </c>
      <c r="AW837" s="29" t="str">
        <f t="shared" si="195"/>
        <v>751.</v>
      </c>
      <c r="AX837" s="104"/>
    </row>
    <row r="838" spans="1:50" ht="22.5" customHeight="1" x14ac:dyDescent="0.3">
      <c r="A838" s="159" t="str">
        <f t="shared" si="177"/>
        <v>752.</v>
      </c>
      <c r="B838" s="159">
        <v>3326</v>
      </c>
      <c r="C838" s="187" t="s">
        <v>951</v>
      </c>
      <c r="D838" s="159">
        <v>1962</v>
      </c>
      <c r="E838" s="159" t="s">
        <v>34</v>
      </c>
      <c r="F838" s="159" t="s">
        <v>37</v>
      </c>
      <c r="G838" s="159">
        <v>3</v>
      </c>
      <c r="H838" s="159">
        <v>3</v>
      </c>
      <c r="I838" s="209">
        <v>1012.5</v>
      </c>
      <c r="J838" s="210">
        <v>939.3</v>
      </c>
      <c r="K838" s="210">
        <v>939.3</v>
      </c>
      <c r="L838" s="153">
        <v>25</v>
      </c>
      <c r="M838" s="209">
        <f>X838</f>
        <v>1360387</v>
      </c>
      <c r="N838" s="160" t="s">
        <v>34</v>
      </c>
      <c r="O838" s="160" t="s">
        <v>34</v>
      </c>
      <c r="P838" s="160" t="s">
        <v>34</v>
      </c>
      <c r="Q838" s="152">
        <f t="shared" si="193"/>
        <v>1360387</v>
      </c>
      <c r="R838" s="154">
        <f t="shared" si="194"/>
        <v>1343.5920987654322</v>
      </c>
      <c r="S838" s="154">
        <v>7593.347341513293</v>
      </c>
      <c r="T838" s="164" t="s">
        <v>34</v>
      </c>
      <c r="U838" s="174" t="s">
        <v>34</v>
      </c>
      <c r="V838" s="164" t="s">
        <v>34</v>
      </c>
      <c r="W838" s="152">
        <v>540</v>
      </c>
      <c r="X838" s="152">
        <v>1360387</v>
      </c>
      <c r="Y838" s="164" t="s">
        <v>34</v>
      </c>
      <c r="Z838" s="164" t="s">
        <v>34</v>
      </c>
      <c r="AA838" s="164" t="s">
        <v>34</v>
      </c>
      <c r="AB838" s="164" t="s">
        <v>34</v>
      </c>
      <c r="AC838" s="164" t="s">
        <v>34</v>
      </c>
      <c r="AD838" s="164" t="s">
        <v>34</v>
      </c>
      <c r="AE838" s="164" t="s">
        <v>34</v>
      </c>
      <c r="AF838" s="164" t="s">
        <v>34</v>
      </c>
      <c r="AG838" s="164" t="s">
        <v>34</v>
      </c>
      <c r="AH838" s="164" t="s">
        <v>34</v>
      </c>
      <c r="AI838" s="170" t="s">
        <v>38</v>
      </c>
      <c r="AJ838" s="41"/>
      <c r="AK838" s="32" t="s">
        <v>404</v>
      </c>
      <c r="AL838" s="90">
        <v>1</v>
      </c>
      <c r="AM838" s="89"/>
      <c r="AN838" s="21"/>
      <c r="AO838" s="87"/>
      <c r="AP838" s="21"/>
      <c r="AQ838" s="21"/>
      <c r="AR838" s="21"/>
      <c r="AS838" s="34"/>
      <c r="AT838" s="34"/>
      <c r="AU838" s="29">
        <v>752</v>
      </c>
      <c r="AV838" s="29" t="s">
        <v>449</v>
      </c>
      <c r="AW838" s="29" t="str">
        <f t="shared" si="195"/>
        <v>752.</v>
      </c>
      <c r="AX838" s="104"/>
    </row>
    <row r="839" spans="1:50" ht="22.5" customHeight="1" x14ac:dyDescent="0.3">
      <c r="A839" s="159" t="str">
        <f t="shared" si="177"/>
        <v>753.</v>
      </c>
      <c r="B839" s="159">
        <v>3334</v>
      </c>
      <c r="C839" s="171" t="s">
        <v>322</v>
      </c>
      <c r="D839" s="172">
        <v>1971</v>
      </c>
      <c r="E839" s="172">
        <v>1971</v>
      </c>
      <c r="F839" s="159" t="s">
        <v>37</v>
      </c>
      <c r="G839" s="159">
        <v>5</v>
      </c>
      <c r="H839" s="159">
        <v>6</v>
      </c>
      <c r="I839" s="152">
        <v>2869.8</v>
      </c>
      <c r="J839" s="152">
        <v>4709.8999999999996</v>
      </c>
      <c r="K839" s="152">
        <v>4709.8999999999996</v>
      </c>
      <c r="L839" s="153">
        <v>111</v>
      </c>
      <c r="M839" s="209">
        <f>X839</f>
        <v>662800</v>
      </c>
      <c r="N839" s="160" t="s">
        <v>34</v>
      </c>
      <c r="O839" s="160" t="s">
        <v>34</v>
      </c>
      <c r="P839" s="160" t="s">
        <v>34</v>
      </c>
      <c r="Q839" s="152">
        <f t="shared" si="193"/>
        <v>662800</v>
      </c>
      <c r="R839" s="154">
        <f t="shared" si="194"/>
        <v>230.95686110530349</v>
      </c>
      <c r="S839" s="154">
        <v>7593.347341513293</v>
      </c>
      <c r="T839" s="164" t="s">
        <v>34</v>
      </c>
      <c r="U839" s="174" t="s">
        <v>34</v>
      </c>
      <c r="V839" s="164" t="s">
        <v>34</v>
      </c>
      <c r="W839" s="152">
        <v>800</v>
      </c>
      <c r="X839" s="152">
        <v>662800</v>
      </c>
      <c r="Y839" s="164" t="s">
        <v>34</v>
      </c>
      <c r="Z839" s="164" t="s">
        <v>34</v>
      </c>
      <c r="AA839" s="164" t="s">
        <v>34</v>
      </c>
      <c r="AB839" s="164" t="s">
        <v>34</v>
      </c>
      <c r="AC839" s="164" t="s">
        <v>34</v>
      </c>
      <c r="AD839" s="164" t="s">
        <v>34</v>
      </c>
      <c r="AE839" s="164" t="s">
        <v>34</v>
      </c>
      <c r="AF839" s="164" t="s">
        <v>34</v>
      </c>
      <c r="AG839" s="164" t="s">
        <v>34</v>
      </c>
      <c r="AH839" s="164" t="s">
        <v>34</v>
      </c>
      <c r="AI839" s="170" t="s">
        <v>38</v>
      </c>
      <c r="AJ839" s="41"/>
      <c r="AK839" s="1" t="s">
        <v>408</v>
      </c>
      <c r="AL839" s="90">
        <v>1</v>
      </c>
      <c r="AM839" s="91"/>
      <c r="AN839" s="21"/>
      <c r="AO839" s="87"/>
      <c r="AP839" s="21"/>
      <c r="AQ839" s="21"/>
      <c r="AR839" s="21"/>
      <c r="AS839" s="34"/>
      <c r="AT839" s="34"/>
      <c r="AU839" s="29">
        <v>753</v>
      </c>
      <c r="AV839" s="29" t="s">
        <v>449</v>
      </c>
      <c r="AW839" s="29" t="str">
        <f t="shared" si="195"/>
        <v>753.</v>
      </c>
      <c r="AX839" s="104"/>
    </row>
    <row r="840" spans="1:50" ht="22.5" customHeight="1" x14ac:dyDescent="0.3">
      <c r="A840" s="159" t="str">
        <f t="shared" si="177"/>
        <v>754.</v>
      </c>
      <c r="B840" s="159">
        <v>3313</v>
      </c>
      <c r="C840" s="187" t="s">
        <v>952</v>
      </c>
      <c r="D840" s="159">
        <v>1973</v>
      </c>
      <c r="E840" s="159" t="s">
        <v>34</v>
      </c>
      <c r="F840" s="159" t="s">
        <v>37</v>
      </c>
      <c r="G840" s="159">
        <v>2</v>
      </c>
      <c r="H840" s="159">
        <v>2</v>
      </c>
      <c r="I840" s="209">
        <v>770.1</v>
      </c>
      <c r="J840" s="210">
        <v>713.1</v>
      </c>
      <c r="K840" s="210">
        <v>713.1</v>
      </c>
      <c r="L840" s="153">
        <v>38</v>
      </c>
      <c r="M840" s="209">
        <f>X840</f>
        <v>1275701.03</v>
      </c>
      <c r="N840" s="160" t="s">
        <v>34</v>
      </c>
      <c r="O840" s="160" t="s">
        <v>34</v>
      </c>
      <c r="P840" s="160" t="s">
        <v>34</v>
      </c>
      <c r="Q840" s="152">
        <f t="shared" si="193"/>
        <v>1275701.03</v>
      </c>
      <c r="R840" s="154">
        <f t="shared" si="194"/>
        <v>1656.539449422153</v>
      </c>
      <c r="S840" s="154">
        <v>7593.347341513293</v>
      </c>
      <c r="T840" s="164" t="s">
        <v>34</v>
      </c>
      <c r="U840" s="174" t="s">
        <v>34</v>
      </c>
      <c r="V840" s="164" t="s">
        <v>34</v>
      </c>
      <c r="W840" s="152">
        <v>488</v>
      </c>
      <c r="X840" s="152">
        <v>1275701.03</v>
      </c>
      <c r="Y840" s="164" t="s">
        <v>34</v>
      </c>
      <c r="Z840" s="164" t="s">
        <v>34</v>
      </c>
      <c r="AA840" s="164" t="s">
        <v>34</v>
      </c>
      <c r="AB840" s="164" t="s">
        <v>34</v>
      </c>
      <c r="AC840" s="164" t="s">
        <v>34</v>
      </c>
      <c r="AD840" s="164" t="s">
        <v>34</v>
      </c>
      <c r="AE840" s="164" t="s">
        <v>34</v>
      </c>
      <c r="AF840" s="164" t="s">
        <v>34</v>
      </c>
      <c r="AG840" s="164" t="s">
        <v>34</v>
      </c>
      <c r="AH840" s="164" t="s">
        <v>34</v>
      </c>
      <c r="AI840" s="170" t="s">
        <v>38</v>
      </c>
      <c r="AJ840" s="41"/>
      <c r="AK840" s="32" t="s">
        <v>404</v>
      </c>
      <c r="AL840" s="90">
        <v>1</v>
      </c>
      <c r="AM840" s="89"/>
      <c r="AN840" s="21"/>
      <c r="AO840" s="87"/>
      <c r="AP840" s="21"/>
      <c r="AQ840" s="21"/>
      <c r="AR840" s="21"/>
      <c r="AS840" s="34"/>
      <c r="AT840" s="55">
        <v>43402</v>
      </c>
      <c r="AU840" s="29">
        <v>754</v>
      </c>
      <c r="AV840" s="29" t="s">
        <v>449</v>
      </c>
      <c r="AW840" s="29" t="str">
        <f t="shared" si="195"/>
        <v>754.</v>
      </c>
      <c r="AX840" s="104"/>
    </row>
    <row r="841" spans="1:50" ht="22.5" customHeight="1" x14ac:dyDescent="0.3">
      <c r="A841" s="159" t="str">
        <f t="shared" si="177"/>
        <v>755.</v>
      </c>
      <c r="B841" s="159">
        <v>3347</v>
      </c>
      <c r="C841" s="171" t="s">
        <v>323</v>
      </c>
      <c r="D841" s="172">
        <v>1978</v>
      </c>
      <c r="E841" s="172">
        <v>1978</v>
      </c>
      <c r="F841" s="159" t="s">
        <v>37</v>
      </c>
      <c r="G841" s="159">
        <v>5</v>
      </c>
      <c r="H841" s="159">
        <v>6</v>
      </c>
      <c r="I841" s="152">
        <v>3662.2</v>
      </c>
      <c r="J841" s="152">
        <v>3387.2</v>
      </c>
      <c r="K841" s="152">
        <v>3387.2</v>
      </c>
      <c r="L841" s="153">
        <v>156</v>
      </c>
      <c r="M841" s="209">
        <f>T841</f>
        <v>352892</v>
      </c>
      <c r="N841" s="160" t="s">
        <v>34</v>
      </c>
      <c r="O841" s="160" t="s">
        <v>34</v>
      </c>
      <c r="P841" s="160" t="s">
        <v>34</v>
      </c>
      <c r="Q841" s="152">
        <f t="shared" si="193"/>
        <v>352892</v>
      </c>
      <c r="R841" s="154">
        <f t="shared" si="194"/>
        <v>96.360657528261711</v>
      </c>
      <c r="S841" s="154">
        <v>7593.347341513293</v>
      </c>
      <c r="T841" s="152">
        <v>352892</v>
      </c>
      <c r="U841" s="174" t="s">
        <v>34</v>
      </c>
      <c r="V841" s="164" t="s">
        <v>34</v>
      </c>
      <c r="W841" s="164" t="s">
        <v>34</v>
      </c>
      <c r="X841" s="164" t="s">
        <v>34</v>
      </c>
      <c r="Y841" s="164" t="s">
        <v>34</v>
      </c>
      <c r="Z841" s="164" t="s">
        <v>34</v>
      </c>
      <c r="AA841" s="164" t="s">
        <v>34</v>
      </c>
      <c r="AB841" s="164" t="s">
        <v>34</v>
      </c>
      <c r="AC841" s="164" t="s">
        <v>34</v>
      </c>
      <c r="AD841" s="164" t="s">
        <v>34</v>
      </c>
      <c r="AE841" s="164" t="s">
        <v>34</v>
      </c>
      <c r="AF841" s="164" t="s">
        <v>34</v>
      </c>
      <c r="AG841" s="152" t="s">
        <v>34</v>
      </c>
      <c r="AH841" s="164" t="s">
        <v>34</v>
      </c>
      <c r="AI841" s="170" t="s">
        <v>405</v>
      </c>
      <c r="AJ841" s="41"/>
      <c r="AK841" s="1" t="s">
        <v>408</v>
      </c>
      <c r="AL841" s="90">
        <v>1</v>
      </c>
      <c r="AM841" s="89"/>
      <c r="AN841" s="21" t="s">
        <v>409</v>
      </c>
      <c r="AO841" s="21"/>
      <c r="AP841" s="21"/>
      <c r="AQ841" s="21"/>
      <c r="AR841" s="21"/>
      <c r="AS841" s="34" t="s">
        <v>1842</v>
      </c>
      <c r="AT841" s="34"/>
      <c r="AU841" s="29">
        <v>755</v>
      </c>
      <c r="AV841" s="29" t="s">
        <v>449</v>
      </c>
      <c r="AW841" s="29" t="str">
        <f t="shared" si="195"/>
        <v>755.</v>
      </c>
      <c r="AX841" s="104"/>
    </row>
    <row r="842" spans="1:50" ht="22.5" customHeight="1" x14ac:dyDescent="0.3">
      <c r="A842" s="159" t="str">
        <f t="shared" ref="A842:A887" si="196">AW842</f>
        <v>756.</v>
      </c>
      <c r="B842" s="159">
        <v>3536</v>
      </c>
      <c r="C842" s="187" t="s">
        <v>953</v>
      </c>
      <c r="D842" s="159">
        <v>1957</v>
      </c>
      <c r="E842" s="159" t="s">
        <v>34</v>
      </c>
      <c r="F842" s="159" t="s">
        <v>37</v>
      </c>
      <c r="G842" s="159">
        <v>2</v>
      </c>
      <c r="H842" s="159">
        <v>1</v>
      </c>
      <c r="I842" s="209">
        <v>449.2</v>
      </c>
      <c r="J842" s="210">
        <v>414.8</v>
      </c>
      <c r="K842" s="210">
        <v>414.8</v>
      </c>
      <c r="L842" s="153">
        <v>16</v>
      </c>
      <c r="M842" s="209">
        <f>T842+AG842</f>
        <v>84447.87999999999</v>
      </c>
      <c r="N842" s="160" t="s">
        <v>34</v>
      </c>
      <c r="O842" s="160" t="s">
        <v>34</v>
      </c>
      <c r="P842" s="160" t="s">
        <v>34</v>
      </c>
      <c r="Q842" s="152">
        <f t="shared" si="193"/>
        <v>84447.87999999999</v>
      </c>
      <c r="R842" s="154">
        <f t="shared" si="194"/>
        <v>187.9961709706144</v>
      </c>
      <c r="S842" s="154">
        <v>7593.347341513293</v>
      </c>
      <c r="T842" s="152">
        <v>69616.399999999994</v>
      </c>
      <c r="U842" s="174" t="s">
        <v>34</v>
      </c>
      <c r="V842" s="164" t="s">
        <v>34</v>
      </c>
      <c r="W842" s="164" t="s">
        <v>34</v>
      </c>
      <c r="X842" s="164" t="s">
        <v>34</v>
      </c>
      <c r="Y842" s="164" t="s">
        <v>34</v>
      </c>
      <c r="Z842" s="164" t="s">
        <v>34</v>
      </c>
      <c r="AA842" s="164" t="s">
        <v>34</v>
      </c>
      <c r="AB842" s="164" t="s">
        <v>34</v>
      </c>
      <c r="AC842" s="164" t="s">
        <v>34</v>
      </c>
      <c r="AD842" s="164" t="s">
        <v>34</v>
      </c>
      <c r="AE842" s="164" t="s">
        <v>34</v>
      </c>
      <c r="AF842" s="164" t="s">
        <v>34</v>
      </c>
      <c r="AG842" s="152">
        <v>14831.48</v>
      </c>
      <c r="AH842" s="164" t="s">
        <v>34</v>
      </c>
      <c r="AI842" s="170" t="s">
        <v>38</v>
      </c>
      <c r="AJ842" s="41"/>
      <c r="AK842" s="32" t="s">
        <v>404</v>
      </c>
      <c r="AL842" s="90">
        <v>1</v>
      </c>
      <c r="AM842" s="89"/>
      <c r="AN842" s="21" t="s">
        <v>409</v>
      </c>
      <c r="AO842" s="21"/>
      <c r="AP842" s="21"/>
      <c r="AQ842" s="21"/>
      <c r="AR842" s="21"/>
      <c r="AS842" s="34"/>
      <c r="AT842" s="55">
        <v>43441</v>
      </c>
      <c r="AU842" s="29">
        <v>756</v>
      </c>
      <c r="AV842" s="29" t="s">
        <v>449</v>
      </c>
      <c r="AW842" s="29" t="str">
        <f t="shared" si="195"/>
        <v>756.</v>
      </c>
      <c r="AX842" s="104"/>
    </row>
    <row r="843" spans="1:50" ht="22.5" customHeight="1" x14ac:dyDescent="0.3">
      <c r="A843" s="159" t="str">
        <f t="shared" si="196"/>
        <v>757.</v>
      </c>
      <c r="B843" s="159">
        <v>3538</v>
      </c>
      <c r="C843" s="171" t="s">
        <v>304</v>
      </c>
      <c r="D843" s="159">
        <v>1960</v>
      </c>
      <c r="E843" s="159" t="s">
        <v>34</v>
      </c>
      <c r="F843" s="159" t="s">
        <v>37</v>
      </c>
      <c r="G843" s="159">
        <v>3</v>
      </c>
      <c r="H843" s="159">
        <v>2</v>
      </c>
      <c r="I843" s="209">
        <v>624.20000000000005</v>
      </c>
      <c r="J843" s="209">
        <v>575.5</v>
      </c>
      <c r="K843" s="209">
        <v>575.5</v>
      </c>
      <c r="L843" s="153">
        <v>15</v>
      </c>
      <c r="M843" s="209">
        <f>X843</f>
        <v>1172907.52</v>
      </c>
      <c r="N843" s="160" t="s">
        <v>34</v>
      </c>
      <c r="O843" s="160" t="s">
        <v>34</v>
      </c>
      <c r="P843" s="160" t="s">
        <v>34</v>
      </c>
      <c r="Q843" s="152">
        <f t="shared" si="193"/>
        <v>1172907.52</v>
      </c>
      <c r="R843" s="154">
        <f t="shared" si="194"/>
        <v>1879.0572252483178</v>
      </c>
      <c r="S843" s="154">
        <v>7593.347341513293</v>
      </c>
      <c r="T843" s="164" t="s">
        <v>34</v>
      </c>
      <c r="U843" s="174" t="s">
        <v>34</v>
      </c>
      <c r="V843" s="164" t="s">
        <v>34</v>
      </c>
      <c r="W843" s="152">
        <v>563</v>
      </c>
      <c r="X843" s="152">
        <v>1172907.52</v>
      </c>
      <c r="Y843" s="164" t="s">
        <v>34</v>
      </c>
      <c r="Z843" s="164" t="s">
        <v>34</v>
      </c>
      <c r="AA843" s="164" t="s">
        <v>34</v>
      </c>
      <c r="AB843" s="164" t="s">
        <v>34</v>
      </c>
      <c r="AC843" s="164" t="s">
        <v>34</v>
      </c>
      <c r="AD843" s="164" t="s">
        <v>34</v>
      </c>
      <c r="AE843" s="164" t="s">
        <v>34</v>
      </c>
      <c r="AF843" s="164" t="s">
        <v>34</v>
      </c>
      <c r="AG843" s="164" t="s">
        <v>34</v>
      </c>
      <c r="AH843" s="164" t="s">
        <v>34</v>
      </c>
      <c r="AI843" s="170" t="s">
        <v>38</v>
      </c>
      <c r="AJ843" s="41"/>
      <c r="AK843" s="32" t="s">
        <v>404</v>
      </c>
      <c r="AL843" s="90">
        <v>1</v>
      </c>
      <c r="AM843" s="89"/>
      <c r="AN843" s="21"/>
      <c r="AO843" s="87"/>
      <c r="AP843" s="21"/>
      <c r="AQ843" s="21"/>
      <c r="AR843" s="21"/>
      <c r="AS843" s="34"/>
      <c r="AT843" s="34"/>
      <c r="AU843" s="29">
        <v>757</v>
      </c>
      <c r="AV843" s="29" t="s">
        <v>449</v>
      </c>
      <c r="AW843" s="29" t="str">
        <f t="shared" si="195"/>
        <v>757.</v>
      </c>
      <c r="AX843" s="104"/>
    </row>
    <row r="844" spans="1:50" ht="22.5" customHeight="1" x14ac:dyDescent="0.3">
      <c r="A844" s="159" t="str">
        <f t="shared" si="196"/>
        <v>758.</v>
      </c>
      <c r="B844" s="159">
        <v>3541</v>
      </c>
      <c r="C844" s="171" t="s">
        <v>324</v>
      </c>
      <c r="D844" s="172">
        <v>1970</v>
      </c>
      <c r="E844" s="172">
        <v>1970</v>
      </c>
      <c r="F844" s="159" t="s">
        <v>37</v>
      </c>
      <c r="G844" s="159">
        <v>5</v>
      </c>
      <c r="H844" s="159">
        <v>6</v>
      </c>
      <c r="I844" s="152">
        <v>3409</v>
      </c>
      <c r="J844" s="152">
        <v>3140.5</v>
      </c>
      <c r="K844" s="152">
        <v>3140.5</v>
      </c>
      <c r="L844" s="153">
        <v>117</v>
      </c>
      <c r="M844" s="209">
        <f t="shared" ref="M844:M847" si="197">X844</f>
        <v>581447</v>
      </c>
      <c r="N844" s="160" t="s">
        <v>34</v>
      </c>
      <c r="O844" s="160" t="s">
        <v>34</v>
      </c>
      <c r="P844" s="160" t="s">
        <v>34</v>
      </c>
      <c r="Q844" s="152">
        <f t="shared" si="193"/>
        <v>581447</v>
      </c>
      <c r="R844" s="154">
        <f t="shared" si="194"/>
        <v>170.56233499559988</v>
      </c>
      <c r="S844" s="154">
        <v>7593.347341513293</v>
      </c>
      <c r="T844" s="164" t="s">
        <v>34</v>
      </c>
      <c r="U844" s="174" t="s">
        <v>34</v>
      </c>
      <c r="V844" s="164" t="s">
        <v>34</v>
      </c>
      <c r="W844" s="152">
        <v>861</v>
      </c>
      <c r="X844" s="152">
        <v>581447</v>
      </c>
      <c r="Y844" s="164" t="s">
        <v>34</v>
      </c>
      <c r="Z844" s="164" t="s">
        <v>34</v>
      </c>
      <c r="AA844" s="164" t="s">
        <v>34</v>
      </c>
      <c r="AB844" s="164" t="s">
        <v>34</v>
      </c>
      <c r="AC844" s="164" t="s">
        <v>34</v>
      </c>
      <c r="AD844" s="164" t="s">
        <v>34</v>
      </c>
      <c r="AE844" s="164" t="s">
        <v>34</v>
      </c>
      <c r="AF844" s="164" t="s">
        <v>34</v>
      </c>
      <c r="AG844" s="164" t="s">
        <v>34</v>
      </c>
      <c r="AH844" s="164" t="s">
        <v>34</v>
      </c>
      <c r="AI844" s="170" t="s">
        <v>38</v>
      </c>
      <c r="AJ844" s="41"/>
      <c r="AK844" s="32" t="s">
        <v>407</v>
      </c>
      <c r="AL844" s="90">
        <v>1</v>
      </c>
      <c r="AM844" s="89"/>
      <c r="AN844" s="21"/>
      <c r="AO844" s="87"/>
      <c r="AP844" s="21"/>
      <c r="AQ844" s="21"/>
      <c r="AR844" s="21"/>
      <c r="AS844" s="34" t="s">
        <v>532</v>
      </c>
      <c r="AT844" s="34"/>
      <c r="AU844" s="29">
        <v>758</v>
      </c>
      <c r="AV844" s="29" t="s">
        <v>449</v>
      </c>
      <c r="AW844" s="29" t="str">
        <f t="shared" si="195"/>
        <v>758.</v>
      </c>
      <c r="AX844" s="104"/>
    </row>
    <row r="845" spans="1:50" ht="22.5" customHeight="1" x14ac:dyDescent="0.3">
      <c r="A845" s="159" t="str">
        <f t="shared" si="196"/>
        <v>759.</v>
      </c>
      <c r="B845" s="159">
        <v>3353</v>
      </c>
      <c r="C845" s="171" t="s">
        <v>325</v>
      </c>
      <c r="D845" s="172">
        <v>1982</v>
      </c>
      <c r="E845" s="172">
        <v>2012</v>
      </c>
      <c r="F845" s="159" t="s">
        <v>37</v>
      </c>
      <c r="G845" s="159">
        <v>5</v>
      </c>
      <c r="H845" s="159">
        <v>6</v>
      </c>
      <c r="I845" s="152">
        <v>3122.1</v>
      </c>
      <c r="J845" s="152">
        <v>2794.5</v>
      </c>
      <c r="K845" s="152">
        <v>2794.5</v>
      </c>
      <c r="L845" s="153">
        <v>111</v>
      </c>
      <c r="M845" s="209">
        <f t="shared" si="197"/>
        <v>880189</v>
      </c>
      <c r="N845" s="160" t="s">
        <v>34</v>
      </c>
      <c r="O845" s="160" t="s">
        <v>34</v>
      </c>
      <c r="P845" s="160" t="s">
        <v>34</v>
      </c>
      <c r="Q845" s="152">
        <f t="shared" si="193"/>
        <v>880189</v>
      </c>
      <c r="R845" s="154">
        <f t="shared" si="194"/>
        <v>281.92210371224496</v>
      </c>
      <c r="S845" s="154">
        <v>7593.347341513293</v>
      </c>
      <c r="T845" s="164" t="s">
        <v>34</v>
      </c>
      <c r="U845" s="174" t="s">
        <v>34</v>
      </c>
      <c r="V845" s="164" t="s">
        <v>34</v>
      </c>
      <c r="W845" s="152">
        <v>868</v>
      </c>
      <c r="X845" s="152">
        <v>880189</v>
      </c>
      <c r="Y845" s="164" t="s">
        <v>34</v>
      </c>
      <c r="Z845" s="164" t="s">
        <v>34</v>
      </c>
      <c r="AA845" s="164" t="s">
        <v>34</v>
      </c>
      <c r="AB845" s="164" t="s">
        <v>34</v>
      </c>
      <c r="AC845" s="164" t="s">
        <v>34</v>
      </c>
      <c r="AD845" s="164" t="s">
        <v>34</v>
      </c>
      <c r="AE845" s="164" t="s">
        <v>34</v>
      </c>
      <c r="AF845" s="164" t="s">
        <v>34</v>
      </c>
      <c r="AG845" s="164" t="s">
        <v>34</v>
      </c>
      <c r="AH845" s="164" t="s">
        <v>34</v>
      </c>
      <c r="AI845" s="170" t="s">
        <v>38</v>
      </c>
      <c r="AJ845" s="41"/>
      <c r="AK845" s="1" t="s">
        <v>408</v>
      </c>
      <c r="AL845" s="90">
        <v>1</v>
      </c>
      <c r="AM845" s="91"/>
      <c r="AN845" s="21"/>
      <c r="AO845" s="87"/>
      <c r="AP845" s="21"/>
      <c r="AQ845" s="21"/>
      <c r="AR845" s="21"/>
      <c r="AS845" s="34" t="s">
        <v>532</v>
      </c>
      <c r="AT845" s="34"/>
      <c r="AU845" s="29">
        <v>759</v>
      </c>
      <c r="AV845" s="29" t="s">
        <v>449</v>
      </c>
      <c r="AW845" s="29" t="str">
        <f t="shared" si="195"/>
        <v>759.</v>
      </c>
      <c r="AX845" s="104"/>
    </row>
    <row r="846" spans="1:50" ht="22.5" customHeight="1" x14ac:dyDescent="0.3">
      <c r="A846" s="159" t="str">
        <f t="shared" si="196"/>
        <v>760.</v>
      </c>
      <c r="B846" s="159">
        <v>3419</v>
      </c>
      <c r="C846" s="187" t="s">
        <v>954</v>
      </c>
      <c r="D846" s="159">
        <v>1969</v>
      </c>
      <c r="E846" s="159" t="s">
        <v>34</v>
      </c>
      <c r="F846" s="159" t="s">
        <v>37</v>
      </c>
      <c r="G846" s="159">
        <v>2</v>
      </c>
      <c r="H846" s="159">
        <v>2</v>
      </c>
      <c r="I846" s="209">
        <v>565.70000000000005</v>
      </c>
      <c r="J846" s="210">
        <v>514.70000000000005</v>
      </c>
      <c r="K846" s="210">
        <v>514.70000000000005</v>
      </c>
      <c r="L846" s="153">
        <v>15</v>
      </c>
      <c r="M846" s="209">
        <f t="shared" si="197"/>
        <v>1134808.3600000001</v>
      </c>
      <c r="N846" s="160" t="s">
        <v>34</v>
      </c>
      <c r="O846" s="160" t="s">
        <v>34</v>
      </c>
      <c r="P846" s="160" t="s">
        <v>34</v>
      </c>
      <c r="Q846" s="152">
        <f t="shared" si="193"/>
        <v>1134808.3600000001</v>
      </c>
      <c r="R846" s="154">
        <f t="shared" si="194"/>
        <v>2006.0250309351247</v>
      </c>
      <c r="S846" s="154">
        <v>7593.347341513293</v>
      </c>
      <c r="T846" s="164" t="s">
        <v>34</v>
      </c>
      <c r="U846" s="174" t="s">
        <v>34</v>
      </c>
      <c r="V846" s="164" t="s">
        <v>34</v>
      </c>
      <c r="W846" s="152">
        <v>475.8</v>
      </c>
      <c r="X846" s="152">
        <v>1134808.3600000001</v>
      </c>
      <c r="Y846" s="164" t="s">
        <v>34</v>
      </c>
      <c r="Z846" s="164" t="s">
        <v>34</v>
      </c>
      <c r="AA846" s="164" t="s">
        <v>34</v>
      </c>
      <c r="AB846" s="164" t="s">
        <v>34</v>
      </c>
      <c r="AC846" s="164" t="s">
        <v>34</v>
      </c>
      <c r="AD846" s="164" t="s">
        <v>34</v>
      </c>
      <c r="AE846" s="164" t="s">
        <v>34</v>
      </c>
      <c r="AF846" s="164" t="s">
        <v>34</v>
      </c>
      <c r="AG846" s="164" t="s">
        <v>34</v>
      </c>
      <c r="AH846" s="164" t="s">
        <v>34</v>
      </c>
      <c r="AI846" s="170" t="s">
        <v>38</v>
      </c>
      <c r="AJ846" s="41"/>
      <c r="AK846" s="32" t="s">
        <v>404</v>
      </c>
      <c r="AL846" s="90">
        <v>1</v>
      </c>
      <c r="AM846" s="89"/>
      <c r="AN846" s="21"/>
      <c r="AO846" s="87"/>
      <c r="AP846" s="21"/>
      <c r="AQ846" s="21"/>
      <c r="AR846" s="21"/>
      <c r="AS846" s="34"/>
      <c r="AT846" s="34"/>
      <c r="AU846" s="29">
        <v>760</v>
      </c>
      <c r="AV846" s="29" t="s">
        <v>449</v>
      </c>
      <c r="AW846" s="29" t="str">
        <f t="shared" si="195"/>
        <v>760.</v>
      </c>
      <c r="AX846" s="104"/>
    </row>
    <row r="847" spans="1:50" ht="22.5" customHeight="1" x14ac:dyDescent="0.3">
      <c r="A847" s="159" t="str">
        <f t="shared" si="196"/>
        <v>761.</v>
      </c>
      <c r="B847" s="159">
        <v>3465</v>
      </c>
      <c r="C847" s="187" t="s">
        <v>955</v>
      </c>
      <c r="D847" s="159">
        <v>1964</v>
      </c>
      <c r="E847" s="159" t="s">
        <v>34</v>
      </c>
      <c r="F847" s="159" t="s">
        <v>37</v>
      </c>
      <c r="G847" s="159">
        <v>2</v>
      </c>
      <c r="H847" s="159">
        <v>2</v>
      </c>
      <c r="I847" s="209">
        <v>410.9</v>
      </c>
      <c r="J847" s="210">
        <v>364.1</v>
      </c>
      <c r="K847" s="210">
        <v>364.1</v>
      </c>
      <c r="L847" s="153">
        <v>10</v>
      </c>
      <c r="M847" s="209">
        <f t="shared" si="197"/>
        <v>896591.19</v>
      </c>
      <c r="N847" s="160" t="s">
        <v>34</v>
      </c>
      <c r="O847" s="160" t="s">
        <v>34</v>
      </c>
      <c r="P847" s="160" t="s">
        <v>34</v>
      </c>
      <c r="Q847" s="152">
        <f t="shared" si="193"/>
        <v>896591.19</v>
      </c>
      <c r="R847" s="154">
        <f t="shared" si="194"/>
        <v>2182.0179849111705</v>
      </c>
      <c r="S847" s="154">
        <v>7593.347341513293</v>
      </c>
      <c r="T847" s="164" t="s">
        <v>34</v>
      </c>
      <c r="U847" s="174" t="s">
        <v>34</v>
      </c>
      <c r="V847" s="164" t="s">
        <v>34</v>
      </c>
      <c r="W847" s="152">
        <v>371</v>
      </c>
      <c r="X847" s="152">
        <v>896591.19</v>
      </c>
      <c r="Y847" s="164" t="s">
        <v>34</v>
      </c>
      <c r="Z847" s="164" t="s">
        <v>34</v>
      </c>
      <c r="AA847" s="164" t="s">
        <v>34</v>
      </c>
      <c r="AB847" s="164" t="s">
        <v>34</v>
      </c>
      <c r="AC847" s="164" t="s">
        <v>34</v>
      </c>
      <c r="AD847" s="164" t="s">
        <v>34</v>
      </c>
      <c r="AE847" s="164" t="s">
        <v>34</v>
      </c>
      <c r="AF847" s="164" t="s">
        <v>34</v>
      </c>
      <c r="AG847" s="164" t="s">
        <v>34</v>
      </c>
      <c r="AH847" s="164" t="s">
        <v>34</v>
      </c>
      <c r="AI847" s="170" t="s">
        <v>38</v>
      </c>
      <c r="AJ847" s="41"/>
      <c r="AK847" s="32" t="s">
        <v>404</v>
      </c>
      <c r="AL847" s="90">
        <v>1</v>
      </c>
      <c r="AM847" s="89"/>
      <c r="AN847" s="21"/>
      <c r="AO847" s="87"/>
      <c r="AP847" s="21"/>
      <c r="AQ847" s="21"/>
      <c r="AR847" s="21"/>
      <c r="AS847" s="34"/>
      <c r="AT847" s="34"/>
      <c r="AU847" s="29">
        <v>761</v>
      </c>
      <c r="AV847" s="29" t="s">
        <v>449</v>
      </c>
      <c r="AW847" s="29" t="str">
        <f t="shared" si="195"/>
        <v>761.</v>
      </c>
      <c r="AX847" s="104"/>
    </row>
    <row r="848" spans="1:50" ht="23.25" customHeight="1" x14ac:dyDescent="0.3">
      <c r="A848" s="159" t="str">
        <f t="shared" si="196"/>
        <v>762.</v>
      </c>
      <c r="B848" s="159">
        <v>3466</v>
      </c>
      <c r="C848" s="171" t="s">
        <v>956</v>
      </c>
      <c r="D848" s="159">
        <v>1961</v>
      </c>
      <c r="E848" s="159" t="s">
        <v>34</v>
      </c>
      <c r="F848" s="159" t="s">
        <v>37</v>
      </c>
      <c r="G848" s="159">
        <v>3</v>
      </c>
      <c r="H848" s="159">
        <v>2</v>
      </c>
      <c r="I848" s="209">
        <v>1024.5999999999999</v>
      </c>
      <c r="J848" s="209">
        <v>782.2</v>
      </c>
      <c r="K848" s="209">
        <v>782.2</v>
      </c>
      <c r="L848" s="153">
        <v>35</v>
      </c>
      <c r="M848" s="209">
        <f>T848+AG848+AH848</f>
        <v>675753.14</v>
      </c>
      <c r="N848" s="160" t="s">
        <v>34</v>
      </c>
      <c r="O848" s="160" t="s">
        <v>34</v>
      </c>
      <c r="P848" s="160" t="s">
        <v>34</v>
      </c>
      <c r="Q848" s="152">
        <f t="shared" si="193"/>
        <v>675753.14</v>
      </c>
      <c r="R848" s="154">
        <f t="shared" si="194"/>
        <v>659.52873316416174</v>
      </c>
      <c r="S848" s="154">
        <v>7593.347341513293</v>
      </c>
      <c r="T848" s="152">
        <f>280138.85+218441.6</f>
        <v>498580.44999999995</v>
      </c>
      <c r="U848" s="174" t="s">
        <v>34</v>
      </c>
      <c r="V848" s="164" t="s">
        <v>34</v>
      </c>
      <c r="W848" s="164" t="s">
        <v>34</v>
      </c>
      <c r="X848" s="164" t="s">
        <v>34</v>
      </c>
      <c r="Y848" s="164" t="s">
        <v>34</v>
      </c>
      <c r="Z848" s="164" t="s">
        <v>34</v>
      </c>
      <c r="AA848" s="164" t="s">
        <v>34</v>
      </c>
      <c r="AB848" s="164" t="s">
        <v>34</v>
      </c>
      <c r="AC848" s="164" t="s">
        <v>34</v>
      </c>
      <c r="AD848" s="164" t="s">
        <v>34</v>
      </c>
      <c r="AE848" s="164" t="s">
        <v>34</v>
      </c>
      <c r="AF848" s="164" t="s">
        <v>34</v>
      </c>
      <c r="AG848" s="152">
        <v>27955.919999999998</v>
      </c>
      <c r="AH848" s="152">
        <f>49165.14+100051.63</f>
        <v>149216.77000000002</v>
      </c>
      <c r="AI848" s="170" t="s">
        <v>405</v>
      </c>
      <c r="AJ848" s="41"/>
      <c r="AK848" s="32" t="s">
        <v>404</v>
      </c>
      <c r="AL848" s="90">
        <v>1</v>
      </c>
      <c r="AM848" s="89"/>
      <c r="AN848" s="21" t="s">
        <v>1904</v>
      </c>
      <c r="AO848" s="21">
        <f>218441.6+AG848+100051.63</f>
        <v>346449.15</v>
      </c>
      <c r="AP848" s="21">
        <f>280138.85+49165.14</f>
        <v>329303.99</v>
      </c>
      <c r="AQ848" s="21"/>
      <c r="AR848" s="21"/>
      <c r="AS848" s="34" t="s">
        <v>1492</v>
      </c>
      <c r="AT848" s="34"/>
      <c r="AU848" s="29">
        <v>762</v>
      </c>
      <c r="AV848" s="29" t="s">
        <v>449</v>
      </c>
      <c r="AW848" s="29" t="str">
        <f t="shared" si="195"/>
        <v>762.</v>
      </c>
      <c r="AX848" s="104"/>
    </row>
    <row r="849" spans="1:50" ht="23.25" customHeight="1" x14ac:dyDescent="0.3">
      <c r="A849" s="159" t="str">
        <f t="shared" si="196"/>
        <v>763.</v>
      </c>
      <c r="B849" s="159">
        <v>3471</v>
      </c>
      <c r="C849" s="171" t="s">
        <v>1878</v>
      </c>
      <c r="D849" s="172">
        <v>1970</v>
      </c>
      <c r="E849" s="172">
        <v>1970</v>
      </c>
      <c r="F849" s="159" t="s">
        <v>37</v>
      </c>
      <c r="G849" s="159">
        <v>5</v>
      </c>
      <c r="H849" s="159">
        <v>6</v>
      </c>
      <c r="I849" s="152">
        <v>1890.4</v>
      </c>
      <c r="J849" s="152">
        <v>1740.4</v>
      </c>
      <c r="K849" s="152">
        <v>1740.4</v>
      </c>
      <c r="L849" s="153">
        <v>68</v>
      </c>
      <c r="M849" s="209">
        <f>T849</f>
        <v>160960</v>
      </c>
      <c r="N849" s="160" t="s">
        <v>34</v>
      </c>
      <c r="O849" s="160" t="s">
        <v>34</v>
      </c>
      <c r="P849" s="160" t="s">
        <v>34</v>
      </c>
      <c r="Q849" s="152">
        <f t="shared" si="193"/>
        <v>160960</v>
      </c>
      <c r="R849" s="154">
        <f t="shared" si="194"/>
        <v>85.14600084638171</v>
      </c>
      <c r="S849" s="154">
        <v>7593.347341513293</v>
      </c>
      <c r="T849" s="152">
        <v>160960</v>
      </c>
      <c r="U849" s="174" t="s">
        <v>34</v>
      </c>
      <c r="V849" s="164" t="s">
        <v>34</v>
      </c>
      <c r="W849" s="164" t="s">
        <v>34</v>
      </c>
      <c r="X849" s="164" t="s">
        <v>34</v>
      </c>
      <c r="Y849" s="164" t="s">
        <v>34</v>
      </c>
      <c r="Z849" s="164" t="s">
        <v>34</v>
      </c>
      <c r="AA849" s="164" t="s">
        <v>34</v>
      </c>
      <c r="AB849" s="164" t="s">
        <v>34</v>
      </c>
      <c r="AC849" s="164" t="s">
        <v>34</v>
      </c>
      <c r="AD849" s="164" t="s">
        <v>34</v>
      </c>
      <c r="AE849" s="164" t="s">
        <v>34</v>
      </c>
      <c r="AF849" s="164" t="s">
        <v>34</v>
      </c>
      <c r="AG849" s="164" t="s">
        <v>34</v>
      </c>
      <c r="AH849" s="152" t="s">
        <v>34</v>
      </c>
      <c r="AI849" s="170" t="s">
        <v>38</v>
      </c>
      <c r="AJ849" s="41"/>
      <c r="AK849" s="1" t="s">
        <v>404</v>
      </c>
      <c r="AL849" s="90">
        <v>1</v>
      </c>
      <c r="AM849" s="89" t="s">
        <v>408</v>
      </c>
      <c r="AN849" s="21" t="s">
        <v>409</v>
      </c>
      <c r="AO849" s="21"/>
      <c r="AP849" s="21"/>
      <c r="AQ849" s="21"/>
      <c r="AR849" s="21"/>
      <c r="AS849" s="34" t="s">
        <v>1624</v>
      </c>
      <c r="AT849" s="34"/>
      <c r="AU849" s="29">
        <v>763</v>
      </c>
      <c r="AV849" s="29" t="s">
        <v>449</v>
      </c>
      <c r="AW849" s="29" t="str">
        <f t="shared" si="195"/>
        <v>763.</v>
      </c>
      <c r="AX849" s="104"/>
    </row>
    <row r="850" spans="1:50" ht="23.25" customHeight="1" x14ac:dyDescent="0.3">
      <c r="A850" s="159" t="str">
        <f t="shared" si="196"/>
        <v>764.</v>
      </c>
      <c r="B850" s="159">
        <v>3486</v>
      </c>
      <c r="C850" s="187" t="s">
        <v>957</v>
      </c>
      <c r="D850" s="159">
        <v>1960</v>
      </c>
      <c r="E850" s="159" t="s">
        <v>34</v>
      </c>
      <c r="F850" s="159" t="s">
        <v>37</v>
      </c>
      <c r="G850" s="159">
        <v>2</v>
      </c>
      <c r="H850" s="159">
        <v>1</v>
      </c>
      <c r="I850" s="209">
        <v>590.9</v>
      </c>
      <c r="J850" s="210">
        <v>477.1</v>
      </c>
      <c r="K850" s="210">
        <v>477.1</v>
      </c>
      <c r="L850" s="153">
        <v>32</v>
      </c>
      <c r="M850" s="209">
        <f>X850</f>
        <v>1373292.45</v>
      </c>
      <c r="N850" s="160" t="s">
        <v>34</v>
      </c>
      <c r="O850" s="160" t="s">
        <v>34</v>
      </c>
      <c r="P850" s="160" t="s">
        <v>34</v>
      </c>
      <c r="Q850" s="152">
        <f t="shared" si="193"/>
        <v>1373292.45</v>
      </c>
      <c r="R850" s="154">
        <f t="shared" si="194"/>
        <v>2324.0691318327972</v>
      </c>
      <c r="S850" s="154">
        <v>7593.347341513293</v>
      </c>
      <c r="T850" s="164" t="s">
        <v>34</v>
      </c>
      <c r="U850" s="174" t="s">
        <v>34</v>
      </c>
      <c r="V850" s="164" t="s">
        <v>34</v>
      </c>
      <c r="W850" s="152">
        <v>530</v>
      </c>
      <c r="X850" s="152">
        <v>1373292.45</v>
      </c>
      <c r="Y850" s="164" t="s">
        <v>34</v>
      </c>
      <c r="Z850" s="164" t="s">
        <v>34</v>
      </c>
      <c r="AA850" s="164" t="s">
        <v>34</v>
      </c>
      <c r="AB850" s="164" t="s">
        <v>34</v>
      </c>
      <c r="AC850" s="164" t="s">
        <v>34</v>
      </c>
      <c r="AD850" s="164" t="s">
        <v>34</v>
      </c>
      <c r="AE850" s="164" t="s">
        <v>34</v>
      </c>
      <c r="AF850" s="164" t="s">
        <v>34</v>
      </c>
      <c r="AG850" s="164" t="s">
        <v>34</v>
      </c>
      <c r="AH850" s="152" t="s">
        <v>34</v>
      </c>
      <c r="AI850" s="170" t="s">
        <v>38</v>
      </c>
      <c r="AJ850" s="41"/>
      <c r="AK850" s="32" t="s">
        <v>404</v>
      </c>
      <c r="AL850" s="90">
        <v>1</v>
      </c>
      <c r="AM850" s="89"/>
      <c r="AN850" s="21"/>
      <c r="AO850" s="87"/>
      <c r="AP850" s="21"/>
      <c r="AQ850" s="21"/>
      <c r="AR850" s="21"/>
      <c r="AS850" s="34"/>
      <c r="AT850" s="55">
        <v>43402</v>
      </c>
      <c r="AU850" s="29">
        <v>764</v>
      </c>
      <c r="AV850" s="29" t="s">
        <v>449</v>
      </c>
      <c r="AW850" s="29" t="str">
        <f t="shared" si="195"/>
        <v>764.</v>
      </c>
      <c r="AX850" s="104"/>
    </row>
    <row r="851" spans="1:50" ht="23.25" customHeight="1" x14ac:dyDescent="0.3">
      <c r="A851" s="159" t="str">
        <f t="shared" si="196"/>
        <v>765.</v>
      </c>
      <c r="B851" s="159">
        <v>3411</v>
      </c>
      <c r="C851" s="171" t="s">
        <v>958</v>
      </c>
      <c r="D851" s="159">
        <v>1983</v>
      </c>
      <c r="E851" s="159" t="s">
        <v>34</v>
      </c>
      <c r="F851" s="159" t="s">
        <v>37</v>
      </c>
      <c r="G851" s="159">
        <v>5</v>
      </c>
      <c r="H851" s="159">
        <v>5</v>
      </c>
      <c r="I851" s="209">
        <v>4766.3999999999996</v>
      </c>
      <c r="J851" s="210">
        <v>3413</v>
      </c>
      <c r="K851" s="210">
        <v>3413</v>
      </c>
      <c r="L851" s="153">
        <v>106</v>
      </c>
      <c r="M851" s="209">
        <f t="shared" ref="M851:M854" si="198">X851</f>
        <v>2344082.91</v>
      </c>
      <c r="N851" s="160" t="s">
        <v>34</v>
      </c>
      <c r="O851" s="160" t="s">
        <v>34</v>
      </c>
      <c r="P851" s="160" t="s">
        <v>34</v>
      </c>
      <c r="Q851" s="152">
        <f t="shared" si="193"/>
        <v>2344082.91</v>
      </c>
      <c r="R851" s="154">
        <f t="shared" si="194"/>
        <v>491.79315835850963</v>
      </c>
      <c r="S851" s="154">
        <v>7593.347341513293</v>
      </c>
      <c r="T851" s="175" t="s">
        <v>34</v>
      </c>
      <c r="U851" s="174" t="s">
        <v>34</v>
      </c>
      <c r="V851" s="164" t="s">
        <v>34</v>
      </c>
      <c r="W851" s="152">
        <v>1430</v>
      </c>
      <c r="X851" s="152">
        <v>2344082.91</v>
      </c>
      <c r="Y851" s="164" t="s">
        <v>34</v>
      </c>
      <c r="Z851" s="164" t="s">
        <v>34</v>
      </c>
      <c r="AA851" s="164" t="s">
        <v>34</v>
      </c>
      <c r="AB851" s="164" t="s">
        <v>34</v>
      </c>
      <c r="AC851" s="164" t="s">
        <v>34</v>
      </c>
      <c r="AD851" s="164" t="s">
        <v>34</v>
      </c>
      <c r="AE851" s="164" t="s">
        <v>34</v>
      </c>
      <c r="AF851" s="164" t="s">
        <v>34</v>
      </c>
      <c r="AG851" s="164" t="s">
        <v>34</v>
      </c>
      <c r="AH851" s="152" t="s">
        <v>34</v>
      </c>
      <c r="AI851" s="170" t="s">
        <v>38</v>
      </c>
      <c r="AJ851" s="41"/>
      <c r="AK851" s="32" t="s">
        <v>404</v>
      </c>
      <c r="AL851" s="90">
        <v>1</v>
      </c>
      <c r="AM851" s="89"/>
      <c r="AN851" s="21"/>
      <c r="AO851" s="87"/>
      <c r="AP851" s="21"/>
      <c r="AQ851" s="21"/>
      <c r="AR851" s="21"/>
      <c r="AS851" s="34"/>
      <c r="AT851" s="55">
        <v>43426</v>
      </c>
      <c r="AU851" s="29">
        <v>765</v>
      </c>
      <c r="AV851" s="29" t="s">
        <v>449</v>
      </c>
      <c r="AW851" s="29" t="str">
        <f t="shared" si="195"/>
        <v>765.</v>
      </c>
      <c r="AX851" s="104"/>
    </row>
    <row r="852" spans="1:50" ht="23.25" customHeight="1" x14ac:dyDescent="0.3">
      <c r="A852" s="159" t="str">
        <f t="shared" si="196"/>
        <v>766.</v>
      </c>
      <c r="B852" s="159">
        <v>3407</v>
      </c>
      <c r="C852" s="187" t="s">
        <v>959</v>
      </c>
      <c r="D852" s="159">
        <v>1965</v>
      </c>
      <c r="E852" s="159" t="s">
        <v>34</v>
      </c>
      <c r="F852" s="159" t="s">
        <v>37</v>
      </c>
      <c r="G852" s="159">
        <v>2</v>
      </c>
      <c r="H852" s="159">
        <v>2</v>
      </c>
      <c r="I852" s="209">
        <v>560.9</v>
      </c>
      <c r="J852" s="210">
        <v>510.8</v>
      </c>
      <c r="K852" s="210">
        <v>510.8</v>
      </c>
      <c r="L852" s="153">
        <v>29</v>
      </c>
      <c r="M852" s="209">
        <f t="shared" si="198"/>
        <v>1170728.74</v>
      </c>
      <c r="N852" s="160" t="s">
        <v>34</v>
      </c>
      <c r="O852" s="160" t="s">
        <v>34</v>
      </c>
      <c r="P852" s="160" t="s">
        <v>34</v>
      </c>
      <c r="Q852" s="152">
        <f t="shared" si="193"/>
        <v>1170728.74</v>
      </c>
      <c r="R852" s="154">
        <f t="shared" si="194"/>
        <v>2087.2325548226067</v>
      </c>
      <c r="S852" s="154">
        <v>7593.347341513293</v>
      </c>
      <c r="T852" s="164" t="s">
        <v>34</v>
      </c>
      <c r="U852" s="174" t="s">
        <v>34</v>
      </c>
      <c r="V852" s="164" t="s">
        <v>34</v>
      </c>
      <c r="W852" s="152">
        <v>482</v>
      </c>
      <c r="X852" s="152">
        <v>1170728.74</v>
      </c>
      <c r="Y852" s="164" t="s">
        <v>34</v>
      </c>
      <c r="Z852" s="164" t="s">
        <v>34</v>
      </c>
      <c r="AA852" s="164" t="s">
        <v>34</v>
      </c>
      <c r="AB852" s="164" t="s">
        <v>34</v>
      </c>
      <c r="AC852" s="164" t="s">
        <v>34</v>
      </c>
      <c r="AD852" s="164" t="s">
        <v>34</v>
      </c>
      <c r="AE852" s="164" t="s">
        <v>34</v>
      </c>
      <c r="AF852" s="164" t="s">
        <v>34</v>
      </c>
      <c r="AG852" s="164" t="s">
        <v>34</v>
      </c>
      <c r="AH852" s="152" t="s">
        <v>34</v>
      </c>
      <c r="AI852" s="170" t="s">
        <v>38</v>
      </c>
      <c r="AJ852" s="41"/>
      <c r="AK852" s="32" t="s">
        <v>404</v>
      </c>
      <c r="AL852" s="90">
        <v>1</v>
      </c>
      <c r="AM852" s="89"/>
      <c r="AN852" s="21"/>
      <c r="AO852" s="87"/>
      <c r="AP852" s="21"/>
      <c r="AQ852" s="21"/>
      <c r="AR852" s="21"/>
      <c r="AS852" s="34"/>
      <c r="AT852" s="55">
        <v>43377</v>
      </c>
      <c r="AU852" s="29">
        <v>766</v>
      </c>
      <c r="AV852" s="29" t="s">
        <v>449</v>
      </c>
      <c r="AW852" s="29" t="str">
        <f t="shared" si="195"/>
        <v>766.</v>
      </c>
      <c r="AX852" s="104"/>
    </row>
    <row r="853" spans="1:50" ht="23.25" customHeight="1" x14ac:dyDescent="0.3">
      <c r="A853" s="159" t="str">
        <f t="shared" si="196"/>
        <v>767.</v>
      </c>
      <c r="B853" s="159">
        <v>3499</v>
      </c>
      <c r="C853" s="187" t="s">
        <v>960</v>
      </c>
      <c r="D853" s="159">
        <v>1970</v>
      </c>
      <c r="E853" s="159" t="s">
        <v>34</v>
      </c>
      <c r="F853" s="159" t="s">
        <v>37</v>
      </c>
      <c r="G853" s="159">
        <v>2</v>
      </c>
      <c r="H853" s="159">
        <v>2</v>
      </c>
      <c r="I853" s="209">
        <v>566.20000000000005</v>
      </c>
      <c r="J853" s="210">
        <v>520.79999999999995</v>
      </c>
      <c r="K853" s="210">
        <v>520.79999999999995</v>
      </c>
      <c r="L853" s="153">
        <v>31</v>
      </c>
      <c r="M853" s="209">
        <f t="shared" si="198"/>
        <v>1206969.47</v>
      </c>
      <c r="N853" s="160" t="s">
        <v>34</v>
      </c>
      <c r="O853" s="160" t="s">
        <v>34</v>
      </c>
      <c r="P853" s="160" t="s">
        <v>34</v>
      </c>
      <c r="Q853" s="152">
        <f t="shared" si="193"/>
        <v>1206969.47</v>
      </c>
      <c r="R853" s="154">
        <f t="shared" si="194"/>
        <v>2131.7016425291413</v>
      </c>
      <c r="S853" s="154">
        <v>7593.347341513293</v>
      </c>
      <c r="T853" s="164" t="s">
        <v>34</v>
      </c>
      <c r="U853" s="174" t="s">
        <v>34</v>
      </c>
      <c r="V853" s="164" t="s">
        <v>34</v>
      </c>
      <c r="W853" s="152">
        <v>479</v>
      </c>
      <c r="X853" s="152">
        <v>1206969.47</v>
      </c>
      <c r="Y853" s="164" t="s">
        <v>34</v>
      </c>
      <c r="Z853" s="164" t="s">
        <v>34</v>
      </c>
      <c r="AA853" s="164" t="s">
        <v>34</v>
      </c>
      <c r="AB853" s="164" t="s">
        <v>34</v>
      </c>
      <c r="AC853" s="164" t="s">
        <v>34</v>
      </c>
      <c r="AD853" s="164" t="s">
        <v>34</v>
      </c>
      <c r="AE853" s="164" t="s">
        <v>34</v>
      </c>
      <c r="AF853" s="164" t="s">
        <v>34</v>
      </c>
      <c r="AG853" s="164" t="s">
        <v>34</v>
      </c>
      <c r="AH853" s="152" t="s">
        <v>34</v>
      </c>
      <c r="AI853" s="170" t="s">
        <v>38</v>
      </c>
      <c r="AJ853" s="41"/>
      <c r="AK853" s="32" t="s">
        <v>404</v>
      </c>
      <c r="AL853" s="90">
        <v>1</v>
      </c>
      <c r="AM853" s="89"/>
      <c r="AN853" s="21"/>
      <c r="AO853" s="87"/>
      <c r="AP853" s="21"/>
      <c r="AQ853" s="21"/>
      <c r="AR853" s="21"/>
      <c r="AS853" s="34"/>
      <c r="AT853" s="55">
        <v>43381</v>
      </c>
      <c r="AU853" s="29">
        <v>767</v>
      </c>
      <c r="AV853" s="29" t="s">
        <v>449</v>
      </c>
      <c r="AW853" s="29" t="str">
        <f t="shared" si="195"/>
        <v>767.</v>
      </c>
      <c r="AX853" s="104"/>
    </row>
    <row r="854" spans="1:50" ht="23.25" customHeight="1" x14ac:dyDescent="0.3">
      <c r="A854" s="159" t="str">
        <f t="shared" si="196"/>
        <v>768.</v>
      </c>
      <c r="B854" s="159">
        <v>3500</v>
      </c>
      <c r="C854" s="171" t="s">
        <v>961</v>
      </c>
      <c r="D854" s="159">
        <v>1970</v>
      </c>
      <c r="E854" s="159" t="s">
        <v>34</v>
      </c>
      <c r="F854" s="159" t="s">
        <v>37</v>
      </c>
      <c r="G854" s="159">
        <v>2</v>
      </c>
      <c r="H854" s="159">
        <v>2</v>
      </c>
      <c r="I854" s="209">
        <v>564.9</v>
      </c>
      <c r="J854" s="210">
        <v>517.70000000000005</v>
      </c>
      <c r="K854" s="210">
        <v>517.70000000000005</v>
      </c>
      <c r="L854" s="153">
        <v>29</v>
      </c>
      <c r="M854" s="209">
        <f t="shared" si="198"/>
        <v>1243356.04</v>
      </c>
      <c r="N854" s="160" t="s">
        <v>34</v>
      </c>
      <c r="O854" s="160" t="s">
        <v>34</v>
      </c>
      <c r="P854" s="160" t="s">
        <v>34</v>
      </c>
      <c r="Q854" s="152">
        <f t="shared" si="193"/>
        <v>1243356.04</v>
      </c>
      <c r="R854" s="154">
        <f t="shared" si="194"/>
        <v>2201.0197203044786</v>
      </c>
      <c r="S854" s="154">
        <v>7593.347341513293</v>
      </c>
      <c r="T854" s="164" t="s">
        <v>34</v>
      </c>
      <c r="U854" s="174" t="s">
        <v>34</v>
      </c>
      <c r="V854" s="164" t="s">
        <v>34</v>
      </c>
      <c r="W854" s="152">
        <v>505</v>
      </c>
      <c r="X854" s="152">
        <v>1243356.04</v>
      </c>
      <c r="Y854" s="164" t="s">
        <v>34</v>
      </c>
      <c r="Z854" s="164" t="s">
        <v>34</v>
      </c>
      <c r="AA854" s="164" t="s">
        <v>34</v>
      </c>
      <c r="AB854" s="164" t="s">
        <v>34</v>
      </c>
      <c r="AC854" s="164" t="s">
        <v>34</v>
      </c>
      <c r="AD854" s="164" t="s">
        <v>34</v>
      </c>
      <c r="AE854" s="164" t="s">
        <v>34</v>
      </c>
      <c r="AF854" s="164" t="s">
        <v>34</v>
      </c>
      <c r="AG854" s="164" t="s">
        <v>34</v>
      </c>
      <c r="AH854" s="152" t="s">
        <v>34</v>
      </c>
      <c r="AI854" s="170" t="s">
        <v>38</v>
      </c>
      <c r="AJ854" s="41"/>
      <c r="AK854" s="32" t="s">
        <v>404</v>
      </c>
      <c r="AL854" s="90">
        <v>1</v>
      </c>
      <c r="AM854" s="89"/>
      <c r="AN854" s="21"/>
      <c r="AO854" s="87"/>
      <c r="AP854" s="21"/>
      <c r="AQ854" s="21"/>
      <c r="AR854" s="21"/>
      <c r="AS854" s="34"/>
      <c r="AT854" s="55">
        <v>43377</v>
      </c>
      <c r="AU854" s="29">
        <v>768</v>
      </c>
      <c r="AV854" s="29" t="s">
        <v>449</v>
      </c>
      <c r="AW854" s="29" t="str">
        <f t="shared" si="195"/>
        <v>768.</v>
      </c>
      <c r="AX854" s="104"/>
    </row>
    <row r="855" spans="1:50" ht="22.5" customHeight="1" x14ac:dyDescent="0.3">
      <c r="A855" s="159" t="str">
        <f t="shared" si="196"/>
        <v>769.</v>
      </c>
      <c r="B855" s="159">
        <v>3370</v>
      </c>
      <c r="C855" s="171" t="s">
        <v>962</v>
      </c>
      <c r="D855" s="159">
        <v>1960</v>
      </c>
      <c r="E855" s="159">
        <v>1995</v>
      </c>
      <c r="F855" s="159" t="s">
        <v>37</v>
      </c>
      <c r="G855" s="159">
        <v>2</v>
      </c>
      <c r="H855" s="159">
        <v>1</v>
      </c>
      <c r="I855" s="209">
        <v>334.1</v>
      </c>
      <c r="J855" s="210">
        <v>304.5</v>
      </c>
      <c r="K855" s="210">
        <v>304.5</v>
      </c>
      <c r="L855" s="153">
        <v>19</v>
      </c>
      <c r="M855" s="209">
        <f>T855</f>
        <v>63881.77</v>
      </c>
      <c r="N855" s="160" t="s">
        <v>34</v>
      </c>
      <c r="O855" s="160" t="s">
        <v>34</v>
      </c>
      <c r="P855" s="160" t="s">
        <v>34</v>
      </c>
      <c r="Q855" s="152">
        <f t="shared" si="193"/>
        <v>63881.77</v>
      </c>
      <c r="R855" s="154">
        <f t="shared" si="194"/>
        <v>191.2055372642921</v>
      </c>
      <c r="S855" s="154">
        <v>7593.347341513293</v>
      </c>
      <c r="T855" s="152">
        <v>63881.77</v>
      </c>
      <c r="U855" s="174" t="s">
        <v>34</v>
      </c>
      <c r="V855" s="164" t="s">
        <v>34</v>
      </c>
      <c r="W855" s="164" t="s">
        <v>34</v>
      </c>
      <c r="X855" s="164" t="s">
        <v>34</v>
      </c>
      <c r="Y855" s="164" t="s">
        <v>34</v>
      </c>
      <c r="Z855" s="164" t="s">
        <v>34</v>
      </c>
      <c r="AA855" s="164" t="s">
        <v>34</v>
      </c>
      <c r="AB855" s="164" t="s">
        <v>34</v>
      </c>
      <c r="AC855" s="164" t="s">
        <v>34</v>
      </c>
      <c r="AD855" s="164" t="s">
        <v>34</v>
      </c>
      <c r="AE855" s="164" t="s">
        <v>34</v>
      </c>
      <c r="AF855" s="164" t="s">
        <v>34</v>
      </c>
      <c r="AG855" s="164" t="s">
        <v>34</v>
      </c>
      <c r="AH855" s="152" t="s">
        <v>34</v>
      </c>
      <c r="AI855" s="170" t="s">
        <v>38</v>
      </c>
      <c r="AJ855" s="41"/>
      <c r="AK855" s="32" t="s">
        <v>404</v>
      </c>
      <c r="AL855" s="90">
        <v>1</v>
      </c>
      <c r="AM855" s="89"/>
      <c r="AN855" s="21" t="s">
        <v>501</v>
      </c>
      <c r="AO855" s="21"/>
      <c r="AP855" s="21"/>
      <c r="AQ855" s="21"/>
      <c r="AR855" s="21"/>
      <c r="AS855" s="34"/>
      <c r="AT855" s="55">
        <v>43375</v>
      </c>
      <c r="AU855" s="29">
        <v>769</v>
      </c>
      <c r="AV855" s="29" t="s">
        <v>449</v>
      </c>
      <c r="AW855" s="29" t="str">
        <f t="shared" si="195"/>
        <v>769.</v>
      </c>
      <c r="AX855" s="104"/>
    </row>
    <row r="856" spans="1:50" ht="22.5" customHeight="1" x14ac:dyDescent="0.3">
      <c r="A856" s="159" t="str">
        <f t="shared" si="196"/>
        <v>770.</v>
      </c>
      <c r="B856" s="159">
        <v>3375</v>
      </c>
      <c r="C856" s="171" t="s">
        <v>963</v>
      </c>
      <c r="D856" s="159">
        <v>1962</v>
      </c>
      <c r="E856" s="159" t="s">
        <v>34</v>
      </c>
      <c r="F856" s="159" t="s">
        <v>37</v>
      </c>
      <c r="G856" s="159">
        <v>2</v>
      </c>
      <c r="H856" s="159">
        <v>2</v>
      </c>
      <c r="I856" s="209">
        <v>295</v>
      </c>
      <c r="J856" s="210">
        <v>272.7</v>
      </c>
      <c r="K856" s="210">
        <v>272.7</v>
      </c>
      <c r="L856" s="153">
        <v>18</v>
      </c>
      <c r="M856" s="209">
        <f>T856+AH856</f>
        <v>100938.04999999999</v>
      </c>
      <c r="N856" s="160" t="s">
        <v>34</v>
      </c>
      <c r="O856" s="160" t="s">
        <v>34</v>
      </c>
      <c r="P856" s="160" t="s">
        <v>34</v>
      </c>
      <c r="Q856" s="152">
        <f t="shared" si="193"/>
        <v>100938.04999999999</v>
      </c>
      <c r="R856" s="154">
        <f t="shared" si="194"/>
        <v>342.16288135593214</v>
      </c>
      <c r="S856" s="154">
        <v>7593.347341513293</v>
      </c>
      <c r="T856" s="152">
        <v>73724.039999999994</v>
      </c>
      <c r="U856" s="174" t="s">
        <v>34</v>
      </c>
      <c r="V856" s="164" t="s">
        <v>34</v>
      </c>
      <c r="W856" s="164" t="s">
        <v>34</v>
      </c>
      <c r="X856" s="164" t="s">
        <v>34</v>
      </c>
      <c r="Y856" s="164" t="s">
        <v>34</v>
      </c>
      <c r="Z856" s="164" t="s">
        <v>34</v>
      </c>
      <c r="AA856" s="164" t="s">
        <v>34</v>
      </c>
      <c r="AB856" s="164" t="s">
        <v>34</v>
      </c>
      <c r="AC856" s="164" t="s">
        <v>34</v>
      </c>
      <c r="AD856" s="164" t="s">
        <v>34</v>
      </c>
      <c r="AE856" s="164" t="s">
        <v>34</v>
      </c>
      <c r="AF856" s="164" t="s">
        <v>34</v>
      </c>
      <c r="AG856" s="164" t="s">
        <v>34</v>
      </c>
      <c r="AH856" s="152">
        <v>27214.01</v>
      </c>
      <c r="AI856" s="170" t="s">
        <v>405</v>
      </c>
      <c r="AJ856" s="41"/>
      <c r="AK856" s="32" t="s">
        <v>404</v>
      </c>
      <c r="AL856" s="90">
        <v>1</v>
      </c>
      <c r="AM856" s="89"/>
      <c r="AN856" s="21" t="s">
        <v>409</v>
      </c>
      <c r="AO856" s="21"/>
      <c r="AP856" s="21"/>
      <c r="AQ856" s="21"/>
      <c r="AR856" s="21"/>
      <c r="AS856" s="34" t="s">
        <v>1887</v>
      </c>
      <c r="AT856" s="34"/>
      <c r="AU856" s="29">
        <v>770</v>
      </c>
      <c r="AV856" s="29" t="s">
        <v>449</v>
      </c>
      <c r="AW856" s="29" t="str">
        <f t="shared" si="195"/>
        <v>770.</v>
      </c>
      <c r="AX856" s="104"/>
    </row>
    <row r="857" spans="1:50" ht="23.25" customHeight="1" x14ac:dyDescent="0.3">
      <c r="A857" s="159" t="str">
        <f t="shared" si="196"/>
        <v>771.</v>
      </c>
      <c r="B857" s="159">
        <v>3507</v>
      </c>
      <c r="C857" s="171" t="s">
        <v>326</v>
      </c>
      <c r="D857" s="172">
        <v>1983</v>
      </c>
      <c r="E857" s="159">
        <v>2009</v>
      </c>
      <c r="F857" s="159" t="s">
        <v>37</v>
      </c>
      <c r="G857" s="159">
        <v>5</v>
      </c>
      <c r="H857" s="159">
        <v>4</v>
      </c>
      <c r="I857" s="152">
        <v>3676.5</v>
      </c>
      <c r="J857" s="152">
        <v>3229.1</v>
      </c>
      <c r="K857" s="152">
        <v>3229.1</v>
      </c>
      <c r="L857" s="153">
        <v>147</v>
      </c>
      <c r="M857" s="209">
        <f>T857</f>
        <v>599634</v>
      </c>
      <c r="N857" s="165" t="s">
        <v>34</v>
      </c>
      <c r="O857" s="165" t="s">
        <v>34</v>
      </c>
      <c r="P857" s="165" t="s">
        <v>34</v>
      </c>
      <c r="Q857" s="152">
        <f t="shared" si="193"/>
        <v>599634</v>
      </c>
      <c r="R857" s="154">
        <f t="shared" si="194"/>
        <v>163.09914320685434</v>
      </c>
      <c r="S857" s="154">
        <v>7593.347341513293</v>
      </c>
      <c r="T857" s="152">
        <v>599634</v>
      </c>
      <c r="U857" s="174" t="s">
        <v>34</v>
      </c>
      <c r="V857" s="164" t="s">
        <v>34</v>
      </c>
      <c r="W857" s="152" t="s">
        <v>34</v>
      </c>
      <c r="X857" s="152" t="s">
        <v>34</v>
      </c>
      <c r="Y857" s="164" t="s">
        <v>34</v>
      </c>
      <c r="Z857" s="164" t="s">
        <v>34</v>
      </c>
      <c r="AA857" s="164" t="s">
        <v>34</v>
      </c>
      <c r="AB857" s="164" t="s">
        <v>34</v>
      </c>
      <c r="AC857" s="164" t="s">
        <v>34</v>
      </c>
      <c r="AD857" s="164" t="s">
        <v>34</v>
      </c>
      <c r="AE857" s="152" t="s">
        <v>34</v>
      </c>
      <c r="AF857" s="152" t="s">
        <v>34</v>
      </c>
      <c r="AG857" s="152" t="s">
        <v>34</v>
      </c>
      <c r="AH857" s="152" t="s">
        <v>34</v>
      </c>
      <c r="AI857" s="170" t="s">
        <v>405</v>
      </c>
      <c r="AJ857" s="41"/>
      <c r="AK857" s="1" t="s">
        <v>408</v>
      </c>
      <c r="AL857" s="90">
        <v>1</v>
      </c>
      <c r="AM857" s="89" t="s">
        <v>407</v>
      </c>
      <c r="AN857" s="21" t="s">
        <v>502</v>
      </c>
      <c r="AO857" s="21"/>
      <c r="AP857" s="21"/>
      <c r="AQ857" s="21"/>
      <c r="AR857" s="21"/>
      <c r="AS857" s="44" t="s">
        <v>1535</v>
      </c>
      <c r="AT857" s="34" t="s">
        <v>532</v>
      </c>
      <c r="AU857" s="29">
        <v>771</v>
      </c>
      <c r="AV857" s="29" t="s">
        <v>449</v>
      </c>
      <c r="AW857" s="29" t="str">
        <f t="shared" si="195"/>
        <v>771.</v>
      </c>
      <c r="AX857" s="104"/>
    </row>
    <row r="858" spans="1:50" ht="22.5" customHeight="1" x14ac:dyDescent="0.3">
      <c r="A858" s="159" t="str">
        <f t="shared" si="196"/>
        <v>772.</v>
      </c>
      <c r="B858" s="159">
        <v>3523</v>
      </c>
      <c r="C858" s="171" t="s">
        <v>327</v>
      </c>
      <c r="D858" s="172">
        <v>1970</v>
      </c>
      <c r="E858" s="159">
        <v>1970</v>
      </c>
      <c r="F858" s="159" t="s">
        <v>37</v>
      </c>
      <c r="G858" s="159">
        <v>5</v>
      </c>
      <c r="H858" s="159">
        <v>6</v>
      </c>
      <c r="I858" s="152">
        <v>2928.2</v>
      </c>
      <c r="J858" s="152">
        <v>2626.6</v>
      </c>
      <c r="K858" s="152">
        <v>2626.6</v>
      </c>
      <c r="L858" s="153">
        <v>9</v>
      </c>
      <c r="M858" s="209">
        <f>X858</f>
        <v>645280</v>
      </c>
      <c r="N858" s="160" t="s">
        <v>34</v>
      </c>
      <c r="O858" s="160" t="s">
        <v>34</v>
      </c>
      <c r="P858" s="160" t="s">
        <v>34</v>
      </c>
      <c r="Q858" s="152">
        <f t="shared" si="193"/>
        <v>645280</v>
      </c>
      <c r="R858" s="154">
        <f t="shared" si="194"/>
        <v>220.36746123898641</v>
      </c>
      <c r="S858" s="154">
        <v>7593.347341513293</v>
      </c>
      <c r="T858" s="164" t="s">
        <v>34</v>
      </c>
      <c r="U858" s="174" t="s">
        <v>34</v>
      </c>
      <c r="V858" s="164" t="s">
        <v>34</v>
      </c>
      <c r="W858" s="152">
        <v>709</v>
      </c>
      <c r="X858" s="152">
        <v>645280</v>
      </c>
      <c r="Y858" s="164" t="s">
        <v>34</v>
      </c>
      <c r="Z858" s="164" t="s">
        <v>34</v>
      </c>
      <c r="AA858" s="164" t="s">
        <v>34</v>
      </c>
      <c r="AB858" s="164" t="s">
        <v>34</v>
      </c>
      <c r="AC858" s="164" t="s">
        <v>34</v>
      </c>
      <c r="AD858" s="164" t="s">
        <v>34</v>
      </c>
      <c r="AE858" s="164" t="s">
        <v>34</v>
      </c>
      <c r="AF858" s="164" t="s">
        <v>34</v>
      </c>
      <c r="AG858" s="164" t="s">
        <v>34</v>
      </c>
      <c r="AH858" s="152" t="s">
        <v>34</v>
      </c>
      <c r="AI858" s="170" t="s">
        <v>38</v>
      </c>
      <c r="AJ858" s="41"/>
      <c r="AK858" s="32" t="s">
        <v>408</v>
      </c>
      <c r="AL858" s="90">
        <v>1</v>
      </c>
      <c r="AM858" s="89"/>
      <c r="AN858" s="21"/>
      <c r="AO858" s="87"/>
      <c r="AP858" s="21"/>
      <c r="AQ858" s="21"/>
      <c r="AR858" s="21"/>
      <c r="AS858" s="34" t="s">
        <v>552</v>
      </c>
      <c r="AT858" s="34"/>
      <c r="AU858" s="29">
        <v>772</v>
      </c>
      <c r="AV858" s="29" t="s">
        <v>449</v>
      </c>
      <c r="AW858" s="29" t="str">
        <f t="shared" si="195"/>
        <v>772.</v>
      </c>
      <c r="AX858" s="104"/>
    </row>
    <row r="859" spans="1:50" ht="22.5" customHeight="1" x14ac:dyDescent="0.3">
      <c r="A859" s="159" t="str">
        <f t="shared" si="196"/>
        <v>773.</v>
      </c>
      <c r="B859" s="159">
        <v>3557</v>
      </c>
      <c r="C859" s="171" t="s">
        <v>964</v>
      </c>
      <c r="D859" s="159">
        <v>1983</v>
      </c>
      <c r="E859" s="159">
        <v>2010</v>
      </c>
      <c r="F859" s="159" t="s">
        <v>35</v>
      </c>
      <c r="G859" s="159">
        <v>3</v>
      </c>
      <c r="H859" s="159">
        <v>3</v>
      </c>
      <c r="I859" s="209">
        <v>1416.8</v>
      </c>
      <c r="J859" s="210">
        <v>1288.5</v>
      </c>
      <c r="K859" s="210">
        <v>1288.5</v>
      </c>
      <c r="L859" s="153">
        <v>57</v>
      </c>
      <c r="M859" s="209">
        <f>X859</f>
        <v>1025910.7</v>
      </c>
      <c r="N859" s="160" t="s">
        <v>34</v>
      </c>
      <c r="O859" s="160" t="s">
        <v>34</v>
      </c>
      <c r="P859" s="160" t="s">
        <v>34</v>
      </c>
      <c r="Q859" s="152">
        <f t="shared" si="193"/>
        <v>1025910.7</v>
      </c>
      <c r="R859" s="154">
        <f t="shared" si="194"/>
        <v>724.10410784867304</v>
      </c>
      <c r="S859" s="154">
        <v>7593.347341513293</v>
      </c>
      <c r="T859" s="164" t="s">
        <v>34</v>
      </c>
      <c r="U859" s="174" t="s">
        <v>34</v>
      </c>
      <c r="V859" s="164" t="s">
        <v>34</v>
      </c>
      <c r="W859" s="152">
        <v>679</v>
      </c>
      <c r="X859" s="152">
        <v>1025910.7</v>
      </c>
      <c r="Y859" s="164" t="s">
        <v>34</v>
      </c>
      <c r="Z859" s="164" t="s">
        <v>34</v>
      </c>
      <c r="AA859" s="164" t="s">
        <v>34</v>
      </c>
      <c r="AB859" s="164" t="s">
        <v>34</v>
      </c>
      <c r="AC859" s="164" t="s">
        <v>34</v>
      </c>
      <c r="AD859" s="164" t="s">
        <v>34</v>
      </c>
      <c r="AE859" s="164" t="s">
        <v>34</v>
      </c>
      <c r="AF859" s="164" t="s">
        <v>34</v>
      </c>
      <c r="AG859" s="164" t="s">
        <v>34</v>
      </c>
      <c r="AH859" s="152" t="s">
        <v>34</v>
      </c>
      <c r="AI859" s="170" t="s">
        <v>38</v>
      </c>
      <c r="AJ859" s="41"/>
      <c r="AK859" s="32" t="s">
        <v>404</v>
      </c>
      <c r="AL859" s="90">
        <v>1</v>
      </c>
      <c r="AM859" s="89"/>
      <c r="AN859" s="21"/>
      <c r="AO859" s="87"/>
      <c r="AP859" s="21"/>
      <c r="AQ859" s="21"/>
      <c r="AR859" s="21"/>
      <c r="AS859" s="34"/>
      <c r="AT859" s="34"/>
      <c r="AU859" s="29">
        <v>773</v>
      </c>
      <c r="AV859" s="29" t="s">
        <v>449</v>
      </c>
      <c r="AW859" s="29" t="str">
        <f t="shared" si="195"/>
        <v>773.</v>
      </c>
      <c r="AX859" s="104"/>
    </row>
    <row r="860" spans="1:50" ht="22.5" customHeight="1" x14ac:dyDescent="0.3">
      <c r="A860" s="159" t="str">
        <f t="shared" si="196"/>
        <v>774.</v>
      </c>
      <c r="B860" s="159">
        <v>3563</v>
      </c>
      <c r="C860" s="171" t="s">
        <v>965</v>
      </c>
      <c r="D860" s="159">
        <v>1978</v>
      </c>
      <c r="E860" s="159">
        <v>2009</v>
      </c>
      <c r="F860" s="159" t="s">
        <v>35</v>
      </c>
      <c r="G860" s="159">
        <v>2</v>
      </c>
      <c r="H860" s="159">
        <v>2</v>
      </c>
      <c r="I860" s="209">
        <v>799.3</v>
      </c>
      <c r="J860" s="209">
        <v>741</v>
      </c>
      <c r="K860" s="209">
        <v>741</v>
      </c>
      <c r="L860" s="153">
        <v>50</v>
      </c>
      <c r="M860" s="209">
        <f>T860+AG860</f>
        <v>472147.76</v>
      </c>
      <c r="N860" s="160" t="s">
        <v>34</v>
      </c>
      <c r="O860" s="160" t="s">
        <v>34</v>
      </c>
      <c r="P860" s="160" t="s">
        <v>34</v>
      </c>
      <c r="Q860" s="152">
        <f t="shared" si="193"/>
        <v>472147.76</v>
      </c>
      <c r="R860" s="154">
        <f t="shared" si="194"/>
        <v>590.70156386838494</v>
      </c>
      <c r="S860" s="154">
        <v>7593.347341513293</v>
      </c>
      <c r="T860" s="152">
        <v>278969.15999999997</v>
      </c>
      <c r="U860" s="174" t="s">
        <v>34</v>
      </c>
      <c r="V860" s="164" t="s">
        <v>34</v>
      </c>
      <c r="W860" s="164" t="s">
        <v>34</v>
      </c>
      <c r="X860" s="164" t="s">
        <v>34</v>
      </c>
      <c r="Y860" s="164" t="s">
        <v>34</v>
      </c>
      <c r="Z860" s="164" t="s">
        <v>34</v>
      </c>
      <c r="AA860" s="164" t="s">
        <v>34</v>
      </c>
      <c r="AB860" s="164" t="s">
        <v>34</v>
      </c>
      <c r="AC860" s="164" t="s">
        <v>34</v>
      </c>
      <c r="AD860" s="164" t="s">
        <v>34</v>
      </c>
      <c r="AE860" s="164" t="s">
        <v>34</v>
      </c>
      <c r="AF860" s="164" t="s">
        <v>34</v>
      </c>
      <c r="AG860" s="152">
        <v>193178.6</v>
      </c>
      <c r="AH860" s="152" t="s">
        <v>34</v>
      </c>
      <c r="AI860" s="170" t="s">
        <v>38</v>
      </c>
      <c r="AJ860" s="41"/>
      <c r="AK860" s="32" t="s">
        <v>404</v>
      </c>
      <c r="AL860" s="90">
        <v>1</v>
      </c>
      <c r="AM860" s="89"/>
      <c r="AN860" s="21" t="s">
        <v>506</v>
      </c>
      <c r="AO860" s="21"/>
      <c r="AP860" s="21"/>
      <c r="AQ860" s="21"/>
      <c r="AR860" s="21"/>
      <c r="AS860" s="34" t="s">
        <v>598</v>
      </c>
      <c r="AT860" s="55">
        <v>43475</v>
      </c>
      <c r="AU860" s="29">
        <v>774</v>
      </c>
      <c r="AV860" s="29" t="s">
        <v>449</v>
      </c>
      <c r="AW860" s="29" t="str">
        <f t="shared" si="195"/>
        <v>774.</v>
      </c>
      <c r="AX860" s="104"/>
    </row>
    <row r="861" spans="1:50" ht="22.5" customHeight="1" x14ac:dyDescent="0.3">
      <c r="A861" s="159" t="str">
        <f t="shared" si="196"/>
        <v>775.</v>
      </c>
      <c r="B861" s="159">
        <v>3568</v>
      </c>
      <c r="C861" s="171" t="s">
        <v>966</v>
      </c>
      <c r="D861" s="159">
        <v>1961</v>
      </c>
      <c r="E861" s="159" t="s">
        <v>34</v>
      </c>
      <c r="F861" s="159" t="s">
        <v>35</v>
      </c>
      <c r="G861" s="159">
        <v>2</v>
      </c>
      <c r="H861" s="159">
        <v>2</v>
      </c>
      <c r="I861" s="209">
        <v>889.2</v>
      </c>
      <c r="J861" s="210">
        <v>566.79999999999995</v>
      </c>
      <c r="K861" s="210">
        <v>566.79999999999995</v>
      </c>
      <c r="L861" s="153">
        <v>35</v>
      </c>
      <c r="M861" s="209">
        <f>T861+X861+AG861</f>
        <v>1134392.95</v>
      </c>
      <c r="N861" s="160" t="s">
        <v>34</v>
      </c>
      <c r="O861" s="160" t="s">
        <v>34</v>
      </c>
      <c r="P861" s="160" t="s">
        <v>34</v>
      </c>
      <c r="Q861" s="152">
        <f t="shared" si="193"/>
        <v>1134392.95</v>
      </c>
      <c r="R861" s="154">
        <f t="shared" si="194"/>
        <v>1275.7455578047682</v>
      </c>
      <c r="S861" s="154">
        <v>7593.347341513293</v>
      </c>
      <c r="T861" s="152">
        <v>112653.29</v>
      </c>
      <c r="U861" s="174" t="s">
        <v>34</v>
      </c>
      <c r="V861" s="164" t="s">
        <v>34</v>
      </c>
      <c r="W861" s="152">
        <v>689</v>
      </c>
      <c r="X861" s="152">
        <v>981712.12</v>
      </c>
      <c r="Y861" s="164" t="s">
        <v>34</v>
      </c>
      <c r="Z861" s="164" t="s">
        <v>34</v>
      </c>
      <c r="AA861" s="164" t="s">
        <v>34</v>
      </c>
      <c r="AB861" s="164" t="s">
        <v>34</v>
      </c>
      <c r="AC861" s="164" t="s">
        <v>34</v>
      </c>
      <c r="AD861" s="164" t="s">
        <v>34</v>
      </c>
      <c r="AE861" s="164" t="s">
        <v>34</v>
      </c>
      <c r="AF861" s="164" t="s">
        <v>34</v>
      </c>
      <c r="AG861" s="152">
        <v>40027.54</v>
      </c>
      <c r="AH861" s="152" t="s">
        <v>34</v>
      </c>
      <c r="AI861" s="170" t="s">
        <v>38</v>
      </c>
      <c r="AJ861" s="41"/>
      <c r="AK861" s="32" t="s">
        <v>404</v>
      </c>
      <c r="AL861" s="90">
        <v>1</v>
      </c>
      <c r="AM861" s="89"/>
      <c r="AN861" s="28" t="s">
        <v>1536</v>
      </c>
      <c r="AO861" s="21"/>
      <c r="AP861" s="28"/>
      <c r="AQ861" s="28"/>
      <c r="AR861" s="28"/>
      <c r="AS861" s="34" t="s">
        <v>505</v>
      </c>
      <c r="AT861" s="55" t="s">
        <v>1489</v>
      </c>
      <c r="AU861" s="29">
        <v>775</v>
      </c>
      <c r="AV861" s="29" t="s">
        <v>449</v>
      </c>
      <c r="AW861" s="29" t="str">
        <f t="shared" si="195"/>
        <v>775.</v>
      </c>
      <c r="AX861" s="104"/>
    </row>
    <row r="862" spans="1:50" ht="22.5" customHeight="1" x14ac:dyDescent="0.3">
      <c r="A862" s="159" t="str">
        <f t="shared" si="196"/>
        <v>776.</v>
      </c>
      <c r="B862" s="159">
        <v>3575</v>
      </c>
      <c r="C862" s="171" t="s">
        <v>328</v>
      </c>
      <c r="D862" s="172">
        <v>1995</v>
      </c>
      <c r="E862" s="172">
        <v>1995</v>
      </c>
      <c r="F862" s="159" t="s">
        <v>35</v>
      </c>
      <c r="G862" s="159">
        <v>5</v>
      </c>
      <c r="H862" s="159">
        <v>6</v>
      </c>
      <c r="I862" s="152">
        <v>4554.6000000000004</v>
      </c>
      <c r="J862" s="152">
        <v>4038.4</v>
      </c>
      <c r="K862" s="152">
        <v>4038.4</v>
      </c>
      <c r="L862" s="153">
        <v>171</v>
      </c>
      <c r="M862" s="209">
        <f>T862</f>
        <v>233217</v>
      </c>
      <c r="N862" s="160" t="s">
        <v>34</v>
      </c>
      <c r="O862" s="160" t="s">
        <v>34</v>
      </c>
      <c r="P862" s="160" t="s">
        <v>34</v>
      </c>
      <c r="Q862" s="152">
        <f t="shared" si="193"/>
        <v>233217</v>
      </c>
      <c r="R862" s="154">
        <f t="shared" si="194"/>
        <v>51.20471611118429</v>
      </c>
      <c r="S862" s="154">
        <v>7593.347341513293</v>
      </c>
      <c r="T862" s="152">
        <v>233217</v>
      </c>
      <c r="U862" s="174" t="s">
        <v>34</v>
      </c>
      <c r="V862" s="164" t="s">
        <v>34</v>
      </c>
      <c r="W862" s="164" t="s">
        <v>34</v>
      </c>
      <c r="X862" s="164" t="s">
        <v>34</v>
      </c>
      <c r="Y862" s="164" t="s">
        <v>34</v>
      </c>
      <c r="Z862" s="164" t="s">
        <v>34</v>
      </c>
      <c r="AA862" s="164" t="s">
        <v>34</v>
      </c>
      <c r="AB862" s="164" t="s">
        <v>34</v>
      </c>
      <c r="AC862" s="164" t="s">
        <v>34</v>
      </c>
      <c r="AD862" s="164" t="s">
        <v>34</v>
      </c>
      <c r="AE862" s="164" t="s">
        <v>34</v>
      </c>
      <c r="AF862" s="164" t="s">
        <v>34</v>
      </c>
      <c r="AG862" s="152" t="s">
        <v>34</v>
      </c>
      <c r="AH862" s="152" t="s">
        <v>34</v>
      </c>
      <c r="AI862" s="170" t="s">
        <v>38</v>
      </c>
      <c r="AJ862" s="41"/>
      <c r="AK862" s="1" t="s">
        <v>408</v>
      </c>
      <c r="AL862" s="90">
        <v>1</v>
      </c>
      <c r="AM862" s="91"/>
      <c r="AN862" s="21" t="s">
        <v>409</v>
      </c>
      <c r="AO862" s="21"/>
      <c r="AP862" s="21"/>
      <c r="AQ862" s="21"/>
      <c r="AR862" s="21"/>
      <c r="AS862" s="34" t="s">
        <v>1487</v>
      </c>
      <c r="AT862" s="34"/>
      <c r="AU862" s="29">
        <v>776</v>
      </c>
      <c r="AV862" s="29" t="s">
        <v>449</v>
      </c>
      <c r="AW862" s="29" t="str">
        <f t="shared" si="195"/>
        <v>776.</v>
      </c>
      <c r="AX862" s="104"/>
    </row>
    <row r="863" spans="1:50" ht="22.5" customHeight="1" x14ac:dyDescent="0.3">
      <c r="A863" s="159" t="str">
        <f t="shared" si="196"/>
        <v>777.</v>
      </c>
      <c r="B863" s="159">
        <v>3618</v>
      </c>
      <c r="C863" s="171" t="s">
        <v>967</v>
      </c>
      <c r="D863" s="159">
        <v>1976</v>
      </c>
      <c r="E863" s="159" t="s">
        <v>34</v>
      </c>
      <c r="F863" s="159" t="s">
        <v>35</v>
      </c>
      <c r="G863" s="159">
        <v>2</v>
      </c>
      <c r="H863" s="159">
        <v>2</v>
      </c>
      <c r="I863" s="209">
        <v>375.8</v>
      </c>
      <c r="J863" s="209">
        <v>342</v>
      </c>
      <c r="K863" s="209">
        <v>342</v>
      </c>
      <c r="L863" s="153">
        <v>10</v>
      </c>
      <c r="M863" s="209">
        <f>T863+AG863</f>
        <v>47355.54</v>
      </c>
      <c r="N863" s="160" t="s">
        <v>34</v>
      </c>
      <c r="O863" s="160" t="s">
        <v>34</v>
      </c>
      <c r="P863" s="160" t="s">
        <v>34</v>
      </c>
      <c r="Q863" s="152">
        <f t="shared" si="193"/>
        <v>47355.54</v>
      </c>
      <c r="R863" s="154">
        <f t="shared" si="194"/>
        <v>126.01261309207025</v>
      </c>
      <c r="S863" s="154">
        <v>7593.347341513293</v>
      </c>
      <c r="T863" s="152">
        <v>34454</v>
      </c>
      <c r="U863" s="174" t="s">
        <v>34</v>
      </c>
      <c r="V863" s="164" t="s">
        <v>34</v>
      </c>
      <c r="W863" s="164" t="s">
        <v>34</v>
      </c>
      <c r="X863" s="164" t="s">
        <v>34</v>
      </c>
      <c r="Y863" s="164" t="s">
        <v>34</v>
      </c>
      <c r="Z863" s="164" t="s">
        <v>34</v>
      </c>
      <c r="AA863" s="164" t="s">
        <v>34</v>
      </c>
      <c r="AB863" s="164" t="s">
        <v>34</v>
      </c>
      <c r="AC863" s="164" t="s">
        <v>34</v>
      </c>
      <c r="AD863" s="164" t="s">
        <v>34</v>
      </c>
      <c r="AE863" s="164" t="s">
        <v>34</v>
      </c>
      <c r="AF863" s="164" t="s">
        <v>34</v>
      </c>
      <c r="AG863" s="152">
        <v>12901.54</v>
      </c>
      <c r="AH863" s="152" t="s">
        <v>34</v>
      </c>
      <c r="AI863" s="170" t="s">
        <v>38</v>
      </c>
      <c r="AJ863" s="41"/>
      <c r="AK863" s="32" t="s">
        <v>404</v>
      </c>
      <c r="AL863" s="90">
        <v>1</v>
      </c>
      <c r="AM863" s="89"/>
      <c r="AN863" s="21" t="s">
        <v>409</v>
      </c>
      <c r="AO863" s="21"/>
      <c r="AP863" s="21"/>
      <c r="AQ863" s="21"/>
      <c r="AR863" s="21"/>
      <c r="AS863" s="34" t="s">
        <v>532</v>
      </c>
      <c r="AT863" s="55">
        <v>43475</v>
      </c>
      <c r="AU863" s="29">
        <v>777</v>
      </c>
      <c r="AV863" s="29" t="s">
        <v>449</v>
      </c>
      <c r="AW863" s="29" t="str">
        <f t="shared" si="195"/>
        <v>777.</v>
      </c>
      <c r="AX863" s="104"/>
    </row>
    <row r="864" spans="1:50" ht="22.5" customHeight="1" x14ac:dyDescent="0.3">
      <c r="A864" s="159"/>
      <c r="B864" s="159"/>
      <c r="C864" s="158" t="s">
        <v>41</v>
      </c>
      <c r="D864" s="172"/>
      <c r="E864" s="172"/>
      <c r="F864" s="172"/>
      <c r="G864" s="182"/>
      <c r="H864" s="182"/>
      <c r="I864" s="160">
        <f>SUM(I865:I909)</f>
        <v>80671.39999999998</v>
      </c>
      <c r="J864" s="160">
        <f>SUM(J865:J909)</f>
        <v>71406.700000000026</v>
      </c>
      <c r="K864" s="160">
        <f>SUM(K865:K909)</f>
        <v>68624.500000000029</v>
      </c>
      <c r="L864" s="161">
        <f>SUM(L865:L909)</f>
        <v>2185</v>
      </c>
      <c r="M864" s="160">
        <f>SUM(M865:M909)</f>
        <v>48463643.210000001</v>
      </c>
      <c r="N864" s="160"/>
      <c r="O864" s="160"/>
      <c r="P864" s="160"/>
      <c r="Q864" s="160">
        <f>SUM(Q865:Q909)</f>
        <v>48463643.210000001</v>
      </c>
      <c r="R864" s="160">
        <f>SUM(R865:R909)</f>
        <v>52606.533701061708</v>
      </c>
      <c r="S864" s="160">
        <f>SUM(S865:S909)</f>
        <v>299460.14918927319</v>
      </c>
      <c r="T864" s="160">
        <f>SUM(T865:T909)</f>
        <v>7025454.2499999991</v>
      </c>
      <c r="U864" s="161"/>
      <c r="V864" s="160"/>
      <c r="W864" s="160">
        <f>SUM(W865:W909)</f>
        <v>17069.349999999999</v>
      </c>
      <c r="X864" s="160">
        <f>SUM(X865:X909)</f>
        <v>38185115.57</v>
      </c>
      <c r="Y864" s="160"/>
      <c r="Z864" s="160"/>
      <c r="AA864" s="160">
        <f>SUM(AA865:AA909)</f>
        <v>1381.24</v>
      </c>
      <c r="AB864" s="160">
        <f>SUM(AB865:AB909)</f>
        <v>899833.42</v>
      </c>
      <c r="AC864" s="160"/>
      <c r="AD864" s="160"/>
      <c r="AE864" s="160"/>
      <c r="AF864" s="160"/>
      <c r="AG864" s="160">
        <f>SUM(AG865:AG909)</f>
        <v>1204994.5900000001</v>
      </c>
      <c r="AH864" s="160">
        <f>SUM(AH865:AH909)</f>
        <v>1148245.3799999999</v>
      </c>
      <c r="AI864" s="170"/>
      <c r="AJ864" s="41"/>
      <c r="AK864" s="3"/>
      <c r="AL864" s="90">
        <f>SUM(AL865:AL909)</f>
        <v>44</v>
      </c>
      <c r="AM864" s="89">
        <f>SUM(AM865:AM909)</f>
        <v>1</v>
      </c>
      <c r="AN864" s="3">
        <f>M864-T864-V864-X864-Z864-AB864-AD864-AG864-AH864</f>
        <v>0</v>
      </c>
      <c r="AO864" s="87"/>
      <c r="AP864" s="3"/>
      <c r="AQ864" s="3"/>
      <c r="AR864" s="3"/>
      <c r="AS864" s="46"/>
      <c r="AT864" s="46"/>
      <c r="AX864" s="104"/>
    </row>
    <row r="865" spans="1:50" ht="22.5" customHeight="1" x14ac:dyDescent="0.3">
      <c r="A865" s="159" t="str">
        <f t="shared" si="196"/>
        <v>778.</v>
      </c>
      <c r="B865" s="159">
        <v>3274</v>
      </c>
      <c r="C865" s="187" t="s">
        <v>1159</v>
      </c>
      <c r="D865" s="172">
        <v>1990</v>
      </c>
      <c r="E865" s="153" t="s">
        <v>34</v>
      </c>
      <c r="F865" s="172" t="s">
        <v>37</v>
      </c>
      <c r="G865" s="172">
        <v>5</v>
      </c>
      <c r="H865" s="172">
        <v>5</v>
      </c>
      <c r="I865" s="152">
        <v>3968.4</v>
      </c>
      <c r="J865" s="152">
        <v>3477.8</v>
      </c>
      <c r="K865" s="152">
        <v>3477.8</v>
      </c>
      <c r="L865" s="153">
        <v>75</v>
      </c>
      <c r="M865" s="209">
        <f>X865</f>
        <v>1394330.71</v>
      </c>
      <c r="N865" s="211" t="s">
        <v>34</v>
      </c>
      <c r="O865" s="211" t="s">
        <v>34</v>
      </c>
      <c r="P865" s="211" t="s">
        <v>34</v>
      </c>
      <c r="Q865" s="209">
        <f>M865</f>
        <v>1394330.71</v>
      </c>
      <c r="R865" s="154">
        <f>M865/I865</f>
        <v>351.35840893055132</v>
      </c>
      <c r="S865" s="154">
        <v>6757.0460339943347</v>
      </c>
      <c r="T865" s="152" t="s">
        <v>34</v>
      </c>
      <c r="U865" s="153" t="s">
        <v>34</v>
      </c>
      <c r="V865" s="152" t="s">
        <v>34</v>
      </c>
      <c r="W865" s="152">
        <v>956.66</v>
      </c>
      <c r="X865" s="152">
        <v>1394330.71</v>
      </c>
      <c r="Y865" s="164" t="s">
        <v>34</v>
      </c>
      <c r="Z865" s="164" t="s">
        <v>34</v>
      </c>
      <c r="AA865" s="164" t="s">
        <v>34</v>
      </c>
      <c r="AB865" s="164" t="s">
        <v>34</v>
      </c>
      <c r="AC865" s="164" t="s">
        <v>34</v>
      </c>
      <c r="AD865" s="164" t="s">
        <v>34</v>
      </c>
      <c r="AE865" s="164" t="s">
        <v>34</v>
      </c>
      <c r="AF865" s="164" t="s">
        <v>34</v>
      </c>
      <c r="AG865" s="152" t="s">
        <v>34</v>
      </c>
      <c r="AH865" s="152" t="s">
        <v>34</v>
      </c>
      <c r="AI865" s="159">
        <v>2019</v>
      </c>
      <c r="AJ865" s="39" t="s">
        <v>405</v>
      </c>
      <c r="AK865" s="32" t="s">
        <v>404</v>
      </c>
      <c r="AL865" s="90">
        <v>1</v>
      </c>
      <c r="AM865" s="89"/>
      <c r="AN865" s="21"/>
      <c r="AO865" s="87"/>
      <c r="AP865" s="21"/>
      <c r="AQ865" s="21"/>
      <c r="AR865" s="21"/>
      <c r="AS865" s="34"/>
      <c r="AT865" s="34"/>
      <c r="AU865" s="29">
        <v>778</v>
      </c>
      <c r="AV865" s="29" t="s">
        <v>449</v>
      </c>
      <c r="AW865" s="29" t="str">
        <f t="shared" ref="AW865" si="199">CONCATENATE(AU865,AV865)</f>
        <v>778.</v>
      </c>
      <c r="AX865" s="104"/>
    </row>
    <row r="866" spans="1:50" ht="22.5" customHeight="1" x14ac:dyDescent="0.3">
      <c r="A866" s="159" t="str">
        <f t="shared" si="196"/>
        <v>779.</v>
      </c>
      <c r="B866" s="159">
        <v>3297</v>
      </c>
      <c r="C866" s="187" t="s">
        <v>306</v>
      </c>
      <c r="D866" s="172">
        <v>1952</v>
      </c>
      <c r="E866" s="153" t="s">
        <v>34</v>
      </c>
      <c r="F866" s="159" t="s">
        <v>35</v>
      </c>
      <c r="G866" s="172">
        <v>2</v>
      </c>
      <c r="H866" s="172">
        <v>1</v>
      </c>
      <c r="I866" s="152">
        <v>502.4</v>
      </c>
      <c r="J866" s="152">
        <v>430</v>
      </c>
      <c r="K866" s="152">
        <v>430</v>
      </c>
      <c r="L866" s="153">
        <v>24</v>
      </c>
      <c r="M866" s="209">
        <f>T866+X866+AH866</f>
        <v>1791385.47</v>
      </c>
      <c r="N866" s="211" t="s">
        <v>34</v>
      </c>
      <c r="O866" s="211" t="s">
        <v>34</v>
      </c>
      <c r="P866" s="211" t="s">
        <v>34</v>
      </c>
      <c r="Q866" s="209">
        <f t="shared" ref="Q866:Q909" si="200">M866</f>
        <v>1791385.47</v>
      </c>
      <c r="R866" s="154">
        <f>M866/I866</f>
        <v>3565.6557921974522</v>
      </c>
      <c r="S866" s="154">
        <v>6757.0460339943347</v>
      </c>
      <c r="T866" s="152"/>
      <c r="U866" s="174" t="s">
        <v>34</v>
      </c>
      <c r="V866" s="164" t="s">
        <v>34</v>
      </c>
      <c r="W866" s="152">
        <v>512.86</v>
      </c>
      <c r="X866" s="152">
        <v>1614229.49</v>
      </c>
      <c r="Y866" s="164" t="s">
        <v>34</v>
      </c>
      <c r="Z866" s="164" t="s">
        <v>34</v>
      </c>
      <c r="AA866" s="164" t="s">
        <v>34</v>
      </c>
      <c r="AB866" s="164" t="s">
        <v>34</v>
      </c>
      <c r="AC866" s="164" t="s">
        <v>34</v>
      </c>
      <c r="AD866" s="164" t="s">
        <v>34</v>
      </c>
      <c r="AE866" s="164" t="s">
        <v>34</v>
      </c>
      <c r="AF866" s="164" t="s">
        <v>34</v>
      </c>
      <c r="AG866" s="164" t="s">
        <v>34</v>
      </c>
      <c r="AH866" s="152">
        <v>177155.98</v>
      </c>
      <c r="AI866" s="159">
        <v>2019</v>
      </c>
      <c r="AJ866" s="39" t="s">
        <v>405</v>
      </c>
      <c r="AK866" s="32" t="s">
        <v>404</v>
      </c>
      <c r="AL866" s="90">
        <v>1</v>
      </c>
      <c r="AM866" s="89"/>
      <c r="AN866" s="21" t="s">
        <v>1587</v>
      </c>
      <c r="AO866" s="87"/>
      <c r="AP866" s="21"/>
      <c r="AQ866" s="21"/>
      <c r="AR866" s="21"/>
      <c r="AS866" s="44" t="s">
        <v>1963</v>
      </c>
      <c r="AT866" s="55">
        <v>43438</v>
      </c>
      <c r="AU866" s="29">
        <v>779</v>
      </c>
      <c r="AV866" s="29" t="s">
        <v>449</v>
      </c>
      <c r="AW866" s="29" t="str">
        <f t="shared" ref="AW866:AW909" si="201">CONCATENATE(AU866,AV866)</f>
        <v>779.</v>
      </c>
      <c r="AX866" s="104"/>
    </row>
    <row r="867" spans="1:50" ht="22.5" customHeight="1" x14ac:dyDescent="0.3">
      <c r="A867" s="159" t="str">
        <f t="shared" si="196"/>
        <v>780.</v>
      </c>
      <c r="B867" s="159">
        <v>3304</v>
      </c>
      <c r="C867" s="171" t="s">
        <v>445</v>
      </c>
      <c r="D867" s="172">
        <v>1974</v>
      </c>
      <c r="E867" s="153" t="s">
        <v>34</v>
      </c>
      <c r="F867" s="159" t="s">
        <v>35</v>
      </c>
      <c r="G867" s="159">
        <v>2</v>
      </c>
      <c r="H867" s="159">
        <v>2</v>
      </c>
      <c r="I867" s="152">
        <v>721.5</v>
      </c>
      <c r="J867" s="152">
        <v>773</v>
      </c>
      <c r="K867" s="152">
        <v>773</v>
      </c>
      <c r="L867" s="153">
        <v>42</v>
      </c>
      <c r="M867" s="209">
        <f>X867</f>
        <v>1276282.7</v>
      </c>
      <c r="N867" s="211" t="s">
        <v>34</v>
      </c>
      <c r="O867" s="211" t="s">
        <v>34</v>
      </c>
      <c r="P867" s="211" t="s">
        <v>34</v>
      </c>
      <c r="Q867" s="209">
        <f t="shared" si="200"/>
        <v>1276282.7</v>
      </c>
      <c r="R867" s="154">
        <f>M867/I867</f>
        <v>1768.929591129591</v>
      </c>
      <c r="S867" s="154">
        <v>6757.0460339943347</v>
      </c>
      <c r="T867" s="152" t="s">
        <v>34</v>
      </c>
      <c r="U867" s="174" t="s">
        <v>34</v>
      </c>
      <c r="V867" s="164" t="s">
        <v>34</v>
      </c>
      <c r="W867" s="152">
        <v>580</v>
      </c>
      <c r="X867" s="152">
        <v>1276282.7</v>
      </c>
      <c r="Y867" s="164" t="s">
        <v>34</v>
      </c>
      <c r="Z867" s="164" t="s">
        <v>34</v>
      </c>
      <c r="AA867" s="164" t="s">
        <v>34</v>
      </c>
      <c r="AB867" s="164" t="s">
        <v>34</v>
      </c>
      <c r="AC867" s="164" t="s">
        <v>34</v>
      </c>
      <c r="AD867" s="164" t="s">
        <v>34</v>
      </c>
      <c r="AE867" s="164" t="s">
        <v>34</v>
      </c>
      <c r="AF867" s="164" t="s">
        <v>34</v>
      </c>
      <c r="AG867" s="152" t="s">
        <v>34</v>
      </c>
      <c r="AH867" s="152" t="s">
        <v>34</v>
      </c>
      <c r="AI867" s="159">
        <v>2019</v>
      </c>
      <c r="AJ867" s="39" t="s">
        <v>405</v>
      </c>
      <c r="AK867" s="32" t="s">
        <v>404</v>
      </c>
      <c r="AL867" s="90">
        <v>1</v>
      </c>
      <c r="AM867" s="89"/>
      <c r="AN867" s="21"/>
      <c r="AO867" s="87"/>
      <c r="AP867" s="21"/>
      <c r="AQ867" s="21"/>
      <c r="AR867" s="21"/>
      <c r="AS867" s="34"/>
      <c r="AT867" s="34"/>
      <c r="AU867" s="29">
        <v>780</v>
      </c>
      <c r="AV867" s="29" t="s">
        <v>449</v>
      </c>
      <c r="AW867" s="29" t="str">
        <f t="shared" si="201"/>
        <v>780.</v>
      </c>
      <c r="AX867" s="104"/>
    </row>
    <row r="868" spans="1:50" ht="22.5" customHeight="1" x14ac:dyDescent="0.3">
      <c r="A868" s="159" t="str">
        <f t="shared" si="196"/>
        <v>781.</v>
      </c>
      <c r="B868" s="159">
        <v>3320</v>
      </c>
      <c r="C868" s="171" t="s">
        <v>968</v>
      </c>
      <c r="D868" s="172">
        <v>1967</v>
      </c>
      <c r="E868" s="153" t="s">
        <v>34</v>
      </c>
      <c r="F868" s="159" t="s">
        <v>35</v>
      </c>
      <c r="G868" s="172">
        <v>5</v>
      </c>
      <c r="H868" s="172">
        <v>4</v>
      </c>
      <c r="I868" s="152">
        <v>2878.4</v>
      </c>
      <c r="J868" s="152">
        <v>2599.4</v>
      </c>
      <c r="K868" s="152">
        <v>2599.4</v>
      </c>
      <c r="L868" s="153">
        <v>82</v>
      </c>
      <c r="M868" s="209">
        <f>T868</f>
        <v>96442</v>
      </c>
      <c r="N868" s="211" t="s">
        <v>34</v>
      </c>
      <c r="O868" s="211" t="s">
        <v>34</v>
      </c>
      <c r="P868" s="211" t="s">
        <v>34</v>
      </c>
      <c r="Q868" s="209">
        <f t="shared" si="200"/>
        <v>96442</v>
      </c>
      <c r="R868" s="154">
        <v>108.56</v>
      </c>
      <c r="S868" s="154">
        <v>6757.0460339943347</v>
      </c>
      <c r="T868" s="152">
        <v>96442</v>
      </c>
      <c r="U868" s="174" t="s">
        <v>34</v>
      </c>
      <c r="V868" s="164" t="s">
        <v>34</v>
      </c>
      <c r="W868" s="152" t="s">
        <v>34</v>
      </c>
      <c r="X868" s="152" t="s">
        <v>34</v>
      </c>
      <c r="Y868" s="164" t="s">
        <v>34</v>
      </c>
      <c r="Z868" s="164" t="s">
        <v>34</v>
      </c>
      <c r="AA868" s="164" t="s">
        <v>34</v>
      </c>
      <c r="AB868" s="164" t="s">
        <v>34</v>
      </c>
      <c r="AC868" s="164" t="s">
        <v>34</v>
      </c>
      <c r="AD868" s="164" t="s">
        <v>34</v>
      </c>
      <c r="AE868" s="164" t="s">
        <v>34</v>
      </c>
      <c r="AF868" s="164" t="s">
        <v>34</v>
      </c>
      <c r="AG868" s="164" t="s">
        <v>34</v>
      </c>
      <c r="AH868" s="152" t="s">
        <v>34</v>
      </c>
      <c r="AI868" s="159">
        <v>2019</v>
      </c>
      <c r="AJ868" s="39" t="s">
        <v>405</v>
      </c>
      <c r="AK868" s="32" t="s">
        <v>408</v>
      </c>
      <c r="AL868" s="90">
        <v>1</v>
      </c>
      <c r="AM868" s="89"/>
      <c r="AN868" s="21" t="s">
        <v>501</v>
      </c>
      <c r="AO868" s="21"/>
      <c r="AP868" s="21"/>
      <c r="AQ868" s="21"/>
      <c r="AR868" s="21"/>
      <c r="AS868" s="34"/>
      <c r="AT868" s="34"/>
      <c r="AU868" s="29">
        <v>781</v>
      </c>
      <c r="AV868" s="29" t="s">
        <v>449</v>
      </c>
      <c r="AW868" s="29" t="str">
        <f t="shared" si="201"/>
        <v>781.</v>
      </c>
      <c r="AX868" s="104"/>
    </row>
    <row r="869" spans="1:50" ht="22.5" customHeight="1" x14ac:dyDescent="0.3">
      <c r="A869" s="159" t="str">
        <f t="shared" si="196"/>
        <v>782.</v>
      </c>
      <c r="B869" s="159">
        <v>3530</v>
      </c>
      <c r="C869" s="171" t="s">
        <v>969</v>
      </c>
      <c r="D869" s="172">
        <v>1960</v>
      </c>
      <c r="E869" s="153" t="s">
        <v>34</v>
      </c>
      <c r="F869" s="159" t="s">
        <v>35</v>
      </c>
      <c r="G869" s="172">
        <v>2</v>
      </c>
      <c r="H869" s="172">
        <v>2</v>
      </c>
      <c r="I869" s="152">
        <v>583.29999999999995</v>
      </c>
      <c r="J869" s="152">
        <v>518.1</v>
      </c>
      <c r="K869" s="152">
        <v>518.1</v>
      </c>
      <c r="L869" s="153">
        <v>24</v>
      </c>
      <c r="M869" s="209">
        <f>T869</f>
        <v>272151.84999999998</v>
      </c>
      <c r="N869" s="211" t="s">
        <v>34</v>
      </c>
      <c r="O869" s="211" t="s">
        <v>34</v>
      </c>
      <c r="P869" s="211" t="s">
        <v>34</v>
      </c>
      <c r="Q869" s="209">
        <f t="shared" si="200"/>
        <v>272151.84999999998</v>
      </c>
      <c r="R869" s="154">
        <f t="shared" ref="R869:R872" si="202">M869/I869</f>
        <v>466.57268986799244</v>
      </c>
      <c r="S869" s="154">
        <v>6757.0460339943347</v>
      </c>
      <c r="T869" s="152">
        <v>272151.84999999998</v>
      </c>
      <c r="U869" s="174" t="s">
        <v>34</v>
      </c>
      <c r="V869" s="164" t="s">
        <v>34</v>
      </c>
      <c r="W869" s="152" t="s">
        <v>34</v>
      </c>
      <c r="X869" s="152" t="s">
        <v>34</v>
      </c>
      <c r="Y869" s="164" t="s">
        <v>34</v>
      </c>
      <c r="Z869" s="164" t="s">
        <v>34</v>
      </c>
      <c r="AA869" s="164" t="s">
        <v>34</v>
      </c>
      <c r="AB869" s="164" t="s">
        <v>34</v>
      </c>
      <c r="AC869" s="164" t="s">
        <v>34</v>
      </c>
      <c r="AD869" s="164" t="s">
        <v>34</v>
      </c>
      <c r="AE869" s="164" t="s">
        <v>34</v>
      </c>
      <c r="AF869" s="164" t="s">
        <v>34</v>
      </c>
      <c r="AG869" s="164" t="s">
        <v>34</v>
      </c>
      <c r="AH869" s="152" t="s">
        <v>34</v>
      </c>
      <c r="AI869" s="159">
        <v>2019</v>
      </c>
      <c r="AJ869" s="39" t="s">
        <v>405</v>
      </c>
      <c r="AK869" s="32" t="s">
        <v>404</v>
      </c>
      <c r="AL869" s="90">
        <v>1</v>
      </c>
      <c r="AM869" s="89"/>
      <c r="AN869" s="21" t="s">
        <v>502</v>
      </c>
      <c r="AO869" s="21"/>
      <c r="AP869" s="21"/>
      <c r="AQ869" s="21"/>
      <c r="AR869" s="21"/>
      <c r="AS869" s="34" t="s">
        <v>1896</v>
      </c>
      <c r="AT869" s="34"/>
      <c r="AU869" s="29">
        <v>782</v>
      </c>
      <c r="AV869" s="29" t="s">
        <v>449</v>
      </c>
      <c r="AW869" s="29" t="str">
        <f t="shared" si="201"/>
        <v>782.</v>
      </c>
      <c r="AX869" s="104"/>
    </row>
    <row r="870" spans="1:50" ht="22.5" customHeight="1" x14ac:dyDescent="0.3">
      <c r="A870" s="159" t="str">
        <f t="shared" si="196"/>
        <v>783.</v>
      </c>
      <c r="B870" s="159">
        <v>3460</v>
      </c>
      <c r="C870" s="187" t="s">
        <v>446</v>
      </c>
      <c r="D870" s="172">
        <v>1952</v>
      </c>
      <c r="E870" s="153" t="s">
        <v>34</v>
      </c>
      <c r="F870" s="159" t="s">
        <v>35</v>
      </c>
      <c r="G870" s="172">
        <v>2</v>
      </c>
      <c r="H870" s="172">
        <v>2</v>
      </c>
      <c r="I870" s="152">
        <v>816.7</v>
      </c>
      <c r="J870" s="152">
        <v>675.1</v>
      </c>
      <c r="K870" s="152">
        <v>675.1</v>
      </c>
      <c r="L870" s="153">
        <v>12</v>
      </c>
      <c r="M870" s="209">
        <f>X870</f>
        <v>2525051.89</v>
      </c>
      <c r="N870" s="211" t="s">
        <v>34</v>
      </c>
      <c r="O870" s="211" t="s">
        <v>34</v>
      </c>
      <c r="P870" s="211" t="s">
        <v>34</v>
      </c>
      <c r="Q870" s="209">
        <f t="shared" si="200"/>
        <v>2525051.89</v>
      </c>
      <c r="R870" s="154">
        <f t="shared" si="202"/>
        <v>3091.7740786090362</v>
      </c>
      <c r="S870" s="154">
        <v>6757.0460339943347</v>
      </c>
      <c r="T870" s="152" t="s">
        <v>34</v>
      </c>
      <c r="U870" s="174" t="s">
        <v>34</v>
      </c>
      <c r="V870" s="164" t="s">
        <v>34</v>
      </c>
      <c r="W870" s="152">
        <v>682.3</v>
      </c>
      <c r="X870" s="152">
        <v>2525051.89</v>
      </c>
      <c r="Y870" s="164" t="s">
        <v>34</v>
      </c>
      <c r="Z870" s="164" t="s">
        <v>34</v>
      </c>
      <c r="AA870" s="164" t="s">
        <v>34</v>
      </c>
      <c r="AB870" s="164" t="s">
        <v>34</v>
      </c>
      <c r="AC870" s="164" t="s">
        <v>34</v>
      </c>
      <c r="AD870" s="164" t="s">
        <v>34</v>
      </c>
      <c r="AE870" s="164" t="s">
        <v>34</v>
      </c>
      <c r="AF870" s="164" t="s">
        <v>34</v>
      </c>
      <c r="AG870" s="152" t="s">
        <v>34</v>
      </c>
      <c r="AH870" s="152" t="s">
        <v>34</v>
      </c>
      <c r="AI870" s="159">
        <v>2019</v>
      </c>
      <c r="AJ870" s="39" t="s">
        <v>405</v>
      </c>
      <c r="AK870" s="32" t="s">
        <v>404</v>
      </c>
      <c r="AL870" s="90">
        <v>1</v>
      </c>
      <c r="AM870" s="89"/>
      <c r="AN870" s="21"/>
      <c r="AO870" s="87"/>
      <c r="AP870" s="21"/>
      <c r="AQ870" s="21"/>
      <c r="AR870" s="21"/>
      <c r="AS870" s="34"/>
      <c r="AT870" s="34"/>
      <c r="AU870" s="29">
        <v>783</v>
      </c>
      <c r="AV870" s="29" t="s">
        <v>449</v>
      </c>
      <c r="AW870" s="29" t="str">
        <f t="shared" si="201"/>
        <v>783.</v>
      </c>
      <c r="AX870" s="104"/>
    </row>
    <row r="871" spans="1:50" ht="22.5" customHeight="1" x14ac:dyDescent="0.3">
      <c r="A871" s="159" t="str">
        <f t="shared" si="196"/>
        <v>784.</v>
      </c>
      <c r="B871" s="159">
        <v>3350</v>
      </c>
      <c r="C871" s="171" t="s">
        <v>313</v>
      </c>
      <c r="D871" s="172">
        <v>1948</v>
      </c>
      <c r="E871" s="172">
        <v>2011</v>
      </c>
      <c r="F871" s="159" t="s">
        <v>35</v>
      </c>
      <c r="G871" s="172">
        <v>3</v>
      </c>
      <c r="H871" s="159">
        <v>1</v>
      </c>
      <c r="I871" s="152">
        <v>1237</v>
      </c>
      <c r="J871" s="152">
        <v>1114.3</v>
      </c>
      <c r="K871" s="152">
        <v>1114.3</v>
      </c>
      <c r="L871" s="153">
        <v>3</v>
      </c>
      <c r="M871" s="209">
        <f>T871+X871+AG871+AH871</f>
        <v>3365608.69</v>
      </c>
      <c r="N871" s="211" t="s">
        <v>34</v>
      </c>
      <c r="O871" s="211" t="s">
        <v>34</v>
      </c>
      <c r="P871" s="211" t="s">
        <v>34</v>
      </c>
      <c r="Q871" s="209">
        <f t="shared" si="200"/>
        <v>3365608.69</v>
      </c>
      <c r="R871" s="154">
        <f t="shared" si="202"/>
        <v>2720.783096200485</v>
      </c>
      <c r="S871" s="154">
        <v>6757.0460339943347</v>
      </c>
      <c r="T871" s="152">
        <v>818010.76</v>
      </c>
      <c r="U871" s="174" t="s">
        <v>34</v>
      </c>
      <c r="V871" s="164" t="s">
        <v>34</v>
      </c>
      <c r="W871" s="152">
        <v>654.47</v>
      </c>
      <c r="X871" s="152">
        <v>2179194.79</v>
      </c>
      <c r="Y871" s="164" t="s">
        <v>34</v>
      </c>
      <c r="Z871" s="164" t="s">
        <v>34</v>
      </c>
      <c r="AA871" s="164" t="s">
        <v>34</v>
      </c>
      <c r="AB871" s="164" t="s">
        <v>34</v>
      </c>
      <c r="AC871" s="164" t="s">
        <v>34</v>
      </c>
      <c r="AD871" s="164" t="s">
        <v>34</v>
      </c>
      <c r="AE871" s="164" t="s">
        <v>34</v>
      </c>
      <c r="AF871" s="164" t="s">
        <v>34</v>
      </c>
      <c r="AG871" s="152">
        <v>202778.14</v>
      </c>
      <c r="AH871" s="152">
        <f>165625</f>
        <v>165625</v>
      </c>
      <c r="AI871" s="159">
        <v>2019</v>
      </c>
      <c r="AJ871" s="39" t="s">
        <v>405</v>
      </c>
      <c r="AK871" s="32" t="s">
        <v>404</v>
      </c>
      <c r="AL871" s="90">
        <v>1</v>
      </c>
      <c r="AM871" s="89"/>
      <c r="AN871" s="21" t="s">
        <v>1563</v>
      </c>
      <c r="AO871" s="21"/>
      <c r="AP871" s="21"/>
      <c r="AQ871" s="21"/>
      <c r="AR871" s="21"/>
      <c r="AS871" s="44" t="s">
        <v>607</v>
      </c>
      <c r="AT871" s="55">
        <v>43424</v>
      </c>
      <c r="AU871" s="29">
        <v>784</v>
      </c>
      <c r="AV871" s="29" t="s">
        <v>449</v>
      </c>
      <c r="AW871" s="29" t="str">
        <f t="shared" si="201"/>
        <v>784.</v>
      </c>
      <c r="AX871" s="104"/>
    </row>
    <row r="872" spans="1:50" ht="22.5" customHeight="1" x14ac:dyDescent="0.3">
      <c r="A872" s="159" t="str">
        <f t="shared" si="196"/>
        <v>785.</v>
      </c>
      <c r="B872" s="159">
        <v>3540</v>
      </c>
      <c r="C872" s="171" t="s">
        <v>305</v>
      </c>
      <c r="D872" s="172">
        <v>1962</v>
      </c>
      <c r="E872" s="172" t="s">
        <v>34</v>
      </c>
      <c r="F872" s="159" t="s">
        <v>35</v>
      </c>
      <c r="G872" s="172">
        <v>3</v>
      </c>
      <c r="H872" s="159">
        <v>2</v>
      </c>
      <c r="I872" s="152">
        <v>1008.3</v>
      </c>
      <c r="J872" s="152">
        <v>1008.3</v>
      </c>
      <c r="K872" s="152">
        <v>775.4</v>
      </c>
      <c r="L872" s="153">
        <v>32</v>
      </c>
      <c r="M872" s="173">
        <f>T872</f>
        <v>127686.11</v>
      </c>
      <c r="N872" s="178" t="s">
        <v>34</v>
      </c>
      <c r="O872" s="173" t="s">
        <v>34</v>
      </c>
      <c r="P872" s="173" t="s">
        <v>34</v>
      </c>
      <c r="Q872" s="209">
        <f t="shared" si="200"/>
        <v>127686.11</v>
      </c>
      <c r="R872" s="154">
        <f t="shared" si="202"/>
        <v>126.63503917484876</v>
      </c>
      <c r="S872" s="154">
        <v>5221.4052538370725</v>
      </c>
      <c r="T872" s="165">
        <v>127686.11</v>
      </c>
      <c r="U872" s="169" t="s">
        <v>34</v>
      </c>
      <c r="V872" s="165" t="s">
        <v>34</v>
      </c>
      <c r="W872" s="165" t="s">
        <v>34</v>
      </c>
      <c r="X872" s="165" t="s">
        <v>34</v>
      </c>
      <c r="Y872" s="165" t="s">
        <v>34</v>
      </c>
      <c r="Z872" s="165" t="s">
        <v>34</v>
      </c>
      <c r="AA872" s="165" t="s">
        <v>34</v>
      </c>
      <c r="AB872" s="165" t="s">
        <v>34</v>
      </c>
      <c r="AC872" s="165" t="s">
        <v>34</v>
      </c>
      <c r="AD872" s="165" t="s">
        <v>34</v>
      </c>
      <c r="AE872" s="165" t="s">
        <v>34</v>
      </c>
      <c r="AF872" s="165" t="s">
        <v>34</v>
      </c>
      <c r="AG872" s="165" t="s">
        <v>34</v>
      </c>
      <c r="AH872" s="165" t="s">
        <v>34</v>
      </c>
      <c r="AI872" s="170" t="s">
        <v>405</v>
      </c>
      <c r="AJ872" s="41" t="s">
        <v>405</v>
      </c>
      <c r="AK872" s="1" t="s">
        <v>404</v>
      </c>
      <c r="AL872" s="90">
        <v>1</v>
      </c>
      <c r="AM872" s="91"/>
      <c r="AN872" s="22" t="s">
        <v>409</v>
      </c>
      <c r="AO872" s="21"/>
      <c r="AP872" s="22"/>
      <c r="AQ872" s="22"/>
      <c r="AR872" s="22"/>
      <c r="AS872" s="44" t="s">
        <v>1863</v>
      </c>
      <c r="AT872" s="34"/>
      <c r="AU872" s="29">
        <v>785</v>
      </c>
      <c r="AV872" s="29" t="s">
        <v>449</v>
      </c>
      <c r="AW872" s="29" t="str">
        <f t="shared" si="201"/>
        <v>785.</v>
      </c>
      <c r="AX872" s="104"/>
    </row>
    <row r="873" spans="1:50" ht="22.5" customHeight="1" x14ac:dyDescent="0.3">
      <c r="A873" s="159" t="str">
        <f t="shared" si="196"/>
        <v>786.</v>
      </c>
      <c r="B873" s="159">
        <v>3544</v>
      </c>
      <c r="C873" s="187" t="s">
        <v>971</v>
      </c>
      <c r="D873" s="172">
        <v>1986</v>
      </c>
      <c r="E873" s="153" t="s">
        <v>34</v>
      </c>
      <c r="F873" s="159" t="s">
        <v>37</v>
      </c>
      <c r="G873" s="172">
        <v>5</v>
      </c>
      <c r="H873" s="172">
        <v>3</v>
      </c>
      <c r="I873" s="152">
        <v>3724.3</v>
      </c>
      <c r="J873" s="152">
        <v>3246.1</v>
      </c>
      <c r="K873" s="152">
        <v>3246.1</v>
      </c>
      <c r="L873" s="153">
        <v>110</v>
      </c>
      <c r="M873" s="209">
        <f>T873</f>
        <v>331333</v>
      </c>
      <c r="N873" s="211" t="s">
        <v>34</v>
      </c>
      <c r="O873" s="211" t="s">
        <v>34</v>
      </c>
      <c r="P873" s="211" t="s">
        <v>34</v>
      </c>
      <c r="Q873" s="209">
        <f t="shared" si="200"/>
        <v>331333</v>
      </c>
      <c r="R873" s="154">
        <v>129.54</v>
      </c>
      <c r="S873" s="154">
        <v>6757.0460339943347</v>
      </c>
      <c r="T873" s="152">
        <v>331333</v>
      </c>
      <c r="U873" s="174" t="s">
        <v>34</v>
      </c>
      <c r="V873" s="164" t="s">
        <v>34</v>
      </c>
      <c r="W873" s="152" t="s">
        <v>34</v>
      </c>
      <c r="X873" s="152" t="s">
        <v>34</v>
      </c>
      <c r="Y873" s="164" t="s">
        <v>34</v>
      </c>
      <c r="Z873" s="164" t="s">
        <v>34</v>
      </c>
      <c r="AA873" s="164" t="s">
        <v>34</v>
      </c>
      <c r="AB873" s="164" t="s">
        <v>34</v>
      </c>
      <c r="AC873" s="164" t="s">
        <v>34</v>
      </c>
      <c r="AD873" s="164" t="s">
        <v>34</v>
      </c>
      <c r="AE873" s="164" t="s">
        <v>34</v>
      </c>
      <c r="AF873" s="164" t="s">
        <v>34</v>
      </c>
      <c r="AG873" s="152" t="s">
        <v>34</v>
      </c>
      <c r="AH873" s="152" t="s">
        <v>34</v>
      </c>
      <c r="AI873" s="159">
        <v>2019</v>
      </c>
      <c r="AJ873" s="39" t="s">
        <v>405</v>
      </c>
      <c r="AK873" s="1" t="s">
        <v>408</v>
      </c>
      <c r="AL873" s="90">
        <v>1</v>
      </c>
      <c r="AM873" s="91"/>
      <c r="AN873" s="21" t="s">
        <v>409</v>
      </c>
      <c r="AO873" s="21"/>
      <c r="AP873" s="21"/>
      <c r="AQ873" s="21"/>
      <c r="AR873" s="21"/>
      <c r="AS873" s="34" t="s">
        <v>1865</v>
      </c>
      <c r="AT873" s="34"/>
      <c r="AU873" s="29">
        <v>786</v>
      </c>
      <c r="AV873" s="29" t="s">
        <v>449</v>
      </c>
      <c r="AW873" s="29" t="str">
        <f t="shared" si="201"/>
        <v>786.</v>
      </c>
      <c r="AX873" s="104"/>
    </row>
    <row r="874" spans="1:50" ht="22.5" customHeight="1" x14ac:dyDescent="0.3">
      <c r="A874" s="159" t="str">
        <f t="shared" si="196"/>
        <v>787.</v>
      </c>
      <c r="B874" s="159">
        <v>3547</v>
      </c>
      <c r="C874" s="187" t="s">
        <v>315</v>
      </c>
      <c r="D874" s="172">
        <v>1951</v>
      </c>
      <c r="E874" s="153" t="s">
        <v>34</v>
      </c>
      <c r="F874" s="159" t="s">
        <v>35</v>
      </c>
      <c r="G874" s="172">
        <v>2</v>
      </c>
      <c r="H874" s="172">
        <v>1</v>
      </c>
      <c r="I874" s="152">
        <v>912</v>
      </c>
      <c r="J874" s="152">
        <v>842.5</v>
      </c>
      <c r="K874" s="152">
        <v>842.5</v>
      </c>
      <c r="L874" s="153">
        <v>14</v>
      </c>
      <c r="M874" s="209">
        <f>T874+X874+AH874</f>
        <v>3184418.7</v>
      </c>
      <c r="N874" s="211" t="s">
        <v>34</v>
      </c>
      <c r="O874" s="211" t="s">
        <v>34</v>
      </c>
      <c r="P874" s="211" t="s">
        <v>34</v>
      </c>
      <c r="Q874" s="209">
        <f t="shared" si="200"/>
        <v>3184418.7</v>
      </c>
      <c r="R874" s="154">
        <f t="shared" ref="R874:R879" si="203">M874/I874</f>
        <v>3491.6871710526316</v>
      </c>
      <c r="S874" s="154">
        <v>6757.0460339943347</v>
      </c>
      <c r="T874" s="152">
        <v>50835.5</v>
      </c>
      <c r="U874" s="174" t="s">
        <v>34</v>
      </c>
      <c r="V874" s="164" t="s">
        <v>34</v>
      </c>
      <c r="W874" s="152">
        <v>973.54</v>
      </c>
      <c r="X874" s="152">
        <v>3022375.2</v>
      </c>
      <c r="Y874" s="164" t="s">
        <v>34</v>
      </c>
      <c r="Z874" s="164" t="s">
        <v>34</v>
      </c>
      <c r="AA874" s="164" t="s">
        <v>34</v>
      </c>
      <c r="AB874" s="164" t="s">
        <v>34</v>
      </c>
      <c r="AC874" s="164" t="s">
        <v>34</v>
      </c>
      <c r="AD874" s="164" t="s">
        <v>34</v>
      </c>
      <c r="AE874" s="164" t="s">
        <v>34</v>
      </c>
      <c r="AF874" s="164" t="s">
        <v>34</v>
      </c>
      <c r="AG874" s="164" t="s">
        <v>34</v>
      </c>
      <c r="AH874" s="165">
        <f>111208</f>
        <v>111208</v>
      </c>
      <c r="AI874" s="159">
        <v>2019</v>
      </c>
      <c r="AJ874" s="39" t="s">
        <v>405</v>
      </c>
      <c r="AK874" s="32" t="s">
        <v>404</v>
      </c>
      <c r="AL874" s="90">
        <v>1</v>
      </c>
      <c r="AM874" s="89"/>
      <c r="AN874" s="21" t="s">
        <v>1536</v>
      </c>
      <c r="AO874" s="21"/>
      <c r="AP874" s="21"/>
      <c r="AQ874" s="21"/>
      <c r="AR874" s="21"/>
      <c r="AS874" s="44" t="s">
        <v>1888</v>
      </c>
      <c r="AT874" s="55">
        <v>43424</v>
      </c>
      <c r="AU874" s="29">
        <v>787</v>
      </c>
      <c r="AV874" s="29" t="s">
        <v>449</v>
      </c>
      <c r="AW874" s="29" t="str">
        <f t="shared" si="201"/>
        <v>787.</v>
      </c>
      <c r="AX874" s="104"/>
    </row>
    <row r="875" spans="1:50" ht="22.5" customHeight="1" x14ac:dyDescent="0.3">
      <c r="A875" s="159" t="str">
        <f t="shared" si="196"/>
        <v>788.</v>
      </c>
      <c r="B875" s="159">
        <v>3550</v>
      </c>
      <c r="C875" s="187" t="s">
        <v>447</v>
      </c>
      <c r="D875" s="172">
        <v>1947</v>
      </c>
      <c r="E875" s="153" t="s">
        <v>34</v>
      </c>
      <c r="F875" s="159" t="s">
        <v>35</v>
      </c>
      <c r="G875" s="172">
        <v>2</v>
      </c>
      <c r="H875" s="172">
        <v>1</v>
      </c>
      <c r="I875" s="152">
        <v>267.5</v>
      </c>
      <c r="J875" s="152">
        <v>229.6</v>
      </c>
      <c r="K875" s="152">
        <v>229.6</v>
      </c>
      <c r="L875" s="153">
        <v>5</v>
      </c>
      <c r="M875" s="209">
        <f>T875</f>
        <v>86732.17</v>
      </c>
      <c r="N875" s="211" t="s">
        <v>34</v>
      </c>
      <c r="O875" s="211" t="s">
        <v>34</v>
      </c>
      <c r="P875" s="211" t="s">
        <v>34</v>
      </c>
      <c r="Q875" s="209">
        <f t="shared" si="200"/>
        <v>86732.17</v>
      </c>
      <c r="R875" s="154">
        <f t="shared" si="203"/>
        <v>324.23241121495329</v>
      </c>
      <c r="S875" s="154">
        <v>6757.0460339943347</v>
      </c>
      <c r="T875" s="152">
        <v>86732.17</v>
      </c>
      <c r="U875" s="174" t="s">
        <v>34</v>
      </c>
      <c r="V875" s="164" t="s">
        <v>34</v>
      </c>
      <c r="W875" s="152" t="s">
        <v>34</v>
      </c>
      <c r="X875" s="152" t="s">
        <v>34</v>
      </c>
      <c r="Y875" s="164" t="s">
        <v>34</v>
      </c>
      <c r="Z875" s="164" t="s">
        <v>34</v>
      </c>
      <c r="AA875" s="164" t="s">
        <v>34</v>
      </c>
      <c r="AB875" s="164" t="s">
        <v>34</v>
      </c>
      <c r="AC875" s="164" t="s">
        <v>34</v>
      </c>
      <c r="AD875" s="164" t="s">
        <v>34</v>
      </c>
      <c r="AE875" s="164" t="s">
        <v>34</v>
      </c>
      <c r="AF875" s="164" t="s">
        <v>34</v>
      </c>
      <c r="AG875" s="164" t="s">
        <v>34</v>
      </c>
      <c r="AH875" s="164" t="s">
        <v>34</v>
      </c>
      <c r="AI875" s="159">
        <v>2019</v>
      </c>
      <c r="AJ875" s="39" t="s">
        <v>405</v>
      </c>
      <c r="AK875" s="32" t="s">
        <v>404</v>
      </c>
      <c r="AL875" s="90">
        <v>1</v>
      </c>
      <c r="AM875" s="89"/>
      <c r="AN875" s="21" t="s">
        <v>409</v>
      </c>
      <c r="AO875" s="21"/>
      <c r="AP875" s="21"/>
      <c r="AQ875" s="21"/>
      <c r="AR875" s="21"/>
      <c r="AS875" s="34" t="s">
        <v>1883</v>
      </c>
      <c r="AT875" s="34"/>
      <c r="AU875" s="29">
        <v>788</v>
      </c>
      <c r="AV875" s="29" t="s">
        <v>449</v>
      </c>
      <c r="AW875" s="29" t="str">
        <f t="shared" si="201"/>
        <v>788.</v>
      </c>
      <c r="AX875" s="104"/>
    </row>
    <row r="876" spans="1:50" ht="22.5" customHeight="1" x14ac:dyDescent="0.3">
      <c r="A876" s="159" t="str">
        <f t="shared" si="196"/>
        <v>789.</v>
      </c>
      <c r="B876" s="159">
        <v>3355</v>
      </c>
      <c r="C876" s="187" t="s">
        <v>972</v>
      </c>
      <c r="D876" s="172">
        <v>1962</v>
      </c>
      <c r="E876" s="172">
        <v>2010</v>
      </c>
      <c r="F876" s="159" t="s">
        <v>35</v>
      </c>
      <c r="G876" s="172">
        <v>2</v>
      </c>
      <c r="H876" s="172">
        <v>2</v>
      </c>
      <c r="I876" s="152">
        <v>615.1</v>
      </c>
      <c r="J876" s="152">
        <v>573.79999999999995</v>
      </c>
      <c r="K876" s="152">
        <v>573.79999999999995</v>
      </c>
      <c r="L876" s="153">
        <v>16</v>
      </c>
      <c r="M876" s="209">
        <f>X876</f>
        <v>1480610.71</v>
      </c>
      <c r="N876" s="211" t="s">
        <v>34</v>
      </c>
      <c r="O876" s="211" t="s">
        <v>34</v>
      </c>
      <c r="P876" s="211" t="s">
        <v>34</v>
      </c>
      <c r="Q876" s="209">
        <f t="shared" si="200"/>
        <v>1480610.71</v>
      </c>
      <c r="R876" s="154">
        <f t="shared" si="203"/>
        <v>2407.1056901316856</v>
      </c>
      <c r="S876" s="154">
        <v>6757.0460339943347</v>
      </c>
      <c r="T876" s="152" t="s">
        <v>34</v>
      </c>
      <c r="U876" s="174" t="s">
        <v>34</v>
      </c>
      <c r="V876" s="164" t="s">
        <v>34</v>
      </c>
      <c r="W876" s="152">
        <v>510</v>
      </c>
      <c r="X876" s="152">
        <v>1480610.71</v>
      </c>
      <c r="Y876" s="164" t="s">
        <v>34</v>
      </c>
      <c r="Z876" s="164" t="s">
        <v>34</v>
      </c>
      <c r="AA876" s="164" t="s">
        <v>34</v>
      </c>
      <c r="AB876" s="164" t="s">
        <v>34</v>
      </c>
      <c r="AC876" s="164" t="s">
        <v>34</v>
      </c>
      <c r="AD876" s="164" t="s">
        <v>34</v>
      </c>
      <c r="AE876" s="164" t="s">
        <v>34</v>
      </c>
      <c r="AF876" s="164" t="s">
        <v>34</v>
      </c>
      <c r="AG876" s="152" t="s">
        <v>34</v>
      </c>
      <c r="AH876" s="152" t="s">
        <v>34</v>
      </c>
      <c r="AI876" s="159">
        <v>2019</v>
      </c>
      <c r="AJ876" s="39" t="s">
        <v>405</v>
      </c>
      <c r="AK876" s="32" t="s">
        <v>404</v>
      </c>
      <c r="AL876" s="90">
        <v>1</v>
      </c>
      <c r="AM876" s="89"/>
      <c r="AN876" s="21"/>
      <c r="AO876" s="87"/>
      <c r="AP876" s="21"/>
      <c r="AQ876" s="21"/>
      <c r="AR876" s="21"/>
      <c r="AS876" s="34"/>
      <c r="AT876" s="34"/>
      <c r="AU876" s="29">
        <v>789</v>
      </c>
      <c r="AV876" s="29" t="s">
        <v>449</v>
      </c>
      <c r="AW876" s="29" t="str">
        <f t="shared" si="201"/>
        <v>789.</v>
      </c>
      <c r="AX876" s="104"/>
    </row>
    <row r="877" spans="1:50" ht="22.5" customHeight="1" x14ac:dyDescent="0.3">
      <c r="A877" s="159" t="str">
        <f t="shared" si="196"/>
        <v>790.</v>
      </c>
      <c r="B877" s="159">
        <v>3401</v>
      </c>
      <c r="C877" s="187" t="s">
        <v>311</v>
      </c>
      <c r="D877" s="172">
        <v>1954</v>
      </c>
      <c r="E877" s="153" t="s">
        <v>34</v>
      </c>
      <c r="F877" s="159" t="s">
        <v>35</v>
      </c>
      <c r="G877" s="172">
        <v>2</v>
      </c>
      <c r="H877" s="172">
        <v>2</v>
      </c>
      <c r="I877" s="152">
        <v>912</v>
      </c>
      <c r="J877" s="152">
        <v>842.5</v>
      </c>
      <c r="K877" s="152">
        <v>842.5</v>
      </c>
      <c r="L877" s="153">
        <v>12</v>
      </c>
      <c r="M877" s="209">
        <f>T877</f>
        <v>102886.27</v>
      </c>
      <c r="N877" s="211" t="s">
        <v>34</v>
      </c>
      <c r="O877" s="211" t="s">
        <v>34</v>
      </c>
      <c r="P877" s="211" t="s">
        <v>34</v>
      </c>
      <c r="Q877" s="209">
        <f t="shared" si="200"/>
        <v>102886.27</v>
      </c>
      <c r="R877" s="154">
        <f t="shared" si="203"/>
        <v>112.81389254385965</v>
      </c>
      <c r="S877" s="154">
        <v>6757.0460339943347</v>
      </c>
      <c r="T877" s="152">
        <v>102886.27</v>
      </c>
      <c r="U877" s="174" t="s">
        <v>34</v>
      </c>
      <c r="V877" s="164" t="s">
        <v>34</v>
      </c>
      <c r="W877" s="152" t="s">
        <v>34</v>
      </c>
      <c r="X877" s="152" t="s">
        <v>34</v>
      </c>
      <c r="Y877" s="164" t="s">
        <v>34</v>
      </c>
      <c r="Z877" s="164" t="s">
        <v>34</v>
      </c>
      <c r="AA877" s="164" t="s">
        <v>34</v>
      </c>
      <c r="AB877" s="164" t="s">
        <v>34</v>
      </c>
      <c r="AC877" s="164" t="s">
        <v>34</v>
      </c>
      <c r="AD877" s="164" t="s">
        <v>34</v>
      </c>
      <c r="AE877" s="164" t="s">
        <v>34</v>
      </c>
      <c r="AF877" s="164" t="s">
        <v>34</v>
      </c>
      <c r="AG877" s="164" t="s">
        <v>34</v>
      </c>
      <c r="AH877" s="152" t="s">
        <v>34</v>
      </c>
      <c r="AI877" s="159">
        <v>2019</v>
      </c>
      <c r="AJ877" s="39" t="s">
        <v>405</v>
      </c>
      <c r="AK877" s="32" t="s">
        <v>404</v>
      </c>
      <c r="AL877" s="90">
        <v>1</v>
      </c>
      <c r="AM877" s="89"/>
      <c r="AN877" s="21" t="s">
        <v>501</v>
      </c>
      <c r="AO877" s="21"/>
      <c r="AP877" s="21"/>
      <c r="AQ877" s="21"/>
      <c r="AR877" s="21"/>
      <c r="AS877" s="46"/>
      <c r="AT877" s="34"/>
      <c r="AU877" s="29">
        <v>790</v>
      </c>
      <c r="AV877" s="29" t="s">
        <v>449</v>
      </c>
      <c r="AW877" s="29" t="str">
        <f t="shared" si="201"/>
        <v>790.</v>
      </c>
      <c r="AX877" s="104"/>
    </row>
    <row r="878" spans="1:50" ht="22.5" customHeight="1" x14ac:dyDescent="0.3">
      <c r="A878" s="159" t="str">
        <f t="shared" si="196"/>
        <v>791.</v>
      </c>
      <c r="B878" s="159">
        <v>3378</v>
      </c>
      <c r="C878" s="171" t="s">
        <v>448</v>
      </c>
      <c r="D878" s="172">
        <v>1969</v>
      </c>
      <c r="E878" s="153" t="s">
        <v>34</v>
      </c>
      <c r="F878" s="159" t="s">
        <v>35</v>
      </c>
      <c r="G878" s="172">
        <v>4</v>
      </c>
      <c r="H878" s="172">
        <v>2</v>
      </c>
      <c r="I878" s="152">
        <v>1249.4000000000001</v>
      </c>
      <c r="J878" s="152">
        <v>1050.3</v>
      </c>
      <c r="K878" s="152">
        <v>1050.3</v>
      </c>
      <c r="L878" s="153">
        <v>47</v>
      </c>
      <c r="M878" s="209">
        <f>X878</f>
        <v>765991.23</v>
      </c>
      <c r="N878" s="211" t="s">
        <v>34</v>
      </c>
      <c r="O878" s="211" t="s">
        <v>34</v>
      </c>
      <c r="P878" s="211" t="s">
        <v>34</v>
      </c>
      <c r="Q878" s="209">
        <f t="shared" si="200"/>
        <v>765991.23</v>
      </c>
      <c r="R878" s="154">
        <f t="shared" si="203"/>
        <v>613.08726588762602</v>
      </c>
      <c r="S878" s="154">
        <v>6757.0460339943347</v>
      </c>
      <c r="T878" s="152" t="s">
        <v>34</v>
      </c>
      <c r="U878" s="174" t="s">
        <v>34</v>
      </c>
      <c r="V878" s="164" t="s">
        <v>34</v>
      </c>
      <c r="W878" s="152">
        <v>481</v>
      </c>
      <c r="X878" s="152">
        <v>765991.23</v>
      </c>
      <c r="Y878" s="164" t="s">
        <v>34</v>
      </c>
      <c r="Z878" s="164" t="s">
        <v>34</v>
      </c>
      <c r="AA878" s="164" t="s">
        <v>34</v>
      </c>
      <c r="AB878" s="164" t="s">
        <v>34</v>
      </c>
      <c r="AC878" s="164" t="s">
        <v>34</v>
      </c>
      <c r="AD878" s="164" t="s">
        <v>34</v>
      </c>
      <c r="AE878" s="164" t="s">
        <v>34</v>
      </c>
      <c r="AF878" s="164" t="s">
        <v>34</v>
      </c>
      <c r="AG878" s="152" t="s">
        <v>34</v>
      </c>
      <c r="AH878" s="152" t="s">
        <v>34</v>
      </c>
      <c r="AI878" s="159">
        <v>2019</v>
      </c>
      <c r="AJ878" s="39" t="s">
        <v>405</v>
      </c>
      <c r="AK878" s="32" t="s">
        <v>404</v>
      </c>
      <c r="AL878" s="90">
        <v>1</v>
      </c>
      <c r="AM878" s="89"/>
      <c r="AN878" s="21"/>
      <c r="AO878" s="87"/>
      <c r="AP878" s="21"/>
      <c r="AQ878" s="21"/>
      <c r="AR878" s="21"/>
      <c r="AS878" s="34"/>
      <c r="AT878" s="34"/>
      <c r="AU878" s="29">
        <v>791</v>
      </c>
      <c r="AV878" s="29" t="s">
        <v>449</v>
      </c>
      <c r="AW878" s="29" t="str">
        <f t="shared" si="201"/>
        <v>791.</v>
      </c>
      <c r="AX878" s="104"/>
    </row>
    <row r="879" spans="1:50" ht="22.5" customHeight="1" x14ac:dyDescent="0.3">
      <c r="A879" s="159" t="str">
        <f t="shared" si="196"/>
        <v>792.</v>
      </c>
      <c r="B879" s="159">
        <v>3381</v>
      </c>
      <c r="C879" s="187" t="s">
        <v>308</v>
      </c>
      <c r="D879" s="172">
        <v>1949</v>
      </c>
      <c r="E879" s="153" t="s">
        <v>34</v>
      </c>
      <c r="F879" s="159" t="s">
        <v>35</v>
      </c>
      <c r="G879" s="172">
        <v>3</v>
      </c>
      <c r="H879" s="172">
        <v>2</v>
      </c>
      <c r="I879" s="152">
        <v>1338.5</v>
      </c>
      <c r="J879" s="152">
        <v>972</v>
      </c>
      <c r="K879" s="152">
        <v>972</v>
      </c>
      <c r="L879" s="153">
        <v>15</v>
      </c>
      <c r="M879" s="209">
        <f>T879+AG879</f>
        <v>117850.35</v>
      </c>
      <c r="N879" s="211" t="s">
        <v>34</v>
      </c>
      <c r="O879" s="211" t="s">
        <v>34</v>
      </c>
      <c r="P879" s="211" t="s">
        <v>34</v>
      </c>
      <c r="Q879" s="209">
        <f t="shared" si="200"/>
        <v>117850.35</v>
      </c>
      <c r="R879" s="154">
        <f t="shared" si="203"/>
        <v>88.046581994770264</v>
      </c>
      <c r="S879" s="154">
        <v>6757.0460339943347</v>
      </c>
      <c r="T879" s="152">
        <v>103231.88</v>
      </c>
      <c r="U879" s="174" t="s">
        <v>34</v>
      </c>
      <c r="V879" s="164" t="s">
        <v>34</v>
      </c>
      <c r="W879" s="152" t="s">
        <v>34</v>
      </c>
      <c r="X879" s="152" t="s">
        <v>34</v>
      </c>
      <c r="Y879" s="164" t="s">
        <v>34</v>
      </c>
      <c r="Z879" s="164" t="s">
        <v>34</v>
      </c>
      <c r="AA879" s="164" t="s">
        <v>34</v>
      </c>
      <c r="AB879" s="164" t="s">
        <v>34</v>
      </c>
      <c r="AC879" s="164" t="s">
        <v>34</v>
      </c>
      <c r="AD879" s="164" t="s">
        <v>34</v>
      </c>
      <c r="AE879" s="164" t="s">
        <v>34</v>
      </c>
      <c r="AF879" s="164" t="s">
        <v>34</v>
      </c>
      <c r="AG879" s="152">
        <v>14618.47</v>
      </c>
      <c r="AH879" s="152" t="s">
        <v>34</v>
      </c>
      <c r="AI879" s="159">
        <v>2019</v>
      </c>
      <c r="AJ879" s="39" t="s">
        <v>405</v>
      </c>
      <c r="AK879" s="32" t="s">
        <v>404</v>
      </c>
      <c r="AL879" s="90">
        <v>1</v>
      </c>
      <c r="AM879" s="89"/>
      <c r="AN879" s="21" t="s">
        <v>1536</v>
      </c>
      <c r="AO879" s="21"/>
      <c r="AP879" s="21"/>
      <c r="AQ879" s="21"/>
      <c r="AR879" s="21"/>
      <c r="AS879" s="44" t="s">
        <v>1944</v>
      </c>
      <c r="AT879" s="34"/>
      <c r="AU879" s="29">
        <v>792</v>
      </c>
      <c r="AV879" s="29" t="s">
        <v>449</v>
      </c>
      <c r="AW879" s="29" t="str">
        <f t="shared" si="201"/>
        <v>792.</v>
      </c>
      <c r="AX879" s="104"/>
    </row>
    <row r="880" spans="1:50" ht="22.5" customHeight="1" x14ac:dyDescent="0.3">
      <c r="A880" s="159" t="str">
        <f t="shared" si="196"/>
        <v>793.</v>
      </c>
      <c r="B880" s="159">
        <v>3386</v>
      </c>
      <c r="C880" s="187" t="s">
        <v>973</v>
      </c>
      <c r="D880" s="172">
        <v>1979</v>
      </c>
      <c r="E880" s="153" t="s">
        <v>34</v>
      </c>
      <c r="F880" s="159" t="s">
        <v>35</v>
      </c>
      <c r="G880" s="172">
        <v>5</v>
      </c>
      <c r="H880" s="172">
        <v>5</v>
      </c>
      <c r="I880" s="152">
        <v>3629.7</v>
      </c>
      <c r="J880" s="152">
        <v>3358.1</v>
      </c>
      <c r="K880" s="152">
        <v>1366.9</v>
      </c>
      <c r="L880" s="153">
        <v>106</v>
      </c>
      <c r="M880" s="209">
        <f>T880+AG880</f>
        <v>1090816</v>
      </c>
      <c r="N880" s="211" t="s">
        <v>34</v>
      </c>
      <c r="O880" s="211" t="s">
        <v>34</v>
      </c>
      <c r="P880" s="211" t="s">
        <v>34</v>
      </c>
      <c r="Q880" s="209">
        <f t="shared" si="200"/>
        <v>1090816</v>
      </c>
      <c r="R880" s="154">
        <v>658.9</v>
      </c>
      <c r="S880" s="154">
        <v>6757.0460339943347</v>
      </c>
      <c r="T880" s="152">
        <v>835712</v>
      </c>
      <c r="U880" s="174" t="s">
        <v>34</v>
      </c>
      <c r="V880" s="164" t="s">
        <v>34</v>
      </c>
      <c r="W880" s="152" t="s">
        <v>34</v>
      </c>
      <c r="X880" s="152" t="s">
        <v>34</v>
      </c>
      <c r="Y880" s="164" t="s">
        <v>34</v>
      </c>
      <c r="Z880" s="164" t="s">
        <v>34</v>
      </c>
      <c r="AA880" s="164" t="s">
        <v>34</v>
      </c>
      <c r="AB880" s="164" t="s">
        <v>34</v>
      </c>
      <c r="AC880" s="164" t="s">
        <v>34</v>
      </c>
      <c r="AD880" s="164" t="s">
        <v>34</v>
      </c>
      <c r="AE880" s="164" t="s">
        <v>34</v>
      </c>
      <c r="AF880" s="164" t="s">
        <v>34</v>
      </c>
      <c r="AG880" s="152">
        <v>255104</v>
      </c>
      <c r="AH880" s="152" t="s">
        <v>34</v>
      </c>
      <c r="AI880" s="159">
        <v>2019</v>
      </c>
      <c r="AJ880" s="39" t="s">
        <v>405</v>
      </c>
      <c r="AK880" s="1" t="s">
        <v>408</v>
      </c>
      <c r="AL880" s="90">
        <v>1</v>
      </c>
      <c r="AM880" s="91"/>
      <c r="AN880" s="21" t="s">
        <v>486</v>
      </c>
      <c r="AO880" s="21"/>
      <c r="AP880" s="21"/>
      <c r="AQ880" s="21"/>
      <c r="AR880" s="21"/>
      <c r="AS880" s="44"/>
      <c r="AT880" s="34"/>
      <c r="AU880" s="29">
        <v>793</v>
      </c>
      <c r="AV880" s="29" t="s">
        <v>449</v>
      </c>
      <c r="AW880" s="29" t="str">
        <f t="shared" si="201"/>
        <v>793.</v>
      </c>
      <c r="AX880" s="104"/>
    </row>
    <row r="881" spans="1:50" ht="22.5" customHeight="1" x14ac:dyDescent="0.3">
      <c r="A881" s="159" t="str">
        <f t="shared" si="196"/>
        <v>794.</v>
      </c>
      <c r="B881" s="159">
        <v>3397</v>
      </c>
      <c r="C881" s="187" t="s">
        <v>310</v>
      </c>
      <c r="D881" s="172">
        <v>1946</v>
      </c>
      <c r="E881" s="153" t="s">
        <v>34</v>
      </c>
      <c r="F881" s="159" t="s">
        <v>35</v>
      </c>
      <c r="G881" s="172">
        <v>3</v>
      </c>
      <c r="H881" s="172">
        <v>3</v>
      </c>
      <c r="I881" s="152">
        <v>1529.7</v>
      </c>
      <c r="J881" s="152">
        <v>1366.9</v>
      </c>
      <c r="K881" s="152">
        <v>1366.9</v>
      </c>
      <c r="L881" s="153">
        <v>51</v>
      </c>
      <c r="M881" s="209">
        <f>T881</f>
        <v>448949.21</v>
      </c>
      <c r="N881" s="211" t="s">
        <v>34</v>
      </c>
      <c r="O881" s="211" t="s">
        <v>34</v>
      </c>
      <c r="P881" s="211" t="s">
        <v>34</v>
      </c>
      <c r="Q881" s="209">
        <f t="shared" si="200"/>
        <v>448949.21</v>
      </c>
      <c r="R881" s="154">
        <f t="shared" ref="R881:R887" si="204">M881/I881</f>
        <v>293.48840295482773</v>
      </c>
      <c r="S881" s="154">
        <v>6757.0460339943347</v>
      </c>
      <c r="T881" s="152">
        <v>448949.21</v>
      </c>
      <c r="U881" s="174" t="s">
        <v>34</v>
      </c>
      <c r="V881" s="164" t="s">
        <v>34</v>
      </c>
      <c r="W881" s="152" t="s">
        <v>34</v>
      </c>
      <c r="X881" s="152" t="s">
        <v>34</v>
      </c>
      <c r="Y881" s="164" t="s">
        <v>34</v>
      </c>
      <c r="Z881" s="164" t="s">
        <v>34</v>
      </c>
      <c r="AA881" s="164" t="s">
        <v>34</v>
      </c>
      <c r="AB881" s="164" t="s">
        <v>34</v>
      </c>
      <c r="AC881" s="164" t="s">
        <v>34</v>
      </c>
      <c r="AD881" s="164" t="s">
        <v>34</v>
      </c>
      <c r="AE881" s="164" t="s">
        <v>34</v>
      </c>
      <c r="AF881" s="164" t="s">
        <v>34</v>
      </c>
      <c r="AG881" s="164" t="s">
        <v>34</v>
      </c>
      <c r="AH881" s="164" t="s">
        <v>34</v>
      </c>
      <c r="AI881" s="159">
        <v>2019</v>
      </c>
      <c r="AJ881" s="39" t="s">
        <v>405</v>
      </c>
      <c r="AK881" s="32" t="s">
        <v>404</v>
      </c>
      <c r="AL881" s="90">
        <v>1</v>
      </c>
      <c r="AM881" s="89"/>
      <c r="AN881" s="21" t="s">
        <v>1956</v>
      </c>
      <c r="AO881" s="21" t="e">
        <f>286927.44+AH881</f>
        <v>#VALUE!</v>
      </c>
      <c r="AP881" s="21">
        <v>448949.21</v>
      </c>
      <c r="AQ881" s="21"/>
      <c r="AR881" s="21"/>
      <c r="AS881" s="44" t="s">
        <v>1835</v>
      </c>
      <c r="AT881" s="34"/>
      <c r="AU881" s="29">
        <v>794</v>
      </c>
      <c r="AV881" s="29" t="s">
        <v>449</v>
      </c>
      <c r="AW881" s="29" t="str">
        <f t="shared" si="201"/>
        <v>794.</v>
      </c>
      <c r="AX881" s="104"/>
    </row>
    <row r="882" spans="1:50" ht="22.5" customHeight="1" x14ac:dyDescent="0.3">
      <c r="A882" s="159" t="str">
        <f t="shared" si="196"/>
        <v>795.</v>
      </c>
      <c r="B882" s="159">
        <v>3398</v>
      </c>
      <c r="C882" s="187" t="s">
        <v>309</v>
      </c>
      <c r="D882" s="172">
        <v>1946</v>
      </c>
      <c r="E882" s="153" t="s">
        <v>34</v>
      </c>
      <c r="F882" s="159" t="s">
        <v>35</v>
      </c>
      <c r="G882" s="172">
        <v>2</v>
      </c>
      <c r="H882" s="172">
        <v>1</v>
      </c>
      <c r="I882" s="152">
        <v>328.5</v>
      </c>
      <c r="J882" s="152">
        <v>219.9</v>
      </c>
      <c r="K882" s="152">
        <v>219.9</v>
      </c>
      <c r="L882" s="153">
        <v>15</v>
      </c>
      <c r="M882" s="173">
        <f>X882+AH882</f>
        <v>1077859.5899999999</v>
      </c>
      <c r="N882" s="178" t="s">
        <v>34</v>
      </c>
      <c r="O882" s="173" t="s">
        <v>34</v>
      </c>
      <c r="P882" s="173" t="s">
        <v>34</v>
      </c>
      <c r="Q882" s="209">
        <f t="shared" si="200"/>
        <v>1077859.5899999999</v>
      </c>
      <c r="R882" s="154">
        <f t="shared" si="204"/>
        <v>3281.1555251141549</v>
      </c>
      <c r="S882" s="154">
        <v>5221.4052538370725</v>
      </c>
      <c r="T882" s="165" t="s">
        <v>34</v>
      </c>
      <c r="U882" s="169" t="s">
        <v>34</v>
      </c>
      <c r="V882" s="165" t="s">
        <v>34</v>
      </c>
      <c r="W882" s="165">
        <v>310.8</v>
      </c>
      <c r="X882" s="165">
        <v>969133.59</v>
      </c>
      <c r="Y882" s="165" t="s">
        <v>34</v>
      </c>
      <c r="Z882" s="165" t="s">
        <v>34</v>
      </c>
      <c r="AA882" s="165" t="s">
        <v>34</v>
      </c>
      <c r="AB882" s="165" t="s">
        <v>34</v>
      </c>
      <c r="AC882" s="165" t="s">
        <v>34</v>
      </c>
      <c r="AD882" s="165" t="s">
        <v>34</v>
      </c>
      <c r="AE882" s="165" t="s">
        <v>34</v>
      </c>
      <c r="AF882" s="165" t="s">
        <v>34</v>
      </c>
      <c r="AG882" s="165" t="s">
        <v>34</v>
      </c>
      <c r="AH882" s="165">
        <v>108726</v>
      </c>
      <c r="AI882" s="170" t="s">
        <v>405</v>
      </c>
      <c r="AJ882" s="41" t="s">
        <v>405</v>
      </c>
      <c r="AK882" s="1" t="s">
        <v>404</v>
      </c>
      <c r="AL882" s="90">
        <v>1</v>
      </c>
      <c r="AM882" s="91"/>
      <c r="AN882" s="22"/>
      <c r="AO882" s="87"/>
      <c r="AP882" s="21"/>
      <c r="AQ882" s="22"/>
      <c r="AR882" s="22"/>
      <c r="AS882" s="47" t="s">
        <v>607</v>
      </c>
      <c r="AT882" s="55">
        <v>43424</v>
      </c>
      <c r="AU882" s="29">
        <v>795</v>
      </c>
      <c r="AV882" s="29" t="s">
        <v>449</v>
      </c>
      <c r="AW882" s="29" t="str">
        <f t="shared" si="201"/>
        <v>795.</v>
      </c>
      <c r="AX882" s="104"/>
    </row>
    <row r="883" spans="1:50" ht="22.5" customHeight="1" x14ac:dyDescent="0.3">
      <c r="A883" s="159" t="str">
        <f t="shared" si="196"/>
        <v>796.</v>
      </c>
      <c r="B883" s="159">
        <v>3466</v>
      </c>
      <c r="C883" s="187" t="s">
        <v>956</v>
      </c>
      <c r="D883" s="172">
        <v>1961</v>
      </c>
      <c r="E883" s="153" t="s">
        <v>34</v>
      </c>
      <c r="F883" s="159" t="s">
        <v>35</v>
      </c>
      <c r="G883" s="172">
        <v>3</v>
      </c>
      <c r="H883" s="172">
        <v>2</v>
      </c>
      <c r="I883" s="152">
        <v>1890.4</v>
      </c>
      <c r="J883" s="152">
        <v>782.2</v>
      </c>
      <c r="K883" s="152">
        <v>782.2</v>
      </c>
      <c r="L883" s="153">
        <v>24</v>
      </c>
      <c r="M883" s="209">
        <f>X883</f>
        <v>1566940.39</v>
      </c>
      <c r="N883" s="211" t="s">
        <v>34</v>
      </c>
      <c r="O883" s="211" t="s">
        <v>34</v>
      </c>
      <c r="P883" s="211" t="s">
        <v>34</v>
      </c>
      <c r="Q883" s="209">
        <f t="shared" si="200"/>
        <v>1566940.39</v>
      </c>
      <c r="R883" s="154">
        <f t="shared" si="204"/>
        <v>828.8935622090562</v>
      </c>
      <c r="S883" s="154">
        <v>6757.0460339943347</v>
      </c>
      <c r="T883" s="152" t="s">
        <v>34</v>
      </c>
      <c r="U883" s="174" t="s">
        <v>34</v>
      </c>
      <c r="V883" s="164" t="s">
        <v>34</v>
      </c>
      <c r="W883" s="152">
        <v>559.4</v>
      </c>
      <c r="X883" s="152">
        <v>1566940.39</v>
      </c>
      <c r="Y883" s="164" t="s">
        <v>34</v>
      </c>
      <c r="Z883" s="164" t="s">
        <v>34</v>
      </c>
      <c r="AA883" s="164" t="s">
        <v>34</v>
      </c>
      <c r="AB883" s="164" t="s">
        <v>34</v>
      </c>
      <c r="AC883" s="164" t="s">
        <v>34</v>
      </c>
      <c r="AD883" s="164" t="s">
        <v>34</v>
      </c>
      <c r="AE883" s="164" t="s">
        <v>34</v>
      </c>
      <c r="AF883" s="164" t="s">
        <v>34</v>
      </c>
      <c r="AG883" s="152" t="s">
        <v>34</v>
      </c>
      <c r="AH883" s="152" t="s">
        <v>34</v>
      </c>
      <c r="AI883" s="159">
        <v>2019</v>
      </c>
      <c r="AJ883" s="39" t="s">
        <v>405</v>
      </c>
      <c r="AK883" s="32" t="s">
        <v>404</v>
      </c>
      <c r="AL883" s="90">
        <v>1</v>
      </c>
      <c r="AM883" s="89"/>
      <c r="AN883" s="21"/>
      <c r="AO883" s="87"/>
      <c r="AP883" s="21"/>
      <c r="AQ883" s="21"/>
      <c r="AR883" s="21"/>
      <c r="AS883" s="34"/>
      <c r="AT883" s="34"/>
      <c r="AU883" s="29">
        <v>796</v>
      </c>
      <c r="AV883" s="29" t="s">
        <v>449</v>
      </c>
      <c r="AW883" s="29" t="str">
        <f t="shared" si="201"/>
        <v>796.</v>
      </c>
      <c r="AX883" s="104"/>
    </row>
    <row r="884" spans="1:50" ht="22.5" customHeight="1" x14ac:dyDescent="0.3">
      <c r="A884" s="159" t="str">
        <f t="shared" si="196"/>
        <v>797.</v>
      </c>
      <c r="B884" s="159">
        <v>3468</v>
      </c>
      <c r="C884" s="187" t="s">
        <v>974</v>
      </c>
      <c r="D884" s="172">
        <v>1964</v>
      </c>
      <c r="E884" s="153" t="s">
        <v>34</v>
      </c>
      <c r="F884" s="159" t="s">
        <v>35</v>
      </c>
      <c r="G884" s="172">
        <v>3</v>
      </c>
      <c r="H884" s="172">
        <v>2</v>
      </c>
      <c r="I884" s="152">
        <v>1045.5</v>
      </c>
      <c r="J884" s="152">
        <v>1752.8</v>
      </c>
      <c r="K884" s="152">
        <v>1752.8</v>
      </c>
      <c r="L884" s="153">
        <v>18</v>
      </c>
      <c r="M884" s="209">
        <f>T884</f>
        <v>150257.35999999999</v>
      </c>
      <c r="N884" s="211" t="s">
        <v>34</v>
      </c>
      <c r="O884" s="211" t="s">
        <v>34</v>
      </c>
      <c r="P884" s="211" t="s">
        <v>34</v>
      </c>
      <c r="Q884" s="209">
        <f t="shared" si="200"/>
        <v>150257.35999999999</v>
      </c>
      <c r="R884" s="154">
        <f t="shared" si="204"/>
        <v>143.71818268770923</v>
      </c>
      <c r="S884" s="154">
        <v>6757.0460339943347</v>
      </c>
      <c r="T884" s="152">
        <v>150257.35999999999</v>
      </c>
      <c r="U884" s="174" t="s">
        <v>34</v>
      </c>
      <c r="V884" s="164" t="s">
        <v>34</v>
      </c>
      <c r="W884" s="152" t="s">
        <v>34</v>
      </c>
      <c r="X884" s="152" t="s">
        <v>34</v>
      </c>
      <c r="Y884" s="164" t="s">
        <v>34</v>
      </c>
      <c r="Z884" s="164" t="s">
        <v>34</v>
      </c>
      <c r="AA884" s="164" t="s">
        <v>34</v>
      </c>
      <c r="AB884" s="164" t="s">
        <v>34</v>
      </c>
      <c r="AC884" s="164" t="s">
        <v>34</v>
      </c>
      <c r="AD884" s="164" t="s">
        <v>34</v>
      </c>
      <c r="AE884" s="164" t="s">
        <v>34</v>
      </c>
      <c r="AF884" s="164" t="s">
        <v>34</v>
      </c>
      <c r="AG884" s="152" t="s">
        <v>34</v>
      </c>
      <c r="AH884" s="152" t="s">
        <v>34</v>
      </c>
      <c r="AI884" s="159">
        <v>2019</v>
      </c>
      <c r="AJ884" s="39" t="s">
        <v>405</v>
      </c>
      <c r="AK884" s="32" t="s">
        <v>404</v>
      </c>
      <c r="AL884" s="90">
        <v>1</v>
      </c>
      <c r="AM884" s="89"/>
      <c r="AN884" s="21" t="s">
        <v>409</v>
      </c>
      <c r="AO884" s="21"/>
      <c r="AP884" s="21"/>
      <c r="AQ884" s="21"/>
      <c r="AR884" s="21"/>
      <c r="AS884" s="34" t="s">
        <v>1862</v>
      </c>
      <c r="AT884" s="34"/>
      <c r="AU884" s="29">
        <v>797</v>
      </c>
      <c r="AV884" s="29" t="s">
        <v>449</v>
      </c>
      <c r="AW884" s="29" t="str">
        <f t="shared" si="201"/>
        <v>797.</v>
      </c>
      <c r="AX884" s="104"/>
    </row>
    <row r="885" spans="1:50" ht="22.5" customHeight="1" x14ac:dyDescent="0.3">
      <c r="A885" s="159" t="str">
        <f t="shared" si="196"/>
        <v>798.</v>
      </c>
      <c r="B885" s="159">
        <v>3472</v>
      </c>
      <c r="C885" s="171" t="s">
        <v>975</v>
      </c>
      <c r="D885" s="172">
        <v>1969</v>
      </c>
      <c r="E885" s="153" t="s">
        <v>34</v>
      </c>
      <c r="F885" s="159" t="s">
        <v>35</v>
      </c>
      <c r="G885" s="159">
        <v>5</v>
      </c>
      <c r="H885" s="159">
        <v>2</v>
      </c>
      <c r="I885" s="152">
        <v>1876.6</v>
      </c>
      <c r="J885" s="152">
        <v>1752.8</v>
      </c>
      <c r="K885" s="152">
        <v>1752.8</v>
      </c>
      <c r="L885" s="153">
        <v>65</v>
      </c>
      <c r="M885" s="209">
        <f>X885</f>
        <v>1917378.29</v>
      </c>
      <c r="N885" s="211" t="s">
        <v>34</v>
      </c>
      <c r="O885" s="211" t="s">
        <v>34</v>
      </c>
      <c r="P885" s="211" t="s">
        <v>34</v>
      </c>
      <c r="Q885" s="209">
        <f t="shared" si="200"/>
        <v>1917378.29</v>
      </c>
      <c r="R885" s="154">
        <f t="shared" si="204"/>
        <v>1021.7298785036769</v>
      </c>
      <c r="S885" s="154">
        <v>6757.0460339943347</v>
      </c>
      <c r="T885" s="152" t="s">
        <v>34</v>
      </c>
      <c r="U885" s="174" t="s">
        <v>34</v>
      </c>
      <c r="V885" s="164" t="s">
        <v>34</v>
      </c>
      <c r="W885" s="152">
        <v>573</v>
      </c>
      <c r="X885" s="152">
        <v>1917378.29</v>
      </c>
      <c r="Y885" s="164" t="s">
        <v>34</v>
      </c>
      <c r="Z885" s="164" t="s">
        <v>34</v>
      </c>
      <c r="AA885" s="164" t="s">
        <v>34</v>
      </c>
      <c r="AB885" s="164" t="s">
        <v>34</v>
      </c>
      <c r="AC885" s="164" t="s">
        <v>34</v>
      </c>
      <c r="AD885" s="164" t="s">
        <v>34</v>
      </c>
      <c r="AE885" s="164" t="s">
        <v>34</v>
      </c>
      <c r="AF885" s="164" t="s">
        <v>34</v>
      </c>
      <c r="AG885" s="152" t="s">
        <v>34</v>
      </c>
      <c r="AH885" s="152" t="s">
        <v>34</v>
      </c>
      <c r="AI885" s="159">
        <v>2019</v>
      </c>
      <c r="AJ885" s="39" t="s">
        <v>405</v>
      </c>
      <c r="AK885" s="32" t="s">
        <v>404</v>
      </c>
      <c r="AL885" s="90">
        <v>1</v>
      </c>
      <c r="AM885" s="89"/>
      <c r="AN885" s="21"/>
      <c r="AO885" s="87"/>
      <c r="AP885" s="21"/>
      <c r="AQ885" s="21"/>
      <c r="AR885" s="21"/>
      <c r="AS885" s="34" t="s">
        <v>1679</v>
      </c>
      <c r="AT885" s="34"/>
      <c r="AU885" s="29">
        <v>798</v>
      </c>
      <c r="AV885" s="29" t="s">
        <v>449</v>
      </c>
      <c r="AW885" s="29" t="str">
        <f t="shared" si="201"/>
        <v>798.</v>
      </c>
      <c r="AX885" s="104"/>
    </row>
    <row r="886" spans="1:50" ht="22.5" customHeight="1" x14ac:dyDescent="0.3">
      <c r="A886" s="159" t="str">
        <f t="shared" si="196"/>
        <v>799.</v>
      </c>
      <c r="B886" s="159">
        <v>3478</v>
      </c>
      <c r="C886" s="187" t="s">
        <v>976</v>
      </c>
      <c r="D886" s="172">
        <v>1987</v>
      </c>
      <c r="E886" s="153" t="s">
        <v>34</v>
      </c>
      <c r="F886" s="159" t="s">
        <v>37</v>
      </c>
      <c r="G886" s="172">
        <v>5</v>
      </c>
      <c r="H886" s="172">
        <v>10</v>
      </c>
      <c r="I886" s="152">
        <v>11994.3</v>
      </c>
      <c r="J886" s="152">
        <v>10656</v>
      </c>
      <c r="K886" s="152">
        <v>10656</v>
      </c>
      <c r="L886" s="153">
        <v>442</v>
      </c>
      <c r="M886" s="209">
        <f>X886</f>
        <v>4645398.75</v>
      </c>
      <c r="N886" s="211" t="s">
        <v>34</v>
      </c>
      <c r="O886" s="211" t="s">
        <v>34</v>
      </c>
      <c r="P886" s="211" t="s">
        <v>34</v>
      </c>
      <c r="Q886" s="209">
        <f t="shared" si="200"/>
        <v>4645398.75</v>
      </c>
      <c r="R886" s="154">
        <f t="shared" si="204"/>
        <v>387.30053025186965</v>
      </c>
      <c r="S886" s="154">
        <v>6757.0460339943347</v>
      </c>
      <c r="T886" s="152" t="s">
        <v>34</v>
      </c>
      <c r="U886" s="174" t="s">
        <v>34</v>
      </c>
      <c r="V886" s="164" t="s">
        <v>34</v>
      </c>
      <c r="W886" s="152">
        <v>2815</v>
      </c>
      <c r="X886" s="152">
        <v>4645398.75</v>
      </c>
      <c r="Y886" s="164" t="s">
        <v>34</v>
      </c>
      <c r="Z886" s="164" t="s">
        <v>34</v>
      </c>
      <c r="AA886" s="164" t="s">
        <v>34</v>
      </c>
      <c r="AB886" s="164" t="s">
        <v>34</v>
      </c>
      <c r="AC886" s="164" t="s">
        <v>34</v>
      </c>
      <c r="AD886" s="164" t="s">
        <v>34</v>
      </c>
      <c r="AE886" s="164" t="s">
        <v>34</v>
      </c>
      <c r="AF886" s="164" t="s">
        <v>34</v>
      </c>
      <c r="AG886" s="152" t="s">
        <v>34</v>
      </c>
      <c r="AH886" s="152" t="s">
        <v>34</v>
      </c>
      <c r="AI886" s="159">
        <v>2019</v>
      </c>
      <c r="AJ886" s="39" t="s">
        <v>405</v>
      </c>
      <c r="AK886" s="1" t="s">
        <v>408</v>
      </c>
      <c r="AL886" s="90">
        <v>1</v>
      </c>
      <c r="AM886" s="91"/>
      <c r="AN886" s="21"/>
      <c r="AO886" s="87"/>
      <c r="AP886" s="21"/>
      <c r="AQ886" s="21"/>
      <c r="AR886" s="21"/>
      <c r="AS886" s="34"/>
      <c r="AT886" s="34"/>
      <c r="AU886" s="29">
        <v>799</v>
      </c>
      <c r="AV886" s="29" t="s">
        <v>449</v>
      </c>
      <c r="AW886" s="29" t="str">
        <f t="shared" si="201"/>
        <v>799.</v>
      </c>
      <c r="AX886" s="104"/>
    </row>
    <row r="887" spans="1:50" ht="22.5" customHeight="1" x14ac:dyDescent="0.3">
      <c r="A887" s="159" t="str">
        <f t="shared" si="196"/>
        <v>800.</v>
      </c>
      <c r="B887" s="159">
        <v>3480</v>
      </c>
      <c r="C887" s="187" t="s">
        <v>977</v>
      </c>
      <c r="D887" s="172">
        <v>1976</v>
      </c>
      <c r="E887" s="153" t="s">
        <v>34</v>
      </c>
      <c r="F887" s="159" t="s">
        <v>37</v>
      </c>
      <c r="G887" s="172">
        <v>5</v>
      </c>
      <c r="H887" s="172">
        <v>6</v>
      </c>
      <c r="I887" s="152">
        <v>5109.6000000000004</v>
      </c>
      <c r="J887" s="152">
        <v>4713.8</v>
      </c>
      <c r="K887" s="152">
        <v>4713.8</v>
      </c>
      <c r="L887" s="153">
        <v>198</v>
      </c>
      <c r="M887" s="209">
        <f>T887</f>
        <v>498054.94</v>
      </c>
      <c r="N887" s="211" t="s">
        <v>34</v>
      </c>
      <c r="O887" s="211" t="s">
        <v>34</v>
      </c>
      <c r="P887" s="211" t="s">
        <v>34</v>
      </c>
      <c r="Q887" s="209">
        <f t="shared" si="200"/>
        <v>498054.94</v>
      </c>
      <c r="R887" s="154">
        <f t="shared" si="204"/>
        <v>97.474350242680444</v>
      </c>
      <c r="S887" s="154">
        <v>6757.0460339943347</v>
      </c>
      <c r="T887" s="152">
        <v>498054.94</v>
      </c>
      <c r="U887" s="174" t="s">
        <v>34</v>
      </c>
      <c r="V887" s="164" t="s">
        <v>34</v>
      </c>
      <c r="W887" s="152" t="s">
        <v>34</v>
      </c>
      <c r="X887" s="152" t="s">
        <v>34</v>
      </c>
      <c r="Y887" s="164" t="s">
        <v>34</v>
      </c>
      <c r="Z887" s="164" t="s">
        <v>34</v>
      </c>
      <c r="AA887" s="164" t="s">
        <v>34</v>
      </c>
      <c r="AB887" s="164" t="s">
        <v>34</v>
      </c>
      <c r="AC887" s="164" t="s">
        <v>34</v>
      </c>
      <c r="AD887" s="164" t="s">
        <v>34</v>
      </c>
      <c r="AE887" s="164" t="s">
        <v>34</v>
      </c>
      <c r="AF887" s="164" t="s">
        <v>34</v>
      </c>
      <c r="AG887" s="164" t="s">
        <v>34</v>
      </c>
      <c r="AH887" s="152" t="s">
        <v>34</v>
      </c>
      <c r="AI887" s="159">
        <v>2019</v>
      </c>
      <c r="AJ887" s="39" t="s">
        <v>405</v>
      </c>
      <c r="AK887" s="32" t="s">
        <v>404</v>
      </c>
      <c r="AL887" s="90">
        <v>1</v>
      </c>
      <c r="AM887" s="89"/>
      <c r="AN887" s="21" t="s">
        <v>501</v>
      </c>
      <c r="AO887" s="21"/>
      <c r="AP887" s="21"/>
      <c r="AQ887" s="21"/>
      <c r="AR887" s="21"/>
      <c r="AS887" s="34"/>
      <c r="AT887" s="34"/>
      <c r="AU887" s="29">
        <v>800</v>
      </c>
      <c r="AV887" s="29" t="s">
        <v>449</v>
      </c>
      <c r="AW887" s="29" t="str">
        <f t="shared" si="201"/>
        <v>800.</v>
      </c>
      <c r="AX887" s="104"/>
    </row>
    <row r="888" spans="1:50" ht="22.5" customHeight="1" x14ac:dyDescent="0.3">
      <c r="A888" s="159" t="str">
        <f t="shared" ref="A888:A941" si="205">AW888</f>
        <v>801.</v>
      </c>
      <c r="B888" s="159">
        <v>3409</v>
      </c>
      <c r="C888" s="187" t="s">
        <v>978</v>
      </c>
      <c r="D888" s="172">
        <v>1980</v>
      </c>
      <c r="E888" s="153" t="s">
        <v>34</v>
      </c>
      <c r="F888" s="159" t="s">
        <v>35</v>
      </c>
      <c r="G888" s="172">
        <v>5</v>
      </c>
      <c r="H888" s="172">
        <v>6</v>
      </c>
      <c r="I888" s="152">
        <v>4944.3999999999996</v>
      </c>
      <c r="J888" s="152">
        <v>4407.8999999999996</v>
      </c>
      <c r="K888" s="152">
        <v>4407.8999999999996</v>
      </c>
      <c r="L888" s="153">
        <v>180</v>
      </c>
      <c r="M888" s="209">
        <f>T888</f>
        <v>1153863</v>
      </c>
      <c r="N888" s="211" t="s">
        <v>34</v>
      </c>
      <c r="O888" s="211" t="s">
        <v>34</v>
      </c>
      <c r="P888" s="211" t="s">
        <v>34</v>
      </c>
      <c r="Q888" s="209">
        <f t="shared" si="200"/>
        <v>1153863</v>
      </c>
      <c r="R888" s="154">
        <v>417.41</v>
      </c>
      <c r="S888" s="154">
        <v>6757.0460339943347</v>
      </c>
      <c r="T888" s="152">
        <v>1153863</v>
      </c>
      <c r="U888" s="174" t="s">
        <v>34</v>
      </c>
      <c r="V888" s="164" t="s">
        <v>34</v>
      </c>
      <c r="W888" s="152" t="s">
        <v>34</v>
      </c>
      <c r="X888" s="152" t="s">
        <v>34</v>
      </c>
      <c r="Y888" s="164" t="s">
        <v>34</v>
      </c>
      <c r="Z888" s="164" t="s">
        <v>34</v>
      </c>
      <c r="AA888" s="164" t="s">
        <v>34</v>
      </c>
      <c r="AB888" s="164" t="s">
        <v>34</v>
      </c>
      <c r="AC888" s="164" t="s">
        <v>34</v>
      </c>
      <c r="AD888" s="164" t="s">
        <v>34</v>
      </c>
      <c r="AE888" s="164" t="s">
        <v>34</v>
      </c>
      <c r="AF888" s="164" t="s">
        <v>34</v>
      </c>
      <c r="AG888" s="152" t="s">
        <v>34</v>
      </c>
      <c r="AH888" s="152" t="s">
        <v>34</v>
      </c>
      <c r="AI888" s="159">
        <v>2019</v>
      </c>
      <c r="AJ888" s="39" t="s">
        <v>405</v>
      </c>
      <c r="AK888" s="32" t="s">
        <v>408</v>
      </c>
      <c r="AL888" s="90">
        <v>1</v>
      </c>
      <c r="AM888" s="89"/>
      <c r="AN888" s="21" t="s">
        <v>486</v>
      </c>
      <c r="AO888" s="21"/>
      <c r="AP888" s="21"/>
      <c r="AQ888" s="21"/>
      <c r="AR888" s="21"/>
      <c r="AS888" s="34" t="s">
        <v>1865</v>
      </c>
      <c r="AT888" s="34"/>
      <c r="AU888" s="29">
        <v>801</v>
      </c>
      <c r="AV888" s="29" t="s">
        <v>449</v>
      </c>
      <c r="AW888" s="29" t="str">
        <f t="shared" si="201"/>
        <v>801.</v>
      </c>
      <c r="AX888" s="104"/>
    </row>
    <row r="889" spans="1:50" ht="22.5" customHeight="1" x14ac:dyDescent="0.3">
      <c r="A889" s="159" t="str">
        <f t="shared" si="205"/>
        <v>802.</v>
      </c>
      <c r="B889" s="159">
        <v>3416</v>
      </c>
      <c r="C889" s="187" t="s">
        <v>1761</v>
      </c>
      <c r="D889" s="172">
        <v>2009</v>
      </c>
      <c r="E889" s="153" t="s">
        <v>34</v>
      </c>
      <c r="F889" s="159" t="s">
        <v>1762</v>
      </c>
      <c r="G889" s="172">
        <v>5</v>
      </c>
      <c r="H889" s="172">
        <v>3</v>
      </c>
      <c r="I889" s="152">
        <v>6429.2</v>
      </c>
      <c r="J889" s="152">
        <v>5152.3</v>
      </c>
      <c r="K889" s="152">
        <v>5152.3</v>
      </c>
      <c r="L889" s="153">
        <v>102</v>
      </c>
      <c r="M889" s="209">
        <f>AB889</f>
        <v>367040</v>
      </c>
      <c r="N889" s="211" t="s">
        <v>34</v>
      </c>
      <c r="O889" s="211" t="s">
        <v>34</v>
      </c>
      <c r="P889" s="211" t="s">
        <v>34</v>
      </c>
      <c r="Q889" s="209">
        <f t="shared" si="200"/>
        <v>367040</v>
      </c>
      <c r="R889" s="154">
        <v>417.41</v>
      </c>
      <c r="S889" s="154">
        <v>6757.0460339943347</v>
      </c>
      <c r="T889" s="152" t="s">
        <v>34</v>
      </c>
      <c r="U889" s="174" t="s">
        <v>34</v>
      </c>
      <c r="V889" s="164" t="s">
        <v>34</v>
      </c>
      <c r="W889" s="152" t="s">
        <v>34</v>
      </c>
      <c r="X889" s="152" t="s">
        <v>34</v>
      </c>
      <c r="Y889" s="164" t="s">
        <v>34</v>
      </c>
      <c r="Z889" s="164" t="s">
        <v>34</v>
      </c>
      <c r="AA889" s="152">
        <v>844</v>
      </c>
      <c r="AB889" s="152">
        <v>367040</v>
      </c>
      <c r="AC889" s="164" t="s">
        <v>34</v>
      </c>
      <c r="AD889" s="164" t="s">
        <v>34</v>
      </c>
      <c r="AE889" s="164" t="s">
        <v>34</v>
      </c>
      <c r="AF889" s="164" t="s">
        <v>34</v>
      </c>
      <c r="AG889" s="152" t="s">
        <v>34</v>
      </c>
      <c r="AH889" s="152" t="s">
        <v>34</v>
      </c>
      <c r="AI889" s="159">
        <v>2019</v>
      </c>
      <c r="AJ889" s="39" t="s">
        <v>405</v>
      </c>
      <c r="AK889" s="32" t="s">
        <v>408</v>
      </c>
      <c r="AL889" s="90">
        <v>1</v>
      </c>
      <c r="AM889" s="89"/>
      <c r="AN889" s="21"/>
      <c r="AO889" s="87"/>
      <c r="AP889" s="21"/>
      <c r="AQ889" s="21"/>
      <c r="AR889" s="21"/>
      <c r="AS889" s="34"/>
      <c r="AT889" s="34"/>
      <c r="AU889" s="29">
        <v>802</v>
      </c>
      <c r="AV889" s="29" t="s">
        <v>449</v>
      </c>
      <c r="AW889" s="29" t="str">
        <f t="shared" si="201"/>
        <v>802.</v>
      </c>
      <c r="AX889" s="104"/>
    </row>
    <row r="890" spans="1:50" ht="22.5" customHeight="1" x14ac:dyDescent="0.3">
      <c r="A890" s="159" t="str">
        <f t="shared" si="205"/>
        <v>803.</v>
      </c>
      <c r="B890" s="159">
        <v>3488</v>
      </c>
      <c r="C890" s="171" t="s">
        <v>312</v>
      </c>
      <c r="D890" s="172">
        <v>1941</v>
      </c>
      <c r="E890" s="172">
        <v>2011</v>
      </c>
      <c r="F890" s="159" t="s">
        <v>35</v>
      </c>
      <c r="G890" s="172">
        <v>2</v>
      </c>
      <c r="H890" s="172">
        <v>1</v>
      </c>
      <c r="I890" s="152">
        <v>374.4</v>
      </c>
      <c r="J890" s="152">
        <v>353.5</v>
      </c>
      <c r="K890" s="152">
        <v>353.5</v>
      </c>
      <c r="L890" s="153">
        <v>8</v>
      </c>
      <c r="M890" s="209">
        <f>T890</f>
        <v>113162.64</v>
      </c>
      <c r="N890" s="211" t="s">
        <v>34</v>
      </c>
      <c r="O890" s="211" t="s">
        <v>34</v>
      </c>
      <c r="P890" s="211" t="s">
        <v>34</v>
      </c>
      <c r="Q890" s="209">
        <f t="shared" si="200"/>
        <v>113162.64</v>
      </c>
      <c r="R890" s="154">
        <f>M890/I890</f>
        <v>302.25064102564102</v>
      </c>
      <c r="S890" s="154">
        <v>6757.0460339943347</v>
      </c>
      <c r="T890" s="152">
        <v>113162.64</v>
      </c>
      <c r="U890" s="174" t="s">
        <v>34</v>
      </c>
      <c r="V890" s="164" t="s">
        <v>34</v>
      </c>
      <c r="W890" s="152" t="s">
        <v>34</v>
      </c>
      <c r="X890" s="152" t="s">
        <v>34</v>
      </c>
      <c r="Y890" s="164" t="s">
        <v>34</v>
      </c>
      <c r="Z890" s="164" t="s">
        <v>34</v>
      </c>
      <c r="AA890" s="164" t="s">
        <v>34</v>
      </c>
      <c r="AB890" s="164" t="s">
        <v>34</v>
      </c>
      <c r="AC890" s="164" t="s">
        <v>34</v>
      </c>
      <c r="AD890" s="164" t="s">
        <v>34</v>
      </c>
      <c r="AE890" s="164" t="s">
        <v>34</v>
      </c>
      <c r="AF890" s="164" t="s">
        <v>34</v>
      </c>
      <c r="AG890" s="164" t="s">
        <v>34</v>
      </c>
      <c r="AH890" s="152" t="s">
        <v>34</v>
      </c>
      <c r="AI890" s="159">
        <v>2019</v>
      </c>
      <c r="AJ890" s="39" t="s">
        <v>405</v>
      </c>
      <c r="AK890" s="32" t="s">
        <v>404</v>
      </c>
      <c r="AL890" s="90">
        <v>1</v>
      </c>
      <c r="AM890" s="89"/>
      <c r="AN890" s="21" t="s">
        <v>501</v>
      </c>
      <c r="AO890" s="21"/>
      <c r="AP890" s="21"/>
      <c r="AQ890" s="21"/>
      <c r="AR890" s="21"/>
      <c r="AS890" s="34"/>
      <c r="AT890" s="34"/>
      <c r="AU890" s="29">
        <v>803</v>
      </c>
      <c r="AV890" s="29" t="s">
        <v>449</v>
      </c>
      <c r="AW890" s="29" t="str">
        <f t="shared" si="201"/>
        <v>803.</v>
      </c>
      <c r="AX890" s="104"/>
    </row>
    <row r="891" spans="1:50" ht="22.5" customHeight="1" x14ac:dyDescent="0.3">
      <c r="A891" s="159" t="str">
        <f t="shared" si="205"/>
        <v>804.</v>
      </c>
      <c r="B891" s="159">
        <v>3360</v>
      </c>
      <c r="C891" s="171" t="s">
        <v>980</v>
      </c>
      <c r="D891" s="172">
        <v>1954</v>
      </c>
      <c r="E891" s="153" t="s">
        <v>34</v>
      </c>
      <c r="F891" s="159" t="s">
        <v>35</v>
      </c>
      <c r="G891" s="172">
        <v>2</v>
      </c>
      <c r="H891" s="172">
        <v>3</v>
      </c>
      <c r="I891" s="152">
        <v>1403.7</v>
      </c>
      <c r="J891" s="152">
        <v>1347.1</v>
      </c>
      <c r="K891" s="152">
        <v>1347.1</v>
      </c>
      <c r="L891" s="153">
        <v>14</v>
      </c>
      <c r="M891" s="209">
        <f>X891</f>
        <v>3533580.07</v>
      </c>
      <c r="N891" s="211" t="s">
        <v>34</v>
      </c>
      <c r="O891" s="211" t="s">
        <v>34</v>
      </c>
      <c r="P891" s="211" t="s">
        <v>34</v>
      </c>
      <c r="Q891" s="209">
        <f t="shared" si="200"/>
        <v>3533580.07</v>
      </c>
      <c r="R891" s="154">
        <f>M891/I891</f>
        <v>2517.3328132791903</v>
      </c>
      <c r="S891" s="154">
        <v>6757.0460339943347</v>
      </c>
      <c r="T891" s="152" t="s">
        <v>34</v>
      </c>
      <c r="U891" s="174" t="s">
        <v>34</v>
      </c>
      <c r="V891" s="164" t="s">
        <v>34</v>
      </c>
      <c r="W891" s="152">
        <v>1217</v>
      </c>
      <c r="X891" s="152">
        <v>3533580.07</v>
      </c>
      <c r="Y891" s="164" t="s">
        <v>34</v>
      </c>
      <c r="Z891" s="164" t="s">
        <v>34</v>
      </c>
      <c r="AA891" s="164" t="s">
        <v>34</v>
      </c>
      <c r="AB891" s="164" t="s">
        <v>34</v>
      </c>
      <c r="AC891" s="164" t="s">
        <v>34</v>
      </c>
      <c r="AD891" s="164" t="s">
        <v>34</v>
      </c>
      <c r="AE891" s="164" t="s">
        <v>34</v>
      </c>
      <c r="AF891" s="164" t="s">
        <v>34</v>
      </c>
      <c r="AG891" s="152" t="s">
        <v>34</v>
      </c>
      <c r="AH891" s="152" t="s">
        <v>34</v>
      </c>
      <c r="AI891" s="159">
        <v>2019</v>
      </c>
      <c r="AJ891" s="39" t="s">
        <v>405</v>
      </c>
      <c r="AK891" s="32" t="s">
        <v>404</v>
      </c>
      <c r="AL891" s="90">
        <v>1</v>
      </c>
      <c r="AM891" s="89"/>
      <c r="AN891" s="21"/>
      <c r="AO891" s="87"/>
      <c r="AP891" s="21"/>
      <c r="AQ891" s="21"/>
      <c r="AR891" s="21"/>
      <c r="AS891" s="34"/>
      <c r="AT891" s="34"/>
      <c r="AU891" s="29">
        <v>804</v>
      </c>
      <c r="AV891" s="29" t="s">
        <v>449</v>
      </c>
      <c r="AW891" s="29" t="str">
        <f t="shared" si="201"/>
        <v>804.</v>
      </c>
      <c r="AX891" s="104"/>
    </row>
    <row r="892" spans="1:50" ht="22.5" customHeight="1" x14ac:dyDescent="0.3">
      <c r="A892" s="159" t="str">
        <f t="shared" si="205"/>
        <v>805.</v>
      </c>
      <c r="B892" s="159">
        <v>3371</v>
      </c>
      <c r="C892" s="212" t="s">
        <v>307</v>
      </c>
      <c r="D892" s="172">
        <v>1959</v>
      </c>
      <c r="E892" s="153" t="s">
        <v>34</v>
      </c>
      <c r="F892" s="159" t="s">
        <v>35</v>
      </c>
      <c r="G892" s="172">
        <v>2</v>
      </c>
      <c r="H892" s="172">
        <v>1</v>
      </c>
      <c r="I892" s="152">
        <v>281.60000000000002</v>
      </c>
      <c r="J892" s="152">
        <v>160.5</v>
      </c>
      <c r="K892" s="152">
        <v>160.5</v>
      </c>
      <c r="L892" s="153">
        <v>8</v>
      </c>
      <c r="M892" s="209">
        <f>T892+X892+AG892+AH892</f>
        <v>1145009.6199999999</v>
      </c>
      <c r="N892" s="211" t="s">
        <v>34</v>
      </c>
      <c r="O892" s="211" t="s">
        <v>34</v>
      </c>
      <c r="P892" s="211" t="s">
        <v>34</v>
      </c>
      <c r="Q892" s="209">
        <f t="shared" si="200"/>
        <v>1145009.6199999999</v>
      </c>
      <c r="R892" s="154">
        <f>M892/I892</f>
        <v>4066.0852982954539</v>
      </c>
      <c r="S892" s="154">
        <v>6757.0460339943347</v>
      </c>
      <c r="T892" s="152">
        <v>57095.26</v>
      </c>
      <c r="U892" s="174" t="s">
        <v>34</v>
      </c>
      <c r="V892" s="164" t="s">
        <v>34</v>
      </c>
      <c r="W892" s="152">
        <v>304</v>
      </c>
      <c r="X892" s="152">
        <v>906087.09</v>
      </c>
      <c r="Y892" s="164" t="s">
        <v>34</v>
      </c>
      <c r="Z892" s="164" t="s">
        <v>34</v>
      </c>
      <c r="AA892" s="164" t="s">
        <v>34</v>
      </c>
      <c r="AB892" s="164" t="s">
        <v>34</v>
      </c>
      <c r="AC892" s="164" t="s">
        <v>34</v>
      </c>
      <c r="AD892" s="164" t="s">
        <v>34</v>
      </c>
      <c r="AE892" s="164" t="s">
        <v>34</v>
      </c>
      <c r="AF892" s="164" t="s">
        <v>34</v>
      </c>
      <c r="AG892" s="152">
        <v>19492.37</v>
      </c>
      <c r="AH892" s="152">
        <v>162334.9</v>
      </c>
      <c r="AI892" s="159">
        <v>2019</v>
      </c>
      <c r="AJ892" s="39" t="s">
        <v>405</v>
      </c>
      <c r="AK892" s="32" t="s">
        <v>404</v>
      </c>
      <c r="AL892" s="90">
        <v>1</v>
      </c>
      <c r="AM892" s="89"/>
      <c r="AN892" s="21" t="s">
        <v>1536</v>
      </c>
      <c r="AO892" s="21"/>
      <c r="AP892" s="21"/>
      <c r="AQ892" s="21"/>
      <c r="AR892" s="21"/>
      <c r="AS892" s="44" t="s">
        <v>608</v>
      </c>
      <c r="AT892" s="55">
        <v>43438</v>
      </c>
      <c r="AU892" s="29">
        <v>805</v>
      </c>
      <c r="AV892" s="29" t="s">
        <v>449</v>
      </c>
      <c r="AW892" s="29" t="str">
        <f t="shared" si="201"/>
        <v>805.</v>
      </c>
      <c r="AX892" s="104"/>
    </row>
    <row r="893" spans="1:50" ht="22.5" customHeight="1" x14ac:dyDescent="0.3">
      <c r="A893" s="159" t="str">
        <f t="shared" si="205"/>
        <v>806.</v>
      </c>
      <c r="B893" s="159">
        <v>3373</v>
      </c>
      <c r="C893" s="171" t="s">
        <v>319</v>
      </c>
      <c r="D893" s="172">
        <v>1949</v>
      </c>
      <c r="E893" s="153" t="s">
        <v>34</v>
      </c>
      <c r="F893" s="159" t="s">
        <v>35</v>
      </c>
      <c r="G893" s="172">
        <v>2</v>
      </c>
      <c r="H893" s="172">
        <v>2</v>
      </c>
      <c r="I893" s="152">
        <v>846.3</v>
      </c>
      <c r="J893" s="152">
        <v>415.8</v>
      </c>
      <c r="K893" s="152">
        <v>415.8</v>
      </c>
      <c r="L893" s="153">
        <v>14</v>
      </c>
      <c r="M893" s="209">
        <f>T893+X893+AH893</f>
        <v>4971962.1000000006</v>
      </c>
      <c r="N893" s="211" t="s">
        <v>34</v>
      </c>
      <c r="O893" s="211" t="s">
        <v>34</v>
      </c>
      <c r="P893" s="211" t="s">
        <v>34</v>
      </c>
      <c r="Q893" s="209">
        <f t="shared" si="200"/>
        <v>4971962.1000000006</v>
      </c>
      <c r="R893" s="154">
        <f>M893/I893</f>
        <v>5874.9404466501246</v>
      </c>
      <c r="S893" s="154">
        <v>6757.0460339943347</v>
      </c>
      <c r="T893" s="152">
        <v>176367</v>
      </c>
      <c r="U893" s="174" t="s">
        <v>34</v>
      </c>
      <c r="V893" s="164" t="s">
        <v>34</v>
      </c>
      <c r="W893" s="152">
        <v>882.8</v>
      </c>
      <c r="X893" s="152">
        <v>4623625.74</v>
      </c>
      <c r="Y893" s="164" t="s">
        <v>34</v>
      </c>
      <c r="Z893" s="164" t="s">
        <v>34</v>
      </c>
      <c r="AA893" s="164" t="s">
        <v>34</v>
      </c>
      <c r="AB893" s="164" t="s">
        <v>34</v>
      </c>
      <c r="AC893" s="164" t="s">
        <v>34</v>
      </c>
      <c r="AD893" s="164" t="s">
        <v>34</v>
      </c>
      <c r="AE893" s="164" t="s">
        <v>34</v>
      </c>
      <c r="AF893" s="164" t="s">
        <v>34</v>
      </c>
      <c r="AG893" s="164" t="s">
        <v>34</v>
      </c>
      <c r="AH893" s="152">
        <f>171969.36</f>
        <v>171969.36</v>
      </c>
      <c r="AI893" s="159">
        <v>2019</v>
      </c>
      <c r="AJ893" s="39" t="s">
        <v>405</v>
      </c>
      <c r="AK893" s="32" t="s">
        <v>404</v>
      </c>
      <c r="AL893" s="90"/>
      <c r="AM893" s="89">
        <v>1</v>
      </c>
      <c r="AN893" s="21" t="s">
        <v>1536</v>
      </c>
      <c r="AO893" s="21"/>
      <c r="AP893" s="21"/>
      <c r="AQ893" s="21"/>
      <c r="AR893" s="21"/>
      <c r="AS893" s="44" t="s">
        <v>1889</v>
      </c>
      <c r="AT893" s="34"/>
      <c r="AU893" s="29">
        <v>806</v>
      </c>
      <c r="AV893" s="29" t="s">
        <v>449</v>
      </c>
      <c r="AW893" s="29" t="str">
        <f t="shared" si="201"/>
        <v>806.</v>
      </c>
      <c r="AX893" s="104"/>
    </row>
    <row r="894" spans="1:50" ht="22.5" customHeight="1" x14ac:dyDescent="0.3">
      <c r="A894" s="159" t="str">
        <f t="shared" si="205"/>
        <v>807.</v>
      </c>
      <c r="B894" s="159">
        <v>3514</v>
      </c>
      <c r="C894" s="187" t="s">
        <v>982</v>
      </c>
      <c r="D894" s="172">
        <v>1993</v>
      </c>
      <c r="E894" s="153" t="s">
        <v>34</v>
      </c>
      <c r="F894" s="159" t="s">
        <v>35</v>
      </c>
      <c r="G894" s="172">
        <v>5</v>
      </c>
      <c r="H894" s="172">
        <v>1</v>
      </c>
      <c r="I894" s="152">
        <v>7298.4</v>
      </c>
      <c r="J894" s="152">
        <v>6589.7</v>
      </c>
      <c r="K894" s="152">
        <v>6589.7</v>
      </c>
      <c r="L894" s="153">
        <v>100</v>
      </c>
      <c r="M894" s="209">
        <f>X894</f>
        <v>1959249</v>
      </c>
      <c r="N894" s="211" t="s">
        <v>34</v>
      </c>
      <c r="O894" s="211" t="s">
        <v>34</v>
      </c>
      <c r="P894" s="211" t="s">
        <v>34</v>
      </c>
      <c r="Q894" s="209">
        <f t="shared" si="200"/>
        <v>1959249</v>
      </c>
      <c r="R894" s="154">
        <v>409.37</v>
      </c>
      <c r="S894" s="154">
        <v>6757.0460339943347</v>
      </c>
      <c r="T894" s="152" t="s">
        <v>34</v>
      </c>
      <c r="U894" s="174" t="s">
        <v>34</v>
      </c>
      <c r="V894" s="164" t="s">
        <v>34</v>
      </c>
      <c r="W894" s="152">
        <v>2403</v>
      </c>
      <c r="X894" s="152">
        <f>1959249</f>
        <v>1959249</v>
      </c>
      <c r="Y894" s="164" t="s">
        <v>34</v>
      </c>
      <c r="Z894" s="164" t="s">
        <v>34</v>
      </c>
      <c r="AA894" s="164" t="s">
        <v>34</v>
      </c>
      <c r="AB894" s="164" t="s">
        <v>34</v>
      </c>
      <c r="AC894" s="164" t="s">
        <v>34</v>
      </c>
      <c r="AD894" s="164" t="s">
        <v>34</v>
      </c>
      <c r="AE894" s="164" t="s">
        <v>34</v>
      </c>
      <c r="AF894" s="164" t="s">
        <v>34</v>
      </c>
      <c r="AG894" s="164" t="s">
        <v>34</v>
      </c>
      <c r="AH894" s="164" t="s">
        <v>34</v>
      </c>
      <c r="AI894" s="159">
        <v>2019</v>
      </c>
      <c r="AJ894" s="39" t="s">
        <v>405</v>
      </c>
      <c r="AK894" s="1" t="s">
        <v>408</v>
      </c>
      <c r="AL894" s="90">
        <v>1</v>
      </c>
      <c r="AM894" s="91"/>
      <c r="AN894" s="21"/>
      <c r="AO894" s="87"/>
      <c r="AP894" s="21"/>
      <c r="AQ894" s="21"/>
      <c r="AR894" s="21"/>
      <c r="AS894" s="44"/>
      <c r="AT894" s="34"/>
      <c r="AU894" s="29">
        <v>807</v>
      </c>
      <c r="AV894" s="29" t="s">
        <v>449</v>
      </c>
      <c r="AW894" s="29" t="str">
        <f t="shared" si="201"/>
        <v>807.</v>
      </c>
      <c r="AX894" s="104"/>
    </row>
    <row r="895" spans="1:50" ht="22.5" customHeight="1" x14ac:dyDescent="0.3">
      <c r="A895" s="159" t="str">
        <f t="shared" si="205"/>
        <v>808.</v>
      </c>
      <c r="B895" s="159">
        <v>3522</v>
      </c>
      <c r="C895" s="171" t="s">
        <v>314</v>
      </c>
      <c r="D895" s="172">
        <v>1951</v>
      </c>
      <c r="E895" s="172">
        <v>2007</v>
      </c>
      <c r="F895" s="159" t="s">
        <v>35</v>
      </c>
      <c r="G895" s="172">
        <v>3</v>
      </c>
      <c r="H895" s="172">
        <v>2</v>
      </c>
      <c r="I895" s="152">
        <v>1314.9</v>
      </c>
      <c r="J895" s="152">
        <v>1212.3</v>
      </c>
      <c r="K895" s="152">
        <v>708.7</v>
      </c>
      <c r="L895" s="153">
        <v>43</v>
      </c>
      <c r="M895" s="209">
        <f>T895+X895+AH895</f>
        <v>2723790.68</v>
      </c>
      <c r="N895" s="211" t="s">
        <v>34</v>
      </c>
      <c r="O895" s="211" t="s">
        <v>34</v>
      </c>
      <c r="P895" s="211" t="s">
        <v>34</v>
      </c>
      <c r="Q895" s="209">
        <f t="shared" si="200"/>
        <v>2723790.68</v>
      </c>
      <c r="R895" s="154">
        <f t="shared" ref="R895:R897" si="206">M895/I895</f>
        <v>2071.4812381169672</v>
      </c>
      <c r="S895" s="154">
        <v>6757.0460339943347</v>
      </c>
      <c r="T895" s="152">
        <v>212290.68</v>
      </c>
      <c r="U895" s="174" t="s">
        <v>34</v>
      </c>
      <c r="V895" s="164" t="s">
        <v>34</v>
      </c>
      <c r="W895" s="152">
        <v>748.52</v>
      </c>
      <c r="X895" s="152">
        <v>2357838</v>
      </c>
      <c r="Y895" s="164" t="s">
        <v>34</v>
      </c>
      <c r="Z895" s="164" t="s">
        <v>34</v>
      </c>
      <c r="AA895" s="164" t="s">
        <v>34</v>
      </c>
      <c r="AB895" s="164" t="s">
        <v>34</v>
      </c>
      <c r="AC895" s="164" t="s">
        <v>34</v>
      </c>
      <c r="AD895" s="164" t="s">
        <v>34</v>
      </c>
      <c r="AE895" s="164" t="s">
        <v>34</v>
      </c>
      <c r="AF895" s="164" t="s">
        <v>34</v>
      </c>
      <c r="AG895" s="164" t="s">
        <v>34</v>
      </c>
      <c r="AH895" s="165">
        <v>153662</v>
      </c>
      <c r="AI895" s="159">
        <v>2019</v>
      </c>
      <c r="AJ895" s="39" t="s">
        <v>405</v>
      </c>
      <c r="AK895" s="32" t="s">
        <v>404</v>
      </c>
      <c r="AL895" s="90">
        <v>1</v>
      </c>
      <c r="AM895" s="89"/>
      <c r="AN895" s="21" t="s">
        <v>1536</v>
      </c>
      <c r="AO895" s="21"/>
      <c r="AP895" s="21"/>
      <c r="AQ895" s="21"/>
      <c r="AR895" s="21"/>
      <c r="AS895" s="44" t="s">
        <v>1890</v>
      </c>
      <c r="AT895" s="34"/>
      <c r="AU895" s="29">
        <v>808</v>
      </c>
      <c r="AV895" s="29" t="s">
        <v>449</v>
      </c>
      <c r="AW895" s="29" t="str">
        <f t="shared" si="201"/>
        <v>808.</v>
      </c>
      <c r="AX895" s="104"/>
    </row>
    <row r="896" spans="1:50" ht="22.5" customHeight="1" x14ac:dyDescent="0.3">
      <c r="A896" s="159" t="str">
        <f t="shared" si="205"/>
        <v>809.</v>
      </c>
      <c r="B896" s="159">
        <v>3555</v>
      </c>
      <c r="C896" s="187" t="s">
        <v>983</v>
      </c>
      <c r="D896" s="172">
        <v>1956</v>
      </c>
      <c r="E896" s="153" t="s">
        <v>34</v>
      </c>
      <c r="F896" s="159" t="s">
        <v>35</v>
      </c>
      <c r="G896" s="172">
        <v>2</v>
      </c>
      <c r="H896" s="172">
        <v>1</v>
      </c>
      <c r="I896" s="152">
        <v>408.1</v>
      </c>
      <c r="J896" s="152">
        <v>371.5</v>
      </c>
      <c r="K896" s="152">
        <v>371.5</v>
      </c>
      <c r="L896" s="153">
        <v>8</v>
      </c>
      <c r="M896" s="209">
        <f>T896</f>
        <v>69144</v>
      </c>
      <c r="N896" s="211" t="s">
        <v>34</v>
      </c>
      <c r="O896" s="211" t="s">
        <v>34</v>
      </c>
      <c r="P896" s="211" t="s">
        <v>34</v>
      </c>
      <c r="Q896" s="209">
        <f t="shared" si="200"/>
        <v>69144</v>
      </c>
      <c r="R896" s="154">
        <f t="shared" si="206"/>
        <v>169.42906150453319</v>
      </c>
      <c r="S896" s="154">
        <v>6757.0460339943347</v>
      </c>
      <c r="T896" s="152">
        <v>69144</v>
      </c>
      <c r="U896" s="174" t="s">
        <v>34</v>
      </c>
      <c r="V896" s="164" t="s">
        <v>34</v>
      </c>
      <c r="W896" s="152" t="s">
        <v>34</v>
      </c>
      <c r="X896" s="152" t="s">
        <v>34</v>
      </c>
      <c r="Y896" s="164" t="s">
        <v>34</v>
      </c>
      <c r="Z896" s="164" t="s">
        <v>34</v>
      </c>
      <c r="AA896" s="164" t="s">
        <v>34</v>
      </c>
      <c r="AB896" s="164" t="s">
        <v>34</v>
      </c>
      <c r="AC896" s="164" t="s">
        <v>34</v>
      </c>
      <c r="AD896" s="164" t="s">
        <v>34</v>
      </c>
      <c r="AE896" s="164" t="s">
        <v>34</v>
      </c>
      <c r="AF896" s="164" t="s">
        <v>34</v>
      </c>
      <c r="AG896" s="164" t="s">
        <v>34</v>
      </c>
      <c r="AH896" s="152" t="s">
        <v>34</v>
      </c>
      <c r="AI896" s="159">
        <v>2019</v>
      </c>
      <c r="AJ896" s="39" t="s">
        <v>405</v>
      </c>
      <c r="AK896" s="32" t="s">
        <v>404</v>
      </c>
      <c r="AL896" s="90">
        <v>1</v>
      </c>
      <c r="AM896" s="89"/>
      <c r="AN896" s="21" t="s">
        <v>501</v>
      </c>
      <c r="AO896" s="21"/>
      <c r="AP896" s="21"/>
      <c r="AQ896" s="21"/>
      <c r="AR896" s="21"/>
      <c r="AS896" s="44"/>
      <c r="AT896" s="34"/>
      <c r="AU896" s="29">
        <v>809</v>
      </c>
      <c r="AV896" s="29" t="s">
        <v>449</v>
      </c>
      <c r="AW896" s="29" t="str">
        <f t="shared" si="201"/>
        <v>809.</v>
      </c>
      <c r="AX896" s="104"/>
    </row>
    <row r="897" spans="1:50" ht="22.5" customHeight="1" x14ac:dyDescent="0.3">
      <c r="A897" s="159" t="str">
        <f t="shared" si="205"/>
        <v>810.</v>
      </c>
      <c r="B897" s="159">
        <v>3558</v>
      </c>
      <c r="C897" s="187" t="s">
        <v>984</v>
      </c>
      <c r="D897" s="172">
        <v>1963</v>
      </c>
      <c r="E897" s="153" t="s">
        <v>34</v>
      </c>
      <c r="F897" s="159" t="s">
        <v>35</v>
      </c>
      <c r="G897" s="172">
        <v>2</v>
      </c>
      <c r="H897" s="172">
        <v>1</v>
      </c>
      <c r="I897" s="152">
        <v>342.7</v>
      </c>
      <c r="J897" s="152">
        <v>309.10000000000002</v>
      </c>
      <c r="K897" s="152">
        <v>309.10000000000002</v>
      </c>
      <c r="L897" s="153">
        <v>8</v>
      </c>
      <c r="M897" s="209">
        <f>T897</f>
        <v>82351.78</v>
      </c>
      <c r="N897" s="211" t="s">
        <v>34</v>
      </c>
      <c r="O897" s="211" t="s">
        <v>34</v>
      </c>
      <c r="P897" s="211" t="s">
        <v>34</v>
      </c>
      <c r="Q897" s="209">
        <f t="shared" si="200"/>
        <v>82351.78</v>
      </c>
      <c r="R897" s="154">
        <f t="shared" si="206"/>
        <v>240.30283046396266</v>
      </c>
      <c r="S897" s="154">
        <v>6757.0460339943347</v>
      </c>
      <c r="T897" s="152">
        <v>82351.78</v>
      </c>
      <c r="U897" s="174" t="s">
        <v>34</v>
      </c>
      <c r="V897" s="164" t="s">
        <v>34</v>
      </c>
      <c r="W897" s="152" t="s">
        <v>34</v>
      </c>
      <c r="X897" s="152" t="s">
        <v>34</v>
      </c>
      <c r="Y897" s="164" t="s">
        <v>34</v>
      </c>
      <c r="Z897" s="164" t="s">
        <v>34</v>
      </c>
      <c r="AA897" s="164" t="s">
        <v>34</v>
      </c>
      <c r="AB897" s="164" t="s">
        <v>34</v>
      </c>
      <c r="AC897" s="164" t="s">
        <v>34</v>
      </c>
      <c r="AD897" s="164" t="s">
        <v>34</v>
      </c>
      <c r="AE897" s="164" t="s">
        <v>34</v>
      </c>
      <c r="AF897" s="164" t="s">
        <v>34</v>
      </c>
      <c r="AG897" s="152" t="s">
        <v>34</v>
      </c>
      <c r="AH897" s="152" t="s">
        <v>34</v>
      </c>
      <c r="AI897" s="159">
        <v>2019</v>
      </c>
      <c r="AJ897" s="39" t="s">
        <v>405</v>
      </c>
      <c r="AK897" s="32" t="s">
        <v>404</v>
      </c>
      <c r="AL897" s="90">
        <v>1</v>
      </c>
      <c r="AM897" s="89"/>
      <c r="AN897" s="21" t="s">
        <v>409</v>
      </c>
      <c r="AO897" s="21"/>
      <c r="AP897" s="21"/>
      <c r="AQ897" s="21"/>
      <c r="AR897" s="21"/>
      <c r="AS897" s="44" t="s">
        <v>1864</v>
      </c>
      <c r="AT897" s="34"/>
      <c r="AU897" s="29">
        <v>810</v>
      </c>
      <c r="AV897" s="29" t="s">
        <v>449</v>
      </c>
      <c r="AW897" s="29" t="str">
        <f t="shared" si="201"/>
        <v>810.</v>
      </c>
      <c r="AX897" s="104"/>
    </row>
    <row r="898" spans="1:50" ht="22.5" customHeight="1" x14ac:dyDescent="0.3">
      <c r="A898" s="159" t="str">
        <f t="shared" si="205"/>
        <v>811.</v>
      </c>
      <c r="B898" s="159">
        <v>3560</v>
      </c>
      <c r="C898" s="187" t="s">
        <v>1959</v>
      </c>
      <c r="D898" s="172">
        <v>1967</v>
      </c>
      <c r="E898" s="153" t="s">
        <v>34</v>
      </c>
      <c r="F898" s="159" t="s">
        <v>35</v>
      </c>
      <c r="G898" s="172">
        <v>2</v>
      </c>
      <c r="H898" s="172">
        <v>2</v>
      </c>
      <c r="I898" s="152">
        <v>574.79999999999995</v>
      </c>
      <c r="J898" s="152">
        <v>527.9</v>
      </c>
      <c r="K898" s="152">
        <v>527.9</v>
      </c>
      <c r="L898" s="153">
        <v>12</v>
      </c>
      <c r="M898" s="209">
        <f>T898</f>
        <v>229287</v>
      </c>
      <c r="N898" s="211" t="s">
        <v>34</v>
      </c>
      <c r="O898" s="211" t="s">
        <v>34</v>
      </c>
      <c r="P898" s="211" t="s">
        <v>34</v>
      </c>
      <c r="Q898" s="209">
        <f t="shared" si="200"/>
        <v>229287</v>
      </c>
      <c r="R898" s="154">
        <v>356.66266527487829</v>
      </c>
      <c r="S898" s="154">
        <v>6757.0460339943347</v>
      </c>
      <c r="T898" s="152">
        <v>229287</v>
      </c>
      <c r="U898" s="174" t="s">
        <v>34</v>
      </c>
      <c r="V898" s="164" t="s">
        <v>34</v>
      </c>
      <c r="W898" s="152" t="s">
        <v>34</v>
      </c>
      <c r="X898" s="152" t="s">
        <v>34</v>
      </c>
      <c r="Y898" s="164" t="s">
        <v>34</v>
      </c>
      <c r="Z898" s="164" t="s">
        <v>34</v>
      </c>
      <c r="AA898" s="164" t="s">
        <v>34</v>
      </c>
      <c r="AB898" s="164" t="s">
        <v>34</v>
      </c>
      <c r="AC898" s="164" t="s">
        <v>34</v>
      </c>
      <c r="AD898" s="164" t="s">
        <v>34</v>
      </c>
      <c r="AE898" s="164" t="s">
        <v>34</v>
      </c>
      <c r="AF898" s="164" t="s">
        <v>34</v>
      </c>
      <c r="AG898" s="152" t="s">
        <v>34</v>
      </c>
      <c r="AH898" s="152" t="s">
        <v>34</v>
      </c>
      <c r="AI898" s="159">
        <v>2019</v>
      </c>
      <c r="AJ898" s="39" t="s">
        <v>405</v>
      </c>
      <c r="AK898" s="32" t="s">
        <v>404</v>
      </c>
      <c r="AL898" s="90">
        <v>1</v>
      </c>
      <c r="AM898" s="89"/>
      <c r="AN898" s="21" t="s">
        <v>501</v>
      </c>
      <c r="AO898" s="21" t="s">
        <v>1960</v>
      </c>
      <c r="AP898" s="21">
        <v>830</v>
      </c>
      <c r="AQ898" s="21" t="s">
        <v>449</v>
      </c>
      <c r="AR898" s="21" t="s">
        <v>1961</v>
      </c>
      <c r="AS898" s="44"/>
      <c r="AT898" s="34"/>
      <c r="AU898" s="29">
        <v>811</v>
      </c>
      <c r="AV898" s="29" t="s">
        <v>449</v>
      </c>
      <c r="AW898" s="29" t="str">
        <f t="shared" si="201"/>
        <v>811.</v>
      </c>
      <c r="AX898" s="104"/>
    </row>
    <row r="899" spans="1:50" ht="22.5" customHeight="1" x14ac:dyDescent="0.3">
      <c r="A899" s="159" t="str">
        <f t="shared" si="205"/>
        <v>812.</v>
      </c>
      <c r="B899" s="159">
        <v>3566</v>
      </c>
      <c r="C899" s="187" t="s">
        <v>985</v>
      </c>
      <c r="D899" s="172">
        <v>1995</v>
      </c>
      <c r="E899" s="153" t="s">
        <v>34</v>
      </c>
      <c r="F899" s="159" t="s">
        <v>35</v>
      </c>
      <c r="G899" s="172">
        <v>3</v>
      </c>
      <c r="H899" s="172">
        <v>5</v>
      </c>
      <c r="I899" s="152">
        <v>3534.4</v>
      </c>
      <c r="J899" s="152">
        <v>3265.5</v>
      </c>
      <c r="K899" s="152">
        <v>3265.5</v>
      </c>
      <c r="L899" s="153">
        <v>125</v>
      </c>
      <c r="M899" s="209">
        <f>X899</f>
        <v>637756.39</v>
      </c>
      <c r="N899" s="211" t="s">
        <v>34</v>
      </c>
      <c r="O899" s="211" t="s">
        <v>34</v>
      </c>
      <c r="P899" s="211" t="s">
        <v>34</v>
      </c>
      <c r="Q899" s="209">
        <f t="shared" si="200"/>
        <v>637756.39</v>
      </c>
      <c r="R899" s="154">
        <v>1924.65</v>
      </c>
      <c r="S899" s="154">
        <v>6757.0460339943347</v>
      </c>
      <c r="T899" s="152" t="s">
        <v>34</v>
      </c>
      <c r="U899" s="174" t="s">
        <v>34</v>
      </c>
      <c r="V899" s="164" t="s">
        <v>34</v>
      </c>
      <c r="W899" s="152">
        <v>1615</v>
      </c>
      <c r="X899" s="152">
        <v>637756.39</v>
      </c>
      <c r="Y899" s="164" t="s">
        <v>34</v>
      </c>
      <c r="Z899" s="164" t="s">
        <v>34</v>
      </c>
      <c r="AA899" s="152" t="s">
        <v>34</v>
      </c>
      <c r="AB899" s="152" t="s">
        <v>34</v>
      </c>
      <c r="AC899" s="164" t="s">
        <v>34</v>
      </c>
      <c r="AD899" s="164" t="s">
        <v>34</v>
      </c>
      <c r="AE899" s="164" t="s">
        <v>34</v>
      </c>
      <c r="AF899" s="164" t="s">
        <v>34</v>
      </c>
      <c r="AG899" s="152" t="s">
        <v>34</v>
      </c>
      <c r="AH899" s="152" t="s">
        <v>34</v>
      </c>
      <c r="AI899" s="159">
        <v>2019</v>
      </c>
      <c r="AJ899" s="39" t="s">
        <v>405</v>
      </c>
      <c r="AK899" s="32" t="s">
        <v>407</v>
      </c>
      <c r="AL899" s="90">
        <v>1</v>
      </c>
      <c r="AM899" s="89"/>
      <c r="AN899" s="21"/>
      <c r="AO899" s="87"/>
      <c r="AP899" s="21"/>
      <c r="AQ899" s="21"/>
      <c r="AR899" s="21"/>
      <c r="AS899" s="34"/>
      <c r="AT899" s="34"/>
      <c r="AU899" s="29">
        <v>812</v>
      </c>
      <c r="AV899" s="29" t="s">
        <v>449</v>
      </c>
      <c r="AW899" s="29" t="str">
        <f t="shared" si="201"/>
        <v>812.</v>
      </c>
      <c r="AX899" s="104"/>
    </row>
    <row r="900" spans="1:50" ht="22.5" customHeight="1" x14ac:dyDescent="0.3">
      <c r="A900" s="159" t="str">
        <f t="shared" si="205"/>
        <v>813.</v>
      </c>
      <c r="B900" s="159">
        <v>5588</v>
      </c>
      <c r="C900" s="171" t="s">
        <v>986</v>
      </c>
      <c r="D900" s="172">
        <v>1979</v>
      </c>
      <c r="E900" s="153" t="s">
        <v>34</v>
      </c>
      <c r="F900" s="159" t="s">
        <v>35</v>
      </c>
      <c r="G900" s="172">
        <v>2</v>
      </c>
      <c r="H900" s="172">
        <v>2</v>
      </c>
      <c r="I900" s="152">
        <v>739.7</v>
      </c>
      <c r="J900" s="152">
        <v>700</v>
      </c>
      <c r="K900" s="152">
        <v>700</v>
      </c>
      <c r="L900" s="153">
        <v>4</v>
      </c>
      <c r="M900" s="209">
        <f>T900</f>
        <v>187646.1</v>
      </c>
      <c r="N900" s="211" t="s">
        <v>34</v>
      </c>
      <c r="O900" s="211" t="s">
        <v>34</v>
      </c>
      <c r="P900" s="211" t="s">
        <v>34</v>
      </c>
      <c r="Q900" s="209">
        <f t="shared" si="200"/>
        <v>187646.1</v>
      </c>
      <c r="R900" s="154">
        <f>M900/I900</f>
        <v>253.678653508179</v>
      </c>
      <c r="S900" s="154">
        <v>6757.0460339943347</v>
      </c>
      <c r="T900" s="152">
        <v>187646.1</v>
      </c>
      <c r="U900" s="174" t="s">
        <v>34</v>
      </c>
      <c r="V900" s="164" t="s">
        <v>34</v>
      </c>
      <c r="W900" s="152" t="s">
        <v>34</v>
      </c>
      <c r="X900" s="152" t="s">
        <v>34</v>
      </c>
      <c r="Y900" s="164" t="s">
        <v>34</v>
      </c>
      <c r="Z900" s="164" t="s">
        <v>34</v>
      </c>
      <c r="AA900" s="152" t="s">
        <v>34</v>
      </c>
      <c r="AB900" s="152" t="s">
        <v>34</v>
      </c>
      <c r="AC900" s="164" t="s">
        <v>34</v>
      </c>
      <c r="AD900" s="164" t="s">
        <v>34</v>
      </c>
      <c r="AE900" s="164" t="s">
        <v>34</v>
      </c>
      <c r="AF900" s="164" t="s">
        <v>34</v>
      </c>
      <c r="AG900" s="152" t="s">
        <v>34</v>
      </c>
      <c r="AH900" s="152" t="s">
        <v>34</v>
      </c>
      <c r="AI900" s="159">
        <v>2019</v>
      </c>
      <c r="AJ900" s="39" t="s">
        <v>405</v>
      </c>
      <c r="AK900" s="1" t="s">
        <v>406</v>
      </c>
      <c r="AL900" s="90">
        <v>1</v>
      </c>
      <c r="AM900" s="91"/>
      <c r="AN900" s="21" t="s">
        <v>409</v>
      </c>
      <c r="AO900" s="21"/>
      <c r="AP900" s="21"/>
      <c r="AQ900" s="21"/>
      <c r="AR900" s="21"/>
      <c r="AS900" s="34" t="s">
        <v>1862</v>
      </c>
      <c r="AT900" s="34"/>
      <c r="AU900" s="29">
        <v>813</v>
      </c>
      <c r="AV900" s="29" t="s">
        <v>449</v>
      </c>
      <c r="AW900" s="29" t="str">
        <f t="shared" si="201"/>
        <v>813.</v>
      </c>
      <c r="AX900" s="104"/>
    </row>
    <row r="901" spans="1:50" ht="22.5" customHeight="1" x14ac:dyDescent="0.3">
      <c r="A901" s="159" t="str">
        <f t="shared" si="205"/>
        <v>814.</v>
      </c>
      <c r="B901" s="159">
        <v>3611</v>
      </c>
      <c r="C901" s="171" t="s">
        <v>987</v>
      </c>
      <c r="D901" s="172">
        <v>1958</v>
      </c>
      <c r="E901" s="153" t="s">
        <v>34</v>
      </c>
      <c r="F901" s="159" t="s">
        <v>35</v>
      </c>
      <c r="G901" s="172">
        <v>2</v>
      </c>
      <c r="H901" s="172">
        <v>1</v>
      </c>
      <c r="I901" s="152">
        <v>368.7</v>
      </c>
      <c r="J901" s="152">
        <v>307.7</v>
      </c>
      <c r="K901" s="152">
        <v>307.7</v>
      </c>
      <c r="L901" s="153">
        <v>12</v>
      </c>
      <c r="M901" s="209">
        <f>AB901</f>
        <v>532793.42000000004</v>
      </c>
      <c r="N901" s="211" t="s">
        <v>34</v>
      </c>
      <c r="O901" s="211" t="s">
        <v>34</v>
      </c>
      <c r="P901" s="211" t="s">
        <v>34</v>
      </c>
      <c r="Q901" s="209">
        <f t="shared" si="200"/>
        <v>532793.42000000004</v>
      </c>
      <c r="R901" s="154">
        <f>M901/I901</f>
        <v>1445.0594521291025</v>
      </c>
      <c r="S901" s="154">
        <v>6757.0460339943347</v>
      </c>
      <c r="T901" s="152" t="s">
        <v>34</v>
      </c>
      <c r="U901" s="174" t="s">
        <v>34</v>
      </c>
      <c r="V901" s="164" t="s">
        <v>34</v>
      </c>
      <c r="W901" s="152" t="s">
        <v>34</v>
      </c>
      <c r="X901" s="152" t="s">
        <v>34</v>
      </c>
      <c r="Y901" s="164" t="s">
        <v>34</v>
      </c>
      <c r="Z901" s="164" t="s">
        <v>34</v>
      </c>
      <c r="AA901" s="152">
        <v>537.24</v>
      </c>
      <c r="AB901" s="152">
        <v>532793.42000000004</v>
      </c>
      <c r="AC901" s="164" t="s">
        <v>34</v>
      </c>
      <c r="AD901" s="164" t="s">
        <v>34</v>
      </c>
      <c r="AE901" s="164" t="s">
        <v>34</v>
      </c>
      <c r="AF901" s="164" t="s">
        <v>34</v>
      </c>
      <c r="AG901" s="152" t="s">
        <v>34</v>
      </c>
      <c r="AH901" s="152" t="s">
        <v>34</v>
      </c>
      <c r="AI901" s="159">
        <v>2019</v>
      </c>
      <c r="AJ901" s="39" t="s">
        <v>405</v>
      </c>
      <c r="AK901" s="32" t="s">
        <v>404</v>
      </c>
      <c r="AL901" s="90">
        <v>1</v>
      </c>
      <c r="AM901" s="89"/>
      <c r="AN901" s="21"/>
      <c r="AO901" s="87"/>
      <c r="AP901" s="21"/>
      <c r="AQ901" s="21"/>
      <c r="AR901" s="21"/>
      <c r="AS901" s="34"/>
      <c r="AT901" s="34"/>
      <c r="AU901" s="29">
        <v>814</v>
      </c>
      <c r="AV901" s="29" t="s">
        <v>449</v>
      </c>
      <c r="AW901" s="29" t="str">
        <f t="shared" si="201"/>
        <v>814.</v>
      </c>
      <c r="AX901" s="104"/>
    </row>
    <row r="902" spans="1:50" ht="22.5" customHeight="1" x14ac:dyDescent="0.3">
      <c r="A902" s="159" t="str">
        <f t="shared" si="205"/>
        <v>815.</v>
      </c>
      <c r="B902" s="159">
        <v>3613</v>
      </c>
      <c r="C902" s="171" t="s">
        <v>988</v>
      </c>
      <c r="D902" s="172">
        <v>1977</v>
      </c>
      <c r="E902" s="153" t="s">
        <v>34</v>
      </c>
      <c r="F902" s="159" t="s">
        <v>35</v>
      </c>
      <c r="G902" s="172">
        <v>2</v>
      </c>
      <c r="H902" s="172">
        <v>1</v>
      </c>
      <c r="I902" s="152">
        <v>373.9</v>
      </c>
      <c r="J902" s="152">
        <v>339.6</v>
      </c>
      <c r="K902" s="152">
        <v>339.6</v>
      </c>
      <c r="L902" s="153">
        <v>14</v>
      </c>
      <c r="M902" s="209">
        <f>AG902+AH902</f>
        <v>271440.38</v>
      </c>
      <c r="N902" s="211" t="s">
        <v>34</v>
      </c>
      <c r="O902" s="211" t="s">
        <v>34</v>
      </c>
      <c r="P902" s="211" t="s">
        <v>34</v>
      </c>
      <c r="Q902" s="209">
        <f t="shared" si="200"/>
        <v>271440.38</v>
      </c>
      <c r="R902" s="154">
        <f>M902/I902</f>
        <v>725.97052687884468</v>
      </c>
      <c r="S902" s="154">
        <v>6757.0460339943347</v>
      </c>
      <c r="T902" s="152" t="s">
        <v>34</v>
      </c>
      <c r="U902" s="174" t="s">
        <v>34</v>
      </c>
      <c r="V902" s="164" t="s">
        <v>34</v>
      </c>
      <c r="W902" s="152" t="s">
        <v>34</v>
      </c>
      <c r="X902" s="152" t="s">
        <v>34</v>
      </c>
      <c r="Y902" s="164" t="s">
        <v>34</v>
      </c>
      <c r="Z902" s="164" t="s">
        <v>34</v>
      </c>
      <c r="AA902" s="152" t="s">
        <v>34</v>
      </c>
      <c r="AB902" s="152" t="s">
        <v>34</v>
      </c>
      <c r="AC902" s="164" t="s">
        <v>34</v>
      </c>
      <c r="AD902" s="164" t="s">
        <v>34</v>
      </c>
      <c r="AE902" s="164" t="s">
        <v>34</v>
      </c>
      <c r="AF902" s="164" t="s">
        <v>34</v>
      </c>
      <c r="AG902" s="152">
        <v>238792.46</v>
      </c>
      <c r="AH902" s="152">
        <v>32647.919999999998</v>
      </c>
      <c r="AI902" s="159">
        <v>2019</v>
      </c>
      <c r="AJ902" s="39" t="s">
        <v>405</v>
      </c>
      <c r="AK902" s="32" t="s">
        <v>404</v>
      </c>
      <c r="AL902" s="90">
        <v>1</v>
      </c>
      <c r="AM902" s="89"/>
      <c r="AN902" s="21" t="s">
        <v>486</v>
      </c>
      <c r="AO902" s="21"/>
      <c r="AP902" s="21"/>
      <c r="AQ902" s="21"/>
      <c r="AR902" s="21"/>
      <c r="AS902" s="34" t="s">
        <v>1945</v>
      </c>
      <c r="AT902" s="34"/>
      <c r="AU902" s="29">
        <v>815</v>
      </c>
      <c r="AV902" s="29" t="s">
        <v>449</v>
      </c>
      <c r="AW902" s="29" t="str">
        <f t="shared" si="201"/>
        <v>815.</v>
      </c>
      <c r="AX902" s="104"/>
    </row>
    <row r="903" spans="1:50" ht="22.5" customHeight="1" x14ac:dyDescent="0.3">
      <c r="A903" s="159" t="str">
        <f t="shared" si="205"/>
        <v>816.</v>
      </c>
      <c r="B903" s="159">
        <v>3254</v>
      </c>
      <c r="C903" s="171" t="s">
        <v>297</v>
      </c>
      <c r="D903" s="172">
        <v>1976</v>
      </c>
      <c r="E903" s="153" t="s">
        <v>34</v>
      </c>
      <c r="F903" s="159" t="s">
        <v>35</v>
      </c>
      <c r="G903" s="172">
        <v>2</v>
      </c>
      <c r="H903" s="172">
        <v>2</v>
      </c>
      <c r="I903" s="152">
        <v>482.6</v>
      </c>
      <c r="J903" s="152">
        <v>482.6</v>
      </c>
      <c r="K903" s="152">
        <v>428.1</v>
      </c>
      <c r="L903" s="153">
        <v>23</v>
      </c>
      <c r="M903" s="209">
        <f>T903</f>
        <v>196290</v>
      </c>
      <c r="N903" s="211" t="s">
        <v>34</v>
      </c>
      <c r="O903" s="211" t="s">
        <v>34</v>
      </c>
      <c r="P903" s="211" t="s">
        <v>34</v>
      </c>
      <c r="Q903" s="209">
        <f t="shared" si="200"/>
        <v>196290</v>
      </c>
      <c r="R903" s="154">
        <v>299.71158309158722</v>
      </c>
      <c r="S903" s="154">
        <v>5221.4052538370725</v>
      </c>
      <c r="T903" s="152">
        <v>196290</v>
      </c>
      <c r="U903" s="174" t="s">
        <v>34</v>
      </c>
      <c r="V903" s="164" t="s">
        <v>34</v>
      </c>
      <c r="W903" s="152" t="s">
        <v>34</v>
      </c>
      <c r="X903" s="152" t="s">
        <v>34</v>
      </c>
      <c r="Y903" s="164" t="s">
        <v>34</v>
      </c>
      <c r="Z903" s="164" t="s">
        <v>34</v>
      </c>
      <c r="AA903" s="152" t="s">
        <v>34</v>
      </c>
      <c r="AB903" s="152" t="s">
        <v>34</v>
      </c>
      <c r="AC903" s="164" t="s">
        <v>34</v>
      </c>
      <c r="AD903" s="164" t="s">
        <v>34</v>
      </c>
      <c r="AE903" s="164" t="s">
        <v>34</v>
      </c>
      <c r="AF903" s="164" t="s">
        <v>34</v>
      </c>
      <c r="AG903" s="152" t="s">
        <v>34</v>
      </c>
      <c r="AH903" s="152" t="s">
        <v>34</v>
      </c>
      <c r="AI903" s="159">
        <v>2019</v>
      </c>
      <c r="AJ903" s="39" t="s">
        <v>405</v>
      </c>
      <c r="AK903" s="32" t="s">
        <v>404</v>
      </c>
      <c r="AL903" s="90">
        <v>1</v>
      </c>
      <c r="AM903" s="89"/>
      <c r="AN903" s="21" t="s">
        <v>501</v>
      </c>
      <c r="AO903" s="21"/>
      <c r="AP903" s="21"/>
      <c r="AQ903" s="21"/>
      <c r="AR903" s="21"/>
      <c r="AS903" s="44" t="s">
        <v>1491</v>
      </c>
      <c r="AT903" s="34"/>
      <c r="AU903" s="29">
        <v>816</v>
      </c>
      <c r="AV903" s="29" t="s">
        <v>449</v>
      </c>
      <c r="AW903" s="29" t="str">
        <f t="shared" si="201"/>
        <v>816.</v>
      </c>
      <c r="AX903" s="104"/>
    </row>
    <row r="904" spans="1:50" ht="22.5" customHeight="1" x14ac:dyDescent="0.3">
      <c r="A904" s="159" t="str">
        <f t="shared" si="205"/>
        <v>817.</v>
      </c>
      <c r="B904" s="159">
        <v>3259</v>
      </c>
      <c r="C904" s="171" t="s">
        <v>989</v>
      </c>
      <c r="D904" s="172">
        <v>1964</v>
      </c>
      <c r="E904" s="153" t="s">
        <v>34</v>
      </c>
      <c r="F904" s="159" t="s">
        <v>35</v>
      </c>
      <c r="G904" s="172">
        <v>2</v>
      </c>
      <c r="H904" s="172">
        <v>2</v>
      </c>
      <c r="I904" s="152">
        <v>360.1</v>
      </c>
      <c r="J904" s="152">
        <v>301</v>
      </c>
      <c r="K904" s="152">
        <v>301</v>
      </c>
      <c r="L904" s="153">
        <v>1</v>
      </c>
      <c r="M904" s="209">
        <f>T904</f>
        <v>259755.04</v>
      </c>
      <c r="N904" s="211" t="s">
        <v>34</v>
      </c>
      <c r="O904" s="211" t="s">
        <v>34</v>
      </c>
      <c r="P904" s="211" t="s">
        <v>34</v>
      </c>
      <c r="Q904" s="209">
        <f t="shared" si="200"/>
        <v>259755.04</v>
      </c>
      <c r="R904" s="154">
        <f t="shared" ref="R904:R909" si="207">M904/I904</f>
        <v>721.34140516523189</v>
      </c>
      <c r="S904" s="154">
        <v>6757.0460339943347</v>
      </c>
      <c r="T904" s="152">
        <v>259755.04</v>
      </c>
      <c r="U904" s="174" t="s">
        <v>34</v>
      </c>
      <c r="V904" s="164" t="s">
        <v>34</v>
      </c>
      <c r="W904" s="152" t="s">
        <v>34</v>
      </c>
      <c r="X904" s="152" t="s">
        <v>34</v>
      </c>
      <c r="Y904" s="164" t="s">
        <v>34</v>
      </c>
      <c r="Z904" s="164" t="s">
        <v>34</v>
      </c>
      <c r="AA904" s="152" t="s">
        <v>34</v>
      </c>
      <c r="AB904" s="152" t="s">
        <v>34</v>
      </c>
      <c r="AC904" s="164" t="s">
        <v>34</v>
      </c>
      <c r="AD904" s="164" t="s">
        <v>34</v>
      </c>
      <c r="AE904" s="164" t="s">
        <v>34</v>
      </c>
      <c r="AF904" s="164" t="s">
        <v>34</v>
      </c>
      <c r="AG904" s="164" t="s">
        <v>34</v>
      </c>
      <c r="AH904" s="164" t="s">
        <v>34</v>
      </c>
      <c r="AI904" s="159">
        <v>2019</v>
      </c>
      <c r="AJ904" s="39" t="s">
        <v>405</v>
      </c>
      <c r="AK904" s="32" t="s">
        <v>404</v>
      </c>
      <c r="AL904" s="90">
        <v>1</v>
      </c>
      <c r="AM904" s="89"/>
      <c r="AN904" s="21" t="s">
        <v>502</v>
      </c>
      <c r="AO904" s="21"/>
      <c r="AP904" s="21"/>
      <c r="AQ904" s="21"/>
      <c r="AR904" s="21"/>
      <c r="AS904" s="34" t="s">
        <v>1896</v>
      </c>
      <c r="AT904" s="34"/>
      <c r="AU904" s="29">
        <v>817</v>
      </c>
      <c r="AV904" s="29" t="s">
        <v>449</v>
      </c>
      <c r="AW904" s="29" t="str">
        <f t="shared" si="201"/>
        <v>817.</v>
      </c>
      <c r="AX904" s="104"/>
    </row>
    <row r="905" spans="1:50" ht="22.5" customHeight="1" x14ac:dyDescent="0.3">
      <c r="A905" s="159" t="str">
        <f t="shared" si="205"/>
        <v>818.</v>
      </c>
      <c r="B905" s="159">
        <v>5513</v>
      </c>
      <c r="C905" s="187" t="s">
        <v>990</v>
      </c>
      <c r="D905" s="172">
        <v>1964</v>
      </c>
      <c r="E905" s="153" t="s">
        <v>34</v>
      </c>
      <c r="F905" s="159" t="s">
        <v>35</v>
      </c>
      <c r="G905" s="172">
        <v>2</v>
      </c>
      <c r="H905" s="172">
        <v>2</v>
      </c>
      <c r="I905" s="152">
        <v>360.1</v>
      </c>
      <c r="J905" s="152">
        <v>329</v>
      </c>
      <c r="K905" s="152">
        <v>329</v>
      </c>
      <c r="L905" s="153">
        <v>8</v>
      </c>
      <c r="M905" s="209">
        <f>X905</f>
        <v>810061.54</v>
      </c>
      <c r="N905" s="211" t="s">
        <v>34</v>
      </c>
      <c r="O905" s="211" t="s">
        <v>34</v>
      </c>
      <c r="P905" s="211" t="s">
        <v>34</v>
      </c>
      <c r="Q905" s="209">
        <f t="shared" si="200"/>
        <v>810061.54</v>
      </c>
      <c r="R905" s="154">
        <f t="shared" si="207"/>
        <v>2249.5460705359624</v>
      </c>
      <c r="S905" s="154">
        <v>6757.0460339943347</v>
      </c>
      <c r="T905" s="152" t="s">
        <v>34</v>
      </c>
      <c r="U905" s="174" t="s">
        <v>34</v>
      </c>
      <c r="V905" s="164" t="s">
        <v>34</v>
      </c>
      <c r="W905" s="152">
        <v>290</v>
      </c>
      <c r="X905" s="152">
        <v>810061.54</v>
      </c>
      <c r="Y905" s="164" t="s">
        <v>34</v>
      </c>
      <c r="Z905" s="164" t="s">
        <v>34</v>
      </c>
      <c r="AA905" s="164" t="s">
        <v>34</v>
      </c>
      <c r="AB905" s="164" t="s">
        <v>34</v>
      </c>
      <c r="AC905" s="164" t="s">
        <v>34</v>
      </c>
      <c r="AD905" s="164" t="s">
        <v>34</v>
      </c>
      <c r="AE905" s="164" t="s">
        <v>34</v>
      </c>
      <c r="AF905" s="164" t="s">
        <v>34</v>
      </c>
      <c r="AG905" s="152" t="s">
        <v>34</v>
      </c>
      <c r="AH905" s="152" t="s">
        <v>34</v>
      </c>
      <c r="AI905" s="159">
        <v>2019</v>
      </c>
      <c r="AJ905" s="39" t="s">
        <v>405</v>
      </c>
      <c r="AK905" s="32" t="s">
        <v>404</v>
      </c>
      <c r="AL905" s="90">
        <v>1</v>
      </c>
      <c r="AM905" s="89"/>
      <c r="AN905" s="21"/>
      <c r="AO905" s="87"/>
      <c r="AP905" s="21"/>
      <c r="AQ905" s="21"/>
      <c r="AR905" s="21"/>
      <c r="AS905" s="34"/>
      <c r="AT905" s="34"/>
      <c r="AU905" s="29">
        <v>818</v>
      </c>
      <c r="AV905" s="29" t="s">
        <v>449</v>
      </c>
      <c r="AW905" s="29" t="str">
        <f t="shared" si="201"/>
        <v>818.</v>
      </c>
      <c r="AX905" s="104"/>
    </row>
    <row r="906" spans="1:50" ht="22.5" customHeight="1" x14ac:dyDescent="0.3">
      <c r="A906" s="159" t="str">
        <f t="shared" si="205"/>
        <v>819.</v>
      </c>
      <c r="B906" s="159">
        <v>3264</v>
      </c>
      <c r="C906" s="171" t="s">
        <v>992</v>
      </c>
      <c r="D906" s="172">
        <v>1982</v>
      </c>
      <c r="E906" s="153" t="s">
        <v>34</v>
      </c>
      <c r="F906" s="159" t="s">
        <v>35</v>
      </c>
      <c r="G906" s="172">
        <v>2</v>
      </c>
      <c r="H906" s="172">
        <v>2</v>
      </c>
      <c r="I906" s="152">
        <v>961</v>
      </c>
      <c r="J906" s="152">
        <v>873.2</v>
      </c>
      <c r="K906" s="152">
        <v>873.2</v>
      </c>
      <c r="L906" s="153">
        <v>35</v>
      </c>
      <c r="M906" s="209">
        <f>T906</f>
        <v>210040</v>
      </c>
      <c r="N906" s="211" t="s">
        <v>34</v>
      </c>
      <c r="O906" s="211" t="s">
        <v>34</v>
      </c>
      <c r="P906" s="211" t="s">
        <v>34</v>
      </c>
      <c r="Q906" s="209">
        <f t="shared" si="200"/>
        <v>210040</v>
      </c>
      <c r="R906" s="154">
        <f t="shared" si="207"/>
        <v>218.5639958376691</v>
      </c>
      <c r="S906" s="154">
        <v>6757.0460339943347</v>
      </c>
      <c r="T906" s="152">
        <v>210040</v>
      </c>
      <c r="U906" s="174" t="s">
        <v>34</v>
      </c>
      <c r="V906" s="164" t="s">
        <v>34</v>
      </c>
      <c r="W906" s="152" t="s">
        <v>34</v>
      </c>
      <c r="X906" s="152" t="s">
        <v>34</v>
      </c>
      <c r="Y906" s="164" t="s">
        <v>34</v>
      </c>
      <c r="Z906" s="164" t="s">
        <v>34</v>
      </c>
      <c r="AA906" s="164" t="s">
        <v>34</v>
      </c>
      <c r="AB906" s="164" t="s">
        <v>34</v>
      </c>
      <c r="AC906" s="164" t="s">
        <v>34</v>
      </c>
      <c r="AD906" s="164" t="s">
        <v>34</v>
      </c>
      <c r="AE906" s="164" t="s">
        <v>34</v>
      </c>
      <c r="AF906" s="164" t="s">
        <v>34</v>
      </c>
      <c r="AG906" s="164" t="s">
        <v>34</v>
      </c>
      <c r="AH906" s="152" t="s">
        <v>34</v>
      </c>
      <c r="AI906" s="159">
        <v>2019</v>
      </c>
      <c r="AJ906" s="39" t="s">
        <v>405</v>
      </c>
      <c r="AK906" s="32" t="s">
        <v>404</v>
      </c>
      <c r="AL906" s="90">
        <v>1</v>
      </c>
      <c r="AM906" s="89"/>
      <c r="AN906" s="21" t="s">
        <v>409</v>
      </c>
      <c r="AO906" s="21"/>
      <c r="AP906" s="21"/>
      <c r="AQ906" s="21"/>
      <c r="AR906" s="21"/>
      <c r="AS906" s="34" t="s">
        <v>1940</v>
      </c>
      <c r="AT906" s="34"/>
      <c r="AU906" s="29">
        <v>819</v>
      </c>
      <c r="AV906" s="29" t="s">
        <v>449</v>
      </c>
      <c r="AW906" s="29" t="str">
        <f t="shared" si="201"/>
        <v>819.</v>
      </c>
      <c r="AX906" s="104"/>
    </row>
    <row r="907" spans="1:50" ht="22.5" customHeight="1" x14ac:dyDescent="0.3">
      <c r="A907" s="159" t="str">
        <f t="shared" si="205"/>
        <v>820.</v>
      </c>
      <c r="B907" s="159">
        <v>3589</v>
      </c>
      <c r="C907" s="187" t="s">
        <v>991</v>
      </c>
      <c r="D907" s="172">
        <v>1979</v>
      </c>
      <c r="E907" s="153" t="s">
        <v>34</v>
      </c>
      <c r="F907" s="159" t="s">
        <v>35</v>
      </c>
      <c r="G907" s="172">
        <v>2</v>
      </c>
      <c r="H907" s="172">
        <v>1</v>
      </c>
      <c r="I907" s="152">
        <v>374.4</v>
      </c>
      <c r="J907" s="152">
        <v>332.1</v>
      </c>
      <c r="K907" s="152">
        <v>332.1</v>
      </c>
      <c r="L907" s="153">
        <v>16</v>
      </c>
      <c r="M907" s="209">
        <f>AG907+AH907</f>
        <v>271356.78999999998</v>
      </c>
      <c r="N907" s="211" t="s">
        <v>34</v>
      </c>
      <c r="O907" s="211" t="s">
        <v>34</v>
      </c>
      <c r="P907" s="211" t="s">
        <v>34</v>
      </c>
      <c r="Q907" s="209">
        <f t="shared" si="200"/>
        <v>271356.78999999998</v>
      </c>
      <c r="R907" s="154">
        <f t="shared" si="207"/>
        <v>724.77775106837601</v>
      </c>
      <c r="S907" s="154">
        <v>6757.0460339943347</v>
      </c>
      <c r="T907" s="152" t="s">
        <v>34</v>
      </c>
      <c r="U907" s="174" t="s">
        <v>34</v>
      </c>
      <c r="V907" s="164" t="s">
        <v>34</v>
      </c>
      <c r="W907" s="152" t="s">
        <v>34</v>
      </c>
      <c r="X907" s="152" t="s">
        <v>34</v>
      </c>
      <c r="Y907" s="164" t="s">
        <v>34</v>
      </c>
      <c r="Z907" s="164" t="s">
        <v>34</v>
      </c>
      <c r="AA907" s="164" t="s">
        <v>34</v>
      </c>
      <c r="AB907" s="164" t="s">
        <v>34</v>
      </c>
      <c r="AC907" s="164" t="s">
        <v>34</v>
      </c>
      <c r="AD907" s="164" t="s">
        <v>34</v>
      </c>
      <c r="AE907" s="164" t="s">
        <v>34</v>
      </c>
      <c r="AF907" s="164" t="s">
        <v>34</v>
      </c>
      <c r="AG907" s="152">
        <v>238947.08</v>
      </c>
      <c r="AH907" s="152">
        <v>32409.71</v>
      </c>
      <c r="AI907" s="159">
        <v>2019</v>
      </c>
      <c r="AJ907" s="39" t="s">
        <v>405</v>
      </c>
      <c r="AK907" s="32" t="s">
        <v>404</v>
      </c>
      <c r="AL907" s="90">
        <v>1</v>
      </c>
      <c r="AM907" s="89"/>
      <c r="AN907" s="21" t="s">
        <v>486</v>
      </c>
      <c r="AO907" s="21"/>
      <c r="AP907" s="21"/>
      <c r="AQ907" s="21"/>
      <c r="AR907" s="21"/>
      <c r="AS907" s="34" t="s">
        <v>1946</v>
      </c>
      <c r="AT907" s="34"/>
      <c r="AU907" s="29">
        <v>820</v>
      </c>
      <c r="AV907" s="29" t="s">
        <v>449</v>
      </c>
      <c r="AW907" s="29" t="str">
        <f t="shared" si="201"/>
        <v>820.</v>
      </c>
      <c r="AX907" s="104"/>
    </row>
    <row r="908" spans="1:50" ht="22.5" customHeight="1" x14ac:dyDescent="0.3">
      <c r="A908" s="159" t="str">
        <f t="shared" si="205"/>
        <v>821.</v>
      </c>
      <c r="B908" s="159">
        <v>3592</v>
      </c>
      <c r="C908" s="187" t="s">
        <v>993</v>
      </c>
      <c r="D908" s="172">
        <v>1979</v>
      </c>
      <c r="E908" s="153" t="s">
        <v>34</v>
      </c>
      <c r="F908" s="159" t="s">
        <v>35</v>
      </c>
      <c r="G908" s="172">
        <v>2</v>
      </c>
      <c r="H908" s="172">
        <v>2</v>
      </c>
      <c r="I908" s="152">
        <v>373.5</v>
      </c>
      <c r="J908" s="152">
        <v>331.3</v>
      </c>
      <c r="K908" s="152">
        <v>331.3</v>
      </c>
      <c r="L908" s="153">
        <v>14</v>
      </c>
      <c r="M908" s="209">
        <f>AG908+AH908</f>
        <v>264628.23</v>
      </c>
      <c r="N908" s="211" t="s">
        <v>34</v>
      </c>
      <c r="O908" s="211" t="s">
        <v>34</v>
      </c>
      <c r="P908" s="211" t="s">
        <v>34</v>
      </c>
      <c r="Q908" s="209">
        <f t="shared" si="200"/>
        <v>264628.23</v>
      </c>
      <c r="R908" s="154">
        <f t="shared" si="207"/>
        <v>708.50931726907629</v>
      </c>
      <c r="S908" s="154">
        <v>6757.0460339943347</v>
      </c>
      <c r="T908" s="152" t="s">
        <v>34</v>
      </c>
      <c r="U908" s="174" t="s">
        <v>34</v>
      </c>
      <c r="V908" s="164" t="s">
        <v>34</v>
      </c>
      <c r="W908" s="152" t="s">
        <v>34</v>
      </c>
      <c r="X908" s="152" t="s">
        <v>34</v>
      </c>
      <c r="Y908" s="164" t="s">
        <v>34</v>
      </c>
      <c r="Z908" s="164" t="s">
        <v>34</v>
      </c>
      <c r="AA908" s="164" t="s">
        <v>34</v>
      </c>
      <c r="AB908" s="164" t="s">
        <v>34</v>
      </c>
      <c r="AC908" s="164" t="s">
        <v>34</v>
      </c>
      <c r="AD908" s="164" t="s">
        <v>34</v>
      </c>
      <c r="AE908" s="164" t="s">
        <v>34</v>
      </c>
      <c r="AF908" s="164" t="s">
        <v>34</v>
      </c>
      <c r="AG908" s="152">
        <v>232121.72</v>
      </c>
      <c r="AH908" s="152">
        <v>32506.51</v>
      </c>
      <c r="AI908" s="159">
        <v>2019</v>
      </c>
      <c r="AJ908" s="39" t="s">
        <v>405</v>
      </c>
      <c r="AK908" s="32" t="s">
        <v>404</v>
      </c>
      <c r="AL908" s="90">
        <v>1</v>
      </c>
      <c r="AM908" s="89"/>
      <c r="AN908" s="21" t="s">
        <v>486</v>
      </c>
      <c r="AO908" s="21"/>
      <c r="AP908" s="21"/>
      <c r="AQ908" s="21"/>
      <c r="AR908" s="21"/>
      <c r="AS908" s="34" t="s">
        <v>1946</v>
      </c>
      <c r="AT908" s="34"/>
      <c r="AU908" s="29">
        <v>821</v>
      </c>
      <c r="AV908" s="29" t="s">
        <v>449</v>
      </c>
      <c r="AW908" s="29" t="str">
        <f t="shared" si="201"/>
        <v>821.</v>
      </c>
      <c r="AX908" s="104"/>
    </row>
    <row r="909" spans="1:50" ht="22.5" customHeight="1" x14ac:dyDescent="0.3">
      <c r="A909" s="159" t="str">
        <f t="shared" si="205"/>
        <v>822.</v>
      </c>
      <c r="B909" s="159">
        <v>3603</v>
      </c>
      <c r="C909" s="171" t="s">
        <v>994</v>
      </c>
      <c r="D909" s="172">
        <v>1963</v>
      </c>
      <c r="E909" s="153" t="s">
        <v>34</v>
      </c>
      <c r="F909" s="172" t="s">
        <v>36</v>
      </c>
      <c r="G909" s="172">
        <v>2</v>
      </c>
      <c r="H909" s="172">
        <v>1</v>
      </c>
      <c r="I909" s="152">
        <v>385.4</v>
      </c>
      <c r="J909" s="152">
        <v>341.8</v>
      </c>
      <c r="K909" s="152">
        <v>341.8</v>
      </c>
      <c r="L909" s="153">
        <v>4</v>
      </c>
      <c r="M909" s="209">
        <f>T909+AG909</f>
        <v>159019.05000000002</v>
      </c>
      <c r="N909" s="211" t="s">
        <v>34</v>
      </c>
      <c r="O909" s="211" t="s">
        <v>34</v>
      </c>
      <c r="P909" s="211" t="s">
        <v>34</v>
      </c>
      <c r="Q909" s="209">
        <f t="shared" si="200"/>
        <v>159019.05000000002</v>
      </c>
      <c r="R909" s="154">
        <f t="shared" si="207"/>
        <v>412.60781006746242</v>
      </c>
      <c r="S909" s="154">
        <v>6757.0460339943347</v>
      </c>
      <c r="T909" s="152">
        <v>155878.70000000001</v>
      </c>
      <c r="U909" s="174" t="s">
        <v>34</v>
      </c>
      <c r="V909" s="164" t="s">
        <v>34</v>
      </c>
      <c r="W909" s="164" t="s">
        <v>34</v>
      </c>
      <c r="X909" s="164" t="s">
        <v>34</v>
      </c>
      <c r="Y909" s="164" t="s">
        <v>34</v>
      </c>
      <c r="Z909" s="164" t="s">
        <v>34</v>
      </c>
      <c r="AA909" s="164" t="s">
        <v>34</v>
      </c>
      <c r="AB909" s="164" t="s">
        <v>34</v>
      </c>
      <c r="AC909" s="164" t="s">
        <v>34</v>
      </c>
      <c r="AD909" s="164" t="s">
        <v>34</v>
      </c>
      <c r="AE909" s="164" t="s">
        <v>34</v>
      </c>
      <c r="AF909" s="164" t="s">
        <v>34</v>
      </c>
      <c r="AG909" s="152">
        <v>3140.35</v>
      </c>
      <c r="AH909" s="152" t="s">
        <v>34</v>
      </c>
      <c r="AI909" s="159">
        <v>2019</v>
      </c>
      <c r="AJ909" s="39" t="s">
        <v>405</v>
      </c>
      <c r="AK909" s="32" t="s">
        <v>404</v>
      </c>
      <c r="AL909" s="90">
        <v>1</v>
      </c>
      <c r="AM909" s="89"/>
      <c r="AN909" s="21" t="s">
        <v>502</v>
      </c>
      <c r="AO909" s="21"/>
      <c r="AP909" s="21"/>
      <c r="AQ909" s="21"/>
      <c r="AR909" s="21"/>
      <c r="AS909" s="34"/>
      <c r="AT909" s="34"/>
      <c r="AU909" s="29">
        <v>822</v>
      </c>
      <c r="AV909" s="29" t="s">
        <v>449</v>
      </c>
      <c r="AW909" s="29" t="str">
        <f t="shared" si="201"/>
        <v>822.</v>
      </c>
      <c r="AX909" s="104"/>
    </row>
    <row r="910" spans="1:50" ht="22.5" customHeight="1" x14ac:dyDescent="0.3">
      <c r="A910" s="159"/>
      <c r="B910" s="159"/>
      <c r="C910" s="158" t="s">
        <v>329</v>
      </c>
      <c r="D910" s="172"/>
      <c r="E910" s="172"/>
      <c r="F910" s="172"/>
      <c r="G910" s="182"/>
      <c r="H910" s="182"/>
      <c r="I910" s="160">
        <f>I911+I919+I923</f>
        <v>29067.120000000003</v>
      </c>
      <c r="J910" s="160">
        <f>J911+J919+J923</f>
        <v>17972.559999999998</v>
      </c>
      <c r="K910" s="160">
        <f>K911+K919+K923</f>
        <v>12779.22</v>
      </c>
      <c r="L910" s="161">
        <f>L911+L919+L923</f>
        <v>707</v>
      </c>
      <c r="M910" s="160">
        <f>M911+M919+M923</f>
        <v>17563917.899999999</v>
      </c>
      <c r="N910" s="160"/>
      <c r="O910" s="160"/>
      <c r="P910" s="160"/>
      <c r="Q910" s="160">
        <f>Q911+Q919+Q923</f>
        <v>17563917.899999999</v>
      </c>
      <c r="R910" s="160"/>
      <c r="S910" s="160"/>
      <c r="T910" s="160">
        <f>T911+T919+T923</f>
        <v>2902783.9699999997</v>
      </c>
      <c r="U910" s="161"/>
      <c r="V910" s="160"/>
      <c r="W910" s="160">
        <f>W911+W919+W923</f>
        <v>5153</v>
      </c>
      <c r="X910" s="160">
        <f>X911+X919+X923</f>
        <v>13989743.719999999</v>
      </c>
      <c r="Y910" s="160"/>
      <c r="Z910" s="160"/>
      <c r="AA910" s="160">
        <f>AA911+AA919+AA923</f>
        <v>298</v>
      </c>
      <c r="AB910" s="160">
        <f>AB911+AB919+AB923</f>
        <v>280455.15999999997</v>
      </c>
      <c r="AC910" s="160"/>
      <c r="AD910" s="160"/>
      <c r="AE910" s="160"/>
      <c r="AF910" s="160"/>
      <c r="AG910" s="160">
        <f>AG911+AG919+AG923</f>
        <v>202856.77</v>
      </c>
      <c r="AH910" s="160">
        <f>AH911+AH919+AH923</f>
        <v>188078.28000000003</v>
      </c>
      <c r="AI910" s="176"/>
      <c r="AJ910" s="40"/>
      <c r="AK910" s="3"/>
      <c r="AL910" s="115">
        <f>AL911+AL919+AL923</f>
        <v>17</v>
      </c>
      <c r="AM910" s="106">
        <f>AM911+AM919+AM923</f>
        <v>2</v>
      </c>
      <c r="AN910" s="3">
        <f>M910-T910-V910-X910-Z910-AB910-AD910-AG910-AH910</f>
        <v>9.0221874415874481E-10</v>
      </c>
      <c r="AO910" s="87"/>
      <c r="AP910" s="3"/>
      <c r="AQ910" s="3"/>
      <c r="AR910" s="3"/>
      <c r="AS910" s="95">
        <f>AL910+AM910</f>
        <v>19</v>
      </c>
      <c r="AT910" s="46"/>
      <c r="AX910" s="104"/>
    </row>
    <row r="911" spans="1:50" ht="22.5" customHeight="1" x14ac:dyDescent="0.3">
      <c r="A911" s="159"/>
      <c r="B911" s="159"/>
      <c r="C911" s="158" t="s">
        <v>39</v>
      </c>
      <c r="D911" s="172"/>
      <c r="E911" s="172"/>
      <c r="F911" s="172"/>
      <c r="G911" s="182"/>
      <c r="H911" s="182"/>
      <c r="I911" s="160">
        <f>SUM(I912:I918)</f>
        <v>7954.8200000000006</v>
      </c>
      <c r="J911" s="160">
        <f>SUM(J912:J918)</f>
        <v>4534.5999999999995</v>
      </c>
      <c r="K911" s="160">
        <f>SUM(K912:K918)</f>
        <v>4534.5999999999995</v>
      </c>
      <c r="L911" s="161">
        <f>SUM(L912:L918)</f>
        <v>195</v>
      </c>
      <c r="M911" s="160">
        <f>SUM(M912:M918)</f>
        <v>4613809.2300000004</v>
      </c>
      <c r="N911" s="160"/>
      <c r="O911" s="160"/>
      <c r="P911" s="160"/>
      <c r="Q911" s="160">
        <f>SUM(Q912:Q918)</f>
        <v>4613809.2300000004</v>
      </c>
      <c r="R911" s="160"/>
      <c r="S911" s="160"/>
      <c r="T911" s="160">
        <f>SUM(T912:T918)</f>
        <v>675927.51</v>
      </c>
      <c r="U911" s="161"/>
      <c r="V911" s="160"/>
      <c r="W911" s="160">
        <f>SUM(W912:W918)</f>
        <v>1443</v>
      </c>
      <c r="X911" s="160">
        <f>SUM(X912:X918)</f>
        <v>3589569.04</v>
      </c>
      <c r="Y911" s="160"/>
      <c r="Z911" s="160"/>
      <c r="AA911" s="160">
        <f>SUM(AA912:AA918)</f>
        <v>298</v>
      </c>
      <c r="AB911" s="160">
        <f>SUM(AB912:AB918)</f>
        <v>280455.15999999997</v>
      </c>
      <c r="AC911" s="160"/>
      <c r="AD911" s="160"/>
      <c r="AE911" s="160"/>
      <c r="AF911" s="160"/>
      <c r="AG911" s="160">
        <f>SUM(AG912:AG918)</f>
        <v>67857.51999999999</v>
      </c>
      <c r="AH911" s="165"/>
      <c r="AI911" s="176"/>
      <c r="AJ911" s="3">
        <v>7</v>
      </c>
      <c r="AL911" s="90">
        <f>SUM(AL912:AL918)</f>
        <v>7</v>
      </c>
      <c r="AM911" s="90">
        <f>SUM(AM912:AM918)</f>
        <v>0</v>
      </c>
      <c r="AN911" s="3">
        <f>M911-T911-V911-X911-Z911-AB911-AD911-AG911-AH911</f>
        <v>6.6938810050487518E-10</v>
      </c>
      <c r="AO911" s="87"/>
      <c r="AP911" s="3"/>
      <c r="AQ911" s="3"/>
      <c r="AR911" s="3"/>
      <c r="AS911" s="46"/>
      <c r="AT911" s="46"/>
      <c r="AX911" s="104"/>
    </row>
    <row r="912" spans="1:50" ht="22.5" customHeight="1" x14ac:dyDescent="0.3">
      <c r="A912" s="159" t="str">
        <f t="shared" si="205"/>
        <v>823.</v>
      </c>
      <c r="B912" s="159">
        <v>3640</v>
      </c>
      <c r="C912" s="171" t="s">
        <v>330</v>
      </c>
      <c r="D912" s="172">
        <v>1979</v>
      </c>
      <c r="E912" s="172" t="s">
        <v>34</v>
      </c>
      <c r="F912" s="172" t="s">
        <v>36</v>
      </c>
      <c r="G912" s="182">
        <v>2</v>
      </c>
      <c r="H912" s="182">
        <v>1</v>
      </c>
      <c r="I912" s="152">
        <v>499.5</v>
      </c>
      <c r="J912" s="152">
        <v>446.3</v>
      </c>
      <c r="K912" s="152">
        <v>446.3</v>
      </c>
      <c r="L912" s="153">
        <v>13</v>
      </c>
      <c r="M912" s="173">
        <v>52509.72</v>
      </c>
      <c r="N912" s="178" t="s">
        <v>34</v>
      </c>
      <c r="O912" s="160" t="s">
        <v>34</v>
      </c>
      <c r="P912" s="160" t="s">
        <v>34</v>
      </c>
      <c r="Q912" s="165">
        <f t="shared" ref="Q912:Q918" si="208">M912</f>
        <v>52509.72</v>
      </c>
      <c r="R912" s="173">
        <f t="shared" ref="R912:R918" si="209">M912/I912</f>
        <v>105.12456456456457</v>
      </c>
      <c r="S912" s="154">
        <v>5221.4052538370725</v>
      </c>
      <c r="T912" s="165">
        <v>52509.72</v>
      </c>
      <c r="U912" s="169" t="s">
        <v>34</v>
      </c>
      <c r="V912" s="165" t="s">
        <v>34</v>
      </c>
      <c r="W912" s="165" t="s">
        <v>34</v>
      </c>
      <c r="X912" s="165" t="s">
        <v>34</v>
      </c>
      <c r="Y912" s="165" t="s">
        <v>34</v>
      </c>
      <c r="Z912" s="165" t="s">
        <v>34</v>
      </c>
      <c r="AA912" s="165" t="s">
        <v>34</v>
      </c>
      <c r="AB912" s="165" t="s">
        <v>34</v>
      </c>
      <c r="AC912" s="165" t="s">
        <v>34</v>
      </c>
      <c r="AD912" s="165" t="s">
        <v>34</v>
      </c>
      <c r="AE912" s="165" t="s">
        <v>34</v>
      </c>
      <c r="AF912" s="165" t="s">
        <v>34</v>
      </c>
      <c r="AG912" s="165" t="s">
        <v>34</v>
      </c>
      <c r="AH912" s="165" t="s">
        <v>34</v>
      </c>
      <c r="AI912" s="170" t="s">
        <v>403</v>
      </c>
      <c r="AJ912" s="41"/>
      <c r="AK912" s="1" t="s">
        <v>404</v>
      </c>
      <c r="AL912" s="90">
        <v>1</v>
      </c>
      <c r="AM912" s="91"/>
      <c r="AN912" s="22" t="s">
        <v>501</v>
      </c>
      <c r="AO912" s="21"/>
      <c r="AP912" s="22"/>
      <c r="AQ912" s="22"/>
      <c r="AR912" s="22"/>
      <c r="AS912" s="46"/>
      <c r="AT912" s="46"/>
      <c r="AU912" s="29">
        <v>823</v>
      </c>
      <c r="AV912" s="29" t="s">
        <v>449</v>
      </c>
      <c r="AW912" s="29" t="str">
        <f>CONCATENATE(AU912,AV912)</f>
        <v>823.</v>
      </c>
      <c r="AX912" s="104"/>
    </row>
    <row r="913" spans="1:50" ht="22.5" customHeight="1" x14ac:dyDescent="0.3">
      <c r="A913" s="159" t="str">
        <f t="shared" si="205"/>
        <v>824.</v>
      </c>
      <c r="B913" s="159">
        <v>3694</v>
      </c>
      <c r="C913" s="187" t="s">
        <v>331</v>
      </c>
      <c r="D913" s="172">
        <v>1974</v>
      </c>
      <c r="E913" s="172" t="s">
        <v>34</v>
      </c>
      <c r="F913" s="172" t="s">
        <v>35</v>
      </c>
      <c r="G913" s="182">
        <v>2</v>
      </c>
      <c r="H913" s="182">
        <v>2</v>
      </c>
      <c r="I913" s="152">
        <v>464.3</v>
      </c>
      <c r="J913" s="152">
        <v>421.9</v>
      </c>
      <c r="K913" s="152">
        <v>421.9</v>
      </c>
      <c r="L913" s="153">
        <v>13</v>
      </c>
      <c r="M913" s="173">
        <v>208403.93</v>
      </c>
      <c r="N913" s="160" t="s">
        <v>34</v>
      </c>
      <c r="O913" s="160" t="s">
        <v>34</v>
      </c>
      <c r="P913" s="160" t="s">
        <v>34</v>
      </c>
      <c r="Q913" s="165">
        <f t="shared" si="208"/>
        <v>208403.93</v>
      </c>
      <c r="R913" s="173">
        <f t="shared" si="209"/>
        <v>448.85619211716562</v>
      </c>
      <c r="S913" s="154">
        <v>5221.4052538370725</v>
      </c>
      <c r="T913" s="165">
        <v>205894.49</v>
      </c>
      <c r="U913" s="169" t="s">
        <v>34</v>
      </c>
      <c r="V913" s="165" t="s">
        <v>34</v>
      </c>
      <c r="W913" s="165" t="s">
        <v>34</v>
      </c>
      <c r="X913" s="165" t="s">
        <v>34</v>
      </c>
      <c r="Y913" s="165" t="s">
        <v>34</v>
      </c>
      <c r="Z913" s="165" t="s">
        <v>34</v>
      </c>
      <c r="AA913" s="165" t="s">
        <v>34</v>
      </c>
      <c r="AB913" s="165" t="s">
        <v>34</v>
      </c>
      <c r="AC913" s="165" t="s">
        <v>34</v>
      </c>
      <c r="AD913" s="165" t="s">
        <v>34</v>
      </c>
      <c r="AE913" s="165" t="s">
        <v>34</v>
      </c>
      <c r="AF913" s="165" t="s">
        <v>34</v>
      </c>
      <c r="AG913" s="165">
        <v>2509.44</v>
      </c>
      <c r="AH913" s="165" t="s">
        <v>34</v>
      </c>
      <c r="AI913" s="170" t="s">
        <v>403</v>
      </c>
      <c r="AJ913" s="41"/>
      <c r="AK913" s="1" t="s">
        <v>404</v>
      </c>
      <c r="AL913" s="90">
        <v>1</v>
      </c>
      <c r="AM913" s="91"/>
      <c r="AN913" s="22" t="s">
        <v>502</v>
      </c>
      <c r="AO913" s="21"/>
      <c r="AP913" s="22"/>
      <c r="AQ913" s="22"/>
      <c r="AR913" s="22"/>
      <c r="AS913" s="46"/>
      <c r="AT913" s="46"/>
      <c r="AU913" s="29">
        <v>824</v>
      </c>
      <c r="AV913" s="29" t="s">
        <v>449</v>
      </c>
      <c r="AW913" s="29" t="str">
        <f t="shared" ref="AW913:AW918" si="210">CONCATENATE(AU913,AV913)</f>
        <v>824.</v>
      </c>
      <c r="AX913" s="104"/>
    </row>
    <row r="914" spans="1:50" ht="22.5" customHeight="1" x14ac:dyDescent="0.3">
      <c r="A914" s="159" t="str">
        <f t="shared" si="205"/>
        <v>825.</v>
      </c>
      <c r="B914" s="159">
        <v>3709</v>
      </c>
      <c r="C914" s="171" t="s">
        <v>332</v>
      </c>
      <c r="D914" s="159">
        <v>1961</v>
      </c>
      <c r="E914" s="159" t="s">
        <v>34</v>
      </c>
      <c r="F914" s="172" t="s">
        <v>35</v>
      </c>
      <c r="G914" s="182">
        <v>2</v>
      </c>
      <c r="H914" s="182">
        <v>1</v>
      </c>
      <c r="I914" s="154">
        <v>318.60000000000002</v>
      </c>
      <c r="J914" s="154">
        <v>290.3</v>
      </c>
      <c r="K914" s="154">
        <v>290.3</v>
      </c>
      <c r="L914" s="156">
        <v>16</v>
      </c>
      <c r="M914" s="154">
        <v>280455.15999999997</v>
      </c>
      <c r="N914" s="160" t="s">
        <v>34</v>
      </c>
      <c r="O914" s="160" t="s">
        <v>34</v>
      </c>
      <c r="P914" s="160" t="s">
        <v>34</v>
      </c>
      <c r="Q914" s="165">
        <f t="shared" si="208"/>
        <v>280455.15999999997</v>
      </c>
      <c r="R914" s="173">
        <f t="shared" si="209"/>
        <v>880.27357187696157</v>
      </c>
      <c r="S914" s="154">
        <v>5221.4052538370725</v>
      </c>
      <c r="T914" s="165" t="s">
        <v>34</v>
      </c>
      <c r="U914" s="169" t="s">
        <v>34</v>
      </c>
      <c r="V914" s="165" t="s">
        <v>34</v>
      </c>
      <c r="W914" s="165" t="s">
        <v>34</v>
      </c>
      <c r="X914" s="165" t="s">
        <v>34</v>
      </c>
      <c r="Y914" s="165" t="s">
        <v>34</v>
      </c>
      <c r="Z914" s="165" t="s">
        <v>34</v>
      </c>
      <c r="AA914" s="165">
        <v>298</v>
      </c>
      <c r="AB914" s="165">
        <v>280455.15999999997</v>
      </c>
      <c r="AC914" s="165" t="s">
        <v>34</v>
      </c>
      <c r="AD914" s="165" t="s">
        <v>34</v>
      </c>
      <c r="AE914" s="165" t="s">
        <v>34</v>
      </c>
      <c r="AF914" s="165" t="s">
        <v>34</v>
      </c>
      <c r="AG914" s="165" t="s">
        <v>34</v>
      </c>
      <c r="AH914" s="165" t="s">
        <v>34</v>
      </c>
      <c r="AI914" s="170" t="s">
        <v>403</v>
      </c>
      <c r="AJ914" s="41"/>
      <c r="AK914" s="1" t="s">
        <v>404</v>
      </c>
      <c r="AL914" s="90">
        <v>1</v>
      </c>
      <c r="AM914" s="91"/>
      <c r="AN914" s="22"/>
      <c r="AO914" s="87"/>
      <c r="AP914" s="22"/>
      <c r="AQ914" s="22"/>
      <c r="AR914" s="22"/>
      <c r="AS914" s="46"/>
      <c r="AT914" s="46"/>
      <c r="AU914" s="29">
        <v>825</v>
      </c>
      <c r="AV914" s="29" t="s">
        <v>449</v>
      </c>
      <c r="AW914" s="29" t="str">
        <f t="shared" si="210"/>
        <v>825.</v>
      </c>
      <c r="AX914" s="104"/>
    </row>
    <row r="915" spans="1:50" ht="22.5" customHeight="1" x14ac:dyDescent="0.3">
      <c r="A915" s="159" t="str">
        <f t="shared" si="205"/>
        <v>826.</v>
      </c>
      <c r="B915" s="159">
        <v>3719</v>
      </c>
      <c r="C915" s="171" t="s">
        <v>333</v>
      </c>
      <c r="D915" s="159">
        <v>1990</v>
      </c>
      <c r="E915" s="159" t="s">
        <v>34</v>
      </c>
      <c r="F915" s="172" t="s">
        <v>35</v>
      </c>
      <c r="G915" s="182">
        <v>2</v>
      </c>
      <c r="H915" s="182">
        <v>3</v>
      </c>
      <c r="I915" s="154">
        <v>952.5</v>
      </c>
      <c r="J915" s="154">
        <v>805.5</v>
      </c>
      <c r="K915" s="154">
        <v>805.5</v>
      </c>
      <c r="L915" s="156">
        <v>32</v>
      </c>
      <c r="M915" s="154">
        <v>79040.600000000006</v>
      </c>
      <c r="N915" s="160" t="s">
        <v>34</v>
      </c>
      <c r="O915" s="160" t="s">
        <v>34</v>
      </c>
      <c r="P915" s="160" t="s">
        <v>34</v>
      </c>
      <c r="Q915" s="165">
        <f t="shared" si="208"/>
        <v>79040.600000000006</v>
      </c>
      <c r="R915" s="173">
        <f t="shared" si="209"/>
        <v>82.982257217847774</v>
      </c>
      <c r="S915" s="154">
        <v>5221.4052538370725</v>
      </c>
      <c r="T915" s="165">
        <v>55050.8</v>
      </c>
      <c r="U915" s="169" t="s">
        <v>34</v>
      </c>
      <c r="V915" s="165" t="s">
        <v>34</v>
      </c>
      <c r="W915" s="165" t="s">
        <v>34</v>
      </c>
      <c r="X915" s="165" t="s">
        <v>34</v>
      </c>
      <c r="Y915" s="165" t="s">
        <v>34</v>
      </c>
      <c r="Z915" s="165" t="s">
        <v>34</v>
      </c>
      <c r="AA915" s="165" t="s">
        <v>34</v>
      </c>
      <c r="AB915" s="165" t="s">
        <v>34</v>
      </c>
      <c r="AC915" s="165" t="s">
        <v>34</v>
      </c>
      <c r="AD915" s="165" t="s">
        <v>34</v>
      </c>
      <c r="AE915" s="165" t="s">
        <v>34</v>
      </c>
      <c r="AF915" s="165" t="s">
        <v>34</v>
      </c>
      <c r="AG915" s="165">
        <v>23989.8</v>
      </c>
      <c r="AH915" s="165" t="s">
        <v>34</v>
      </c>
      <c r="AI915" s="170" t="s">
        <v>403</v>
      </c>
      <c r="AJ915" s="41"/>
      <c r="AK915" s="1" t="s">
        <v>404</v>
      </c>
      <c r="AL915" s="90">
        <v>1</v>
      </c>
      <c r="AM915" s="91"/>
      <c r="AN915" s="22" t="s">
        <v>409</v>
      </c>
      <c r="AO915" s="21"/>
      <c r="AP915" s="22"/>
      <c r="AQ915" s="22"/>
      <c r="AR915" s="22"/>
      <c r="AS915" s="46"/>
      <c r="AT915" s="46"/>
      <c r="AU915" s="29">
        <v>826</v>
      </c>
      <c r="AV915" s="29" t="s">
        <v>449</v>
      </c>
      <c r="AW915" s="29" t="str">
        <f t="shared" si="210"/>
        <v>826.</v>
      </c>
      <c r="AX915" s="104"/>
    </row>
    <row r="916" spans="1:50" ht="22.5" customHeight="1" x14ac:dyDescent="0.3">
      <c r="A916" s="159" t="str">
        <f t="shared" si="205"/>
        <v>827.</v>
      </c>
      <c r="B916" s="159">
        <v>3747</v>
      </c>
      <c r="C916" s="171" t="s">
        <v>334</v>
      </c>
      <c r="D916" s="159">
        <v>1970</v>
      </c>
      <c r="E916" s="159" t="s">
        <v>34</v>
      </c>
      <c r="F916" s="172" t="s">
        <v>35</v>
      </c>
      <c r="G916" s="182">
        <v>2</v>
      </c>
      <c r="H916" s="182">
        <v>3</v>
      </c>
      <c r="I916" s="154">
        <v>2232.12</v>
      </c>
      <c r="J916" s="154">
        <v>913.2</v>
      </c>
      <c r="K916" s="154">
        <v>913.2</v>
      </c>
      <c r="L916" s="156">
        <v>49</v>
      </c>
      <c r="M916" s="154">
        <v>1808611.96</v>
      </c>
      <c r="N916" s="160" t="s">
        <v>34</v>
      </c>
      <c r="O916" s="160" t="s">
        <v>34</v>
      </c>
      <c r="P916" s="160" t="s">
        <v>34</v>
      </c>
      <c r="Q916" s="165">
        <f t="shared" si="208"/>
        <v>1808611.96</v>
      </c>
      <c r="R916" s="173">
        <f t="shared" si="209"/>
        <v>810.26645520850138</v>
      </c>
      <c r="S916" s="154">
        <v>5221.4052538370725</v>
      </c>
      <c r="T916" s="165" t="s">
        <v>34</v>
      </c>
      <c r="U916" s="169" t="s">
        <v>34</v>
      </c>
      <c r="V916" s="165" t="s">
        <v>34</v>
      </c>
      <c r="W916" s="165">
        <v>728</v>
      </c>
      <c r="X916" s="165">
        <v>1808611.96</v>
      </c>
      <c r="Y916" s="165" t="s">
        <v>34</v>
      </c>
      <c r="Z916" s="165" t="s">
        <v>34</v>
      </c>
      <c r="AA916" s="165" t="s">
        <v>34</v>
      </c>
      <c r="AB916" s="165" t="s">
        <v>34</v>
      </c>
      <c r="AC916" s="165" t="s">
        <v>34</v>
      </c>
      <c r="AD916" s="165" t="s">
        <v>34</v>
      </c>
      <c r="AE916" s="165" t="s">
        <v>34</v>
      </c>
      <c r="AF916" s="165" t="s">
        <v>34</v>
      </c>
      <c r="AG916" s="165" t="s">
        <v>34</v>
      </c>
      <c r="AH916" s="165" t="s">
        <v>34</v>
      </c>
      <c r="AI916" s="170" t="s">
        <v>403</v>
      </c>
      <c r="AJ916" s="41"/>
      <c r="AK916" s="1" t="s">
        <v>404</v>
      </c>
      <c r="AL916" s="90">
        <v>1</v>
      </c>
      <c r="AM916" s="91"/>
      <c r="AN916" s="22"/>
      <c r="AO916" s="87"/>
      <c r="AP916" s="22"/>
      <c r="AQ916" s="22"/>
      <c r="AR916" s="22"/>
      <c r="AS916" s="46"/>
      <c r="AT916" s="46"/>
      <c r="AU916" s="29">
        <v>827</v>
      </c>
      <c r="AV916" s="29" t="s">
        <v>449</v>
      </c>
      <c r="AW916" s="29" t="str">
        <f t="shared" si="210"/>
        <v>827.</v>
      </c>
      <c r="AX916" s="104"/>
    </row>
    <row r="917" spans="1:50" ht="22.5" customHeight="1" x14ac:dyDescent="0.3">
      <c r="A917" s="159" t="str">
        <f t="shared" si="205"/>
        <v>828.</v>
      </c>
      <c r="B917" s="159">
        <v>3750</v>
      </c>
      <c r="C917" s="171" t="s">
        <v>335</v>
      </c>
      <c r="D917" s="159">
        <v>1970</v>
      </c>
      <c r="E917" s="159" t="s">
        <v>34</v>
      </c>
      <c r="F917" s="172" t="s">
        <v>35</v>
      </c>
      <c r="G917" s="182">
        <v>2</v>
      </c>
      <c r="H917" s="182">
        <v>3</v>
      </c>
      <c r="I917" s="154">
        <v>2201.6</v>
      </c>
      <c r="J917" s="154">
        <v>915</v>
      </c>
      <c r="K917" s="154">
        <v>915</v>
      </c>
      <c r="L917" s="156">
        <v>41</v>
      </c>
      <c r="M917" s="154">
        <v>1780957.08</v>
      </c>
      <c r="N917" s="160" t="s">
        <v>34</v>
      </c>
      <c r="O917" s="160" t="s">
        <v>34</v>
      </c>
      <c r="P917" s="160" t="s">
        <v>34</v>
      </c>
      <c r="Q917" s="165">
        <f t="shared" si="208"/>
        <v>1780957.08</v>
      </c>
      <c r="R917" s="173">
        <f t="shared" si="209"/>
        <v>808.93762718023265</v>
      </c>
      <c r="S917" s="154">
        <v>5221.4052538370725</v>
      </c>
      <c r="T917" s="165" t="s">
        <v>34</v>
      </c>
      <c r="U917" s="169" t="s">
        <v>34</v>
      </c>
      <c r="V917" s="165" t="s">
        <v>34</v>
      </c>
      <c r="W917" s="165">
        <v>715</v>
      </c>
      <c r="X917" s="165">
        <v>1780957.08</v>
      </c>
      <c r="Y917" s="165" t="s">
        <v>34</v>
      </c>
      <c r="Z917" s="165" t="s">
        <v>34</v>
      </c>
      <c r="AA917" s="165" t="s">
        <v>34</v>
      </c>
      <c r="AB917" s="165" t="s">
        <v>34</v>
      </c>
      <c r="AC917" s="165" t="s">
        <v>34</v>
      </c>
      <c r="AD917" s="165" t="s">
        <v>34</v>
      </c>
      <c r="AE917" s="165" t="s">
        <v>34</v>
      </c>
      <c r="AF917" s="165" t="s">
        <v>34</v>
      </c>
      <c r="AG917" s="165" t="s">
        <v>34</v>
      </c>
      <c r="AH917" s="165" t="s">
        <v>34</v>
      </c>
      <c r="AI917" s="170" t="s">
        <v>403</v>
      </c>
      <c r="AJ917" s="41"/>
      <c r="AK917" s="1" t="s">
        <v>404</v>
      </c>
      <c r="AL917" s="90">
        <v>1</v>
      </c>
      <c r="AM917" s="91"/>
      <c r="AN917" s="22"/>
      <c r="AO917" s="87"/>
      <c r="AP917" s="22"/>
      <c r="AQ917" s="22"/>
      <c r="AR917" s="22"/>
      <c r="AS917" s="46"/>
      <c r="AT917" s="46"/>
      <c r="AU917" s="29">
        <v>828</v>
      </c>
      <c r="AV917" s="29" t="s">
        <v>449</v>
      </c>
      <c r="AW917" s="29" t="str">
        <f t="shared" si="210"/>
        <v>828.</v>
      </c>
      <c r="AX917" s="104"/>
    </row>
    <row r="918" spans="1:50" ht="22.5" customHeight="1" x14ac:dyDescent="0.3">
      <c r="A918" s="159" t="str">
        <f t="shared" si="205"/>
        <v>829.</v>
      </c>
      <c r="B918" s="159">
        <v>3697</v>
      </c>
      <c r="C918" s="171" t="s">
        <v>336</v>
      </c>
      <c r="D918" s="159">
        <v>1971</v>
      </c>
      <c r="E918" s="159" t="s">
        <v>34</v>
      </c>
      <c r="F918" s="172" t="s">
        <v>35</v>
      </c>
      <c r="G918" s="182">
        <v>2</v>
      </c>
      <c r="H918" s="182">
        <v>2</v>
      </c>
      <c r="I918" s="154">
        <v>1286.2</v>
      </c>
      <c r="J918" s="154">
        <v>742.4</v>
      </c>
      <c r="K918" s="154">
        <v>742.4</v>
      </c>
      <c r="L918" s="156">
        <v>31</v>
      </c>
      <c r="M918" s="154">
        <v>403830.78</v>
      </c>
      <c r="N918" s="160" t="s">
        <v>34</v>
      </c>
      <c r="O918" s="160" t="s">
        <v>34</v>
      </c>
      <c r="P918" s="160" t="s">
        <v>34</v>
      </c>
      <c r="Q918" s="165">
        <f t="shared" si="208"/>
        <v>403830.78</v>
      </c>
      <c r="R918" s="173">
        <f t="shared" si="209"/>
        <v>313.971995024102</v>
      </c>
      <c r="S918" s="154">
        <v>5221.4052538370725</v>
      </c>
      <c r="T918" s="165">
        <v>362472.5</v>
      </c>
      <c r="U918" s="169" t="s">
        <v>34</v>
      </c>
      <c r="V918" s="165" t="s">
        <v>34</v>
      </c>
      <c r="W918" s="165" t="s">
        <v>34</v>
      </c>
      <c r="X918" s="165" t="s">
        <v>34</v>
      </c>
      <c r="Y918" s="165" t="s">
        <v>34</v>
      </c>
      <c r="Z918" s="165" t="s">
        <v>34</v>
      </c>
      <c r="AA918" s="165" t="s">
        <v>34</v>
      </c>
      <c r="AB918" s="165" t="s">
        <v>34</v>
      </c>
      <c r="AC918" s="165" t="s">
        <v>34</v>
      </c>
      <c r="AD918" s="165" t="s">
        <v>34</v>
      </c>
      <c r="AE918" s="165" t="s">
        <v>34</v>
      </c>
      <c r="AF918" s="165" t="s">
        <v>34</v>
      </c>
      <c r="AG918" s="165">
        <v>41358.28</v>
      </c>
      <c r="AH918" s="165" t="s">
        <v>34</v>
      </c>
      <c r="AI918" s="170" t="s">
        <v>403</v>
      </c>
      <c r="AJ918" s="41"/>
      <c r="AK918" s="1" t="s">
        <v>404</v>
      </c>
      <c r="AL918" s="90">
        <v>1</v>
      </c>
      <c r="AM918" s="91"/>
      <c r="AN918" s="22" t="s">
        <v>1538</v>
      </c>
      <c r="AO918" s="21">
        <f>191054.07+AG918</f>
        <v>232412.35</v>
      </c>
      <c r="AP918" s="22">
        <v>171418.43</v>
      </c>
      <c r="AQ918" s="22"/>
      <c r="AR918" s="22"/>
      <c r="AS918" s="46"/>
      <c r="AT918" s="46"/>
      <c r="AU918" s="29">
        <v>829</v>
      </c>
      <c r="AV918" s="29" t="s">
        <v>449</v>
      </c>
      <c r="AW918" s="29" t="str">
        <f t="shared" si="210"/>
        <v>829.</v>
      </c>
      <c r="AX918" s="104"/>
    </row>
    <row r="919" spans="1:50" ht="22.5" customHeight="1" x14ac:dyDescent="0.3">
      <c r="A919" s="159"/>
      <c r="B919" s="159"/>
      <c r="C919" s="158" t="s">
        <v>40</v>
      </c>
      <c r="D919" s="172"/>
      <c r="E919" s="172"/>
      <c r="F919" s="172"/>
      <c r="G919" s="182"/>
      <c r="H919" s="182"/>
      <c r="I919" s="160">
        <f>SUM(I920:I922)</f>
        <v>9389.9000000000015</v>
      </c>
      <c r="J919" s="160">
        <f>SUM(J920:J922)</f>
        <v>6199.5</v>
      </c>
      <c r="K919" s="160">
        <f>SUM(K920:K922)</f>
        <v>3169.6000000000004</v>
      </c>
      <c r="L919" s="161">
        <f>SUM(L920:L922)</f>
        <v>239</v>
      </c>
      <c r="M919" s="160">
        <f>SUM(M920:M922)</f>
        <v>3256675.6</v>
      </c>
      <c r="N919" s="160"/>
      <c r="O919" s="160"/>
      <c r="P919" s="160"/>
      <c r="Q919" s="160">
        <f>SUM(Q920:Q922)</f>
        <v>3256675.6</v>
      </c>
      <c r="R919" s="160"/>
      <c r="S919" s="160"/>
      <c r="T919" s="160">
        <f>SUM(T920:T922)</f>
        <v>255670</v>
      </c>
      <c r="U919" s="161"/>
      <c r="V919" s="160"/>
      <c r="W919" s="160">
        <f>SUM(W920:W922)</f>
        <v>1114</v>
      </c>
      <c r="X919" s="160">
        <f>SUM(X920:X922)</f>
        <v>2929230.31</v>
      </c>
      <c r="Y919" s="160"/>
      <c r="Z919" s="160"/>
      <c r="AA919" s="160"/>
      <c r="AB919" s="160"/>
      <c r="AC919" s="160"/>
      <c r="AD919" s="160"/>
      <c r="AE919" s="160"/>
      <c r="AF919" s="160"/>
      <c r="AG919" s="160">
        <f>SUM(AG920:AG922)</f>
        <v>71775.290000000008</v>
      </c>
      <c r="AH919" s="165"/>
      <c r="AI919" s="176"/>
      <c r="AJ919" s="1">
        <v>4</v>
      </c>
      <c r="AK919" s="3"/>
      <c r="AL919" s="90">
        <f>SUM(AL920:AL922)</f>
        <v>3</v>
      </c>
      <c r="AM919" s="89">
        <f>SUM(AM920:AM922)</f>
        <v>0</v>
      </c>
      <c r="AN919" s="3">
        <f>M919-T919-V919-X919-Z919-AB919-AD919-AG919-AH919</f>
        <v>2.9103830456733704E-11</v>
      </c>
      <c r="AO919" s="87"/>
      <c r="AP919" s="3"/>
      <c r="AQ919" s="3"/>
      <c r="AR919" s="3"/>
      <c r="AS919" s="46"/>
      <c r="AT919" s="46"/>
      <c r="AX919" s="104"/>
    </row>
    <row r="920" spans="1:50" ht="22.5" customHeight="1" x14ac:dyDescent="0.3">
      <c r="A920" s="159" t="str">
        <f t="shared" si="205"/>
        <v>830.</v>
      </c>
      <c r="B920" s="159">
        <v>3727</v>
      </c>
      <c r="C920" s="171" t="s">
        <v>996</v>
      </c>
      <c r="D920" s="172">
        <v>1972</v>
      </c>
      <c r="E920" s="167" t="s">
        <v>34</v>
      </c>
      <c r="F920" s="172" t="s">
        <v>35</v>
      </c>
      <c r="G920" s="182">
        <v>5</v>
      </c>
      <c r="H920" s="182">
        <v>4</v>
      </c>
      <c r="I920" s="165">
        <v>3735.3</v>
      </c>
      <c r="J920" s="165">
        <v>2764.1</v>
      </c>
      <c r="K920" s="165">
        <v>508.8</v>
      </c>
      <c r="L920" s="169">
        <v>116</v>
      </c>
      <c r="M920" s="165">
        <f>X920</f>
        <v>2929230.31</v>
      </c>
      <c r="N920" s="160" t="s">
        <v>34</v>
      </c>
      <c r="O920" s="160" t="s">
        <v>34</v>
      </c>
      <c r="P920" s="160" t="s">
        <v>34</v>
      </c>
      <c r="Q920" s="152">
        <f>M920</f>
        <v>2929230.31</v>
      </c>
      <c r="R920" s="173">
        <f>M920/I920</f>
        <v>784.20215511471633</v>
      </c>
      <c r="S920" s="154">
        <v>7593.347341513293</v>
      </c>
      <c r="T920" s="165" t="s">
        <v>34</v>
      </c>
      <c r="U920" s="169" t="s">
        <v>34</v>
      </c>
      <c r="V920" s="165" t="s">
        <v>34</v>
      </c>
      <c r="W920" s="165">
        <v>1114</v>
      </c>
      <c r="X920" s="165">
        <v>2929230.31</v>
      </c>
      <c r="Y920" s="165" t="s">
        <v>34</v>
      </c>
      <c r="Z920" s="165" t="s">
        <v>34</v>
      </c>
      <c r="AA920" s="165" t="s">
        <v>34</v>
      </c>
      <c r="AB920" s="165" t="s">
        <v>34</v>
      </c>
      <c r="AC920" s="165" t="s">
        <v>34</v>
      </c>
      <c r="AD920" s="165" t="s">
        <v>34</v>
      </c>
      <c r="AE920" s="165" t="s">
        <v>34</v>
      </c>
      <c r="AF920" s="165" t="s">
        <v>34</v>
      </c>
      <c r="AG920" s="165" t="s">
        <v>34</v>
      </c>
      <c r="AH920" s="165" t="s">
        <v>34</v>
      </c>
      <c r="AI920" s="170" t="s">
        <v>38</v>
      </c>
      <c r="AJ920" s="103"/>
      <c r="AK920" s="20" t="s">
        <v>404</v>
      </c>
      <c r="AL920" s="90">
        <v>1</v>
      </c>
      <c r="AM920" s="89"/>
      <c r="AN920" s="24"/>
      <c r="AO920" s="87"/>
      <c r="AP920" s="24"/>
      <c r="AQ920" s="24"/>
      <c r="AR920" s="24"/>
      <c r="AS920" s="34" t="s">
        <v>532</v>
      </c>
      <c r="AT920" s="34"/>
      <c r="AU920" s="29">
        <v>830</v>
      </c>
      <c r="AV920" s="29" t="s">
        <v>449</v>
      </c>
      <c r="AW920" s="29" t="str">
        <f>CONCATENATE(AU920,AV920)</f>
        <v>830.</v>
      </c>
      <c r="AX920" s="104"/>
    </row>
    <row r="921" spans="1:50" ht="22.5" customHeight="1" x14ac:dyDescent="0.3">
      <c r="A921" s="159" t="str">
        <f t="shared" si="205"/>
        <v>831.</v>
      </c>
      <c r="B921" s="159">
        <v>3729</v>
      </c>
      <c r="C921" s="171" t="s">
        <v>995</v>
      </c>
      <c r="D921" s="172">
        <v>1980</v>
      </c>
      <c r="E921" s="167" t="s">
        <v>34</v>
      </c>
      <c r="F921" s="172" t="s">
        <v>35</v>
      </c>
      <c r="G921" s="182">
        <v>5</v>
      </c>
      <c r="H921" s="182">
        <v>4</v>
      </c>
      <c r="I921" s="165">
        <v>4896.6000000000004</v>
      </c>
      <c r="J921" s="165">
        <v>2701.4</v>
      </c>
      <c r="K921" s="165">
        <v>2155.4</v>
      </c>
      <c r="L921" s="169">
        <v>103</v>
      </c>
      <c r="M921" s="165">
        <f>T921+AG921</f>
        <v>181414.14</v>
      </c>
      <c r="N921" s="160" t="s">
        <v>34</v>
      </c>
      <c r="O921" s="160" t="s">
        <v>34</v>
      </c>
      <c r="P921" s="160" t="s">
        <v>34</v>
      </c>
      <c r="Q921" s="152">
        <f>M921</f>
        <v>181414.14</v>
      </c>
      <c r="R921" s="173">
        <f>M921/I921</f>
        <v>37.049001347874032</v>
      </c>
      <c r="S921" s="154">
        <v>7593.347341513293</v>
      </c>
      <c r="T921" s="165">
        <v>144095</v>
      </c>
      <c r="U921" s="169" t="s">
        <v>34</v>
      </c>
      <c r="V921" s="165" t="s">
        <v>34</v>
      </c>
      <c r="W921" s="165" t="s">
        <v>34</v>
      </c>
      <c r="X921" s="165" t="s">
        <v>34</v>
      </c>
      <c r="Y921" s="165" t="s">
        <v>34</v>
      </c>
      <c r="Z921" s="165" t="s">
        <v>34</v>
      </c>
      <c r="AA921" s="165" t="s">
        <v>34</v>
      </c>
      <c r="AB921" s="165" t="s">
        <v>34</v>
      </c>
      <c r="AC921" s="165" t="s">
        <v>34</v>
      </c>
      <c r="AD921" s="165" t="s">
        <v>34</v>
      </c>
      <c r="AE921" s="165" t="s">
        <v>34</v>
      </c>
      <c r="AF921" s="165" t="s">
        <v>34</v>
      </c>
      <c r="AG921" s="165">
        <v>37319.14</v>
      </c>
      <c r="AH921" s="165" t="s">
        <v>34</v>
      </c>
      <c r="AI921" s="170" t="s">
        <v>38</v>
      </c>
      <c r="AJ921" s="41"/>
      <c r="AK921" s="1" t="s">
        <v>406</v>
      </c>
      <c r="AL921" s="90">
        <v>1</v>
      </c>
      <c r="AM921" s="91"/>
      <c r="AN921" s="21" t="s">
        <v>409</v>
      </c>
      <c r="AO921" s="21"/>
      <c r="AP921" s="21"/>
      <c r="AQ921" s="21"/>
      <c r="AR921" s="21"/>
      <c r="AS921" s="21" t="s">
        <v>532</v>
      </c>
      <c r="AT921" s="21"/>
      <c r="AU921" s="29">
        <v>831</v>
      </c>
      <c r="AV921" s="29" t="s">
        <v>449</v>
      </c>
      <c r="AW921" s="29" t="str">
        <f t="shared" ref="AW921:AW922" si="211">CONCATENATE(AU921,AV921)</f>
        <v>831.</v>
      </c>
      <c r="AX921" s="104"/>
    </row>
    <row r="922" spans="1:50" ht="22.5" customHeight="1" x14ac:dyDescent="0.3">
      <c r="A922" s="159" t="str">
        <f t="shared" si="205"/>
        <v>832.</v>
      </c>
      <c r="B922" s="159">
        <v>3690</v>
      </c>
      <c r="C922" s="171" t="s">
        <v>997</v>
      </c>
      <c r="D922" s="172">
        <v>1970</v>
      </c>
      <c r="E922" s="167" t="s">
        <v>34</v>
      </c>
      <c r="F922" s="172" t="s">
        <v>35</v>
      </c>
      <c r="G922" s="182">
        <v>2</v>
      </c>
      <c r="H922" s="182">
        <v>2</v>
      </c>
      <c r="I922" s="165">
        <v>758</v>
      </c>
      <c r="J922" s="165">
        <v>734</v>
      </c>
      <c r="K922" s="165">
        <v>505.4</v>
      </c>
      <c r="L922" s="169">
        <v>20</v>
      </c>
      <c r="M922" s="165">
        <f>T922+AG922</f>
        <v>146031.15</v>
      </c>
      <c r="N922" s="160" t="s">
        <v>34</v>
      </c>
      <c r="O922" s="160" t="s">
        <v>34</v>
      </c>
      <c r="P922" s="160" t="s">
        <v>34</v>
      </c>
      <c r="Q922" s="152">
        <f>M922</f>
        <v>146031.15</v>
      </c>
      <c r="R922" s="173">
        <f>M922/I922</f>
        <v>192.65323218997361</v>
      </c>
      <c r="S922" s="154">
        <v>7593.347341513293</v>
      </c>
      <c r="T922" s="165">
        <v>111575</v>
      </c>
      <c r="U922" s="169" t="s">
        <v>34</v>
      </c>
      <c r="V922" s="165" t="s">
        <v>34</v>
      </c>
      <c r="W922" s="165" t="s">
        <v>34</v>
      </c>
      <c r="X922" s="165" t="s">
        <v>34</v>
      </c>
      <c r="Y922" s="165" t="s">
        <v>34</v>
      </c>
      <c r="Z922" s="165" t="s">
        <v>34</v>
      </c>
      <c r="AA922" s="165" t="s">
        <v>34</v>
      </c>
      <c r="AB922" s="165" t="s">
        <v>34</v>
      </c>
      <c r="AC922" s="165" t="s">
        <v>34</v>
      </c>
      <c r="AD922" s="165" t="s">
        <v>34</v>
      </c>
      <c r="AE922" s="165" t="s">
        <v>34</v>
      </c>
      <c r="AF922" s="165" t="s">
        <v>34</v>
      </c>
      <c r="AG922" s="165">
        <v>34456.15</v>
      </c>
      <c r="AH922" s="165" t="s">
        <v>34</v>
      </c>
      <c r="AI922" s="170" t="s">
        <v>38</v>
      </c>
      <c r="AJ922" s="103"/>
      <c r="AK922" s="20" t="s">
        <v>404</v>
      </c>
      <c r="AL922" s="90">
        <v>1</v>
      </c>
      <c r="AM922" s="89"/>
      <c r="AN922" s="24" t="s">
        <v>409</v>
      </c>
      <c r="AO922" s="21"/>
      <c r="AP922" s="24"/>
      <c r="AQ922" s="24"/>
      <c r="AR922" s="24"/>
      <c r="AS922" s="34" t="s">
        <v>532</v>
      </c>
      <c r="AT922" s="34"/>
      <c r="AU922" s="29">
        <v>832</v>
      </c>
      <c r="AV922" s="29" t="s">
        <v>449</v>
      </c>
      <c r="AW922" s="29" t="str">
        <f t="shared" si="211"/>
        <v>832.</v>
      </c>
      <c r="AX922" s="104"/>
    </row>
    <row r="923" spans="1:50" ht="22.5" customHeight="1" x14ac:dyDescent="0.3">
      <c r="A923" s="159"/>
      <c r="B923" s="159"/>
      <c r="C923" s="158" t="s">
        <v>41</v>
      </c>
      <c r="D923" s="172"/>
      <c r="E923" s="172"/>
      <c r="F923" s="172"/>
      <c r="G923" s="182"/>
      <c r="H923" s="182"/>
      <c r="I923" s="160">
        <f>SUM(I924:I932)</f>
        <v>11722.400000000001</v>
      </c>
      <c r="J923" s="160">
        <f>SUM(J924:J932)</f>
        <v>7238.4599999999982</v>
      </c>
      <c r="K923" s="160">
        <f>SUM(K924:K932)</f>
        <v>5075.0199999999995</v>
      </c>
      <c r="L923" s="161">
        <f>SUM(L924:L932)</f>
        <v>273</v>
      </c>
      <c r="M923" s="160">
        <f>SUM(M924:M932)</f>
        <v>9693433.0700000003</v>
      </c>
      <c r="N923" s="160"/>
      <c r="O923" s="160"/>
      <c r="P923" s="160"/>
      <c r="Q923" s="160">
        <f>SUM(Q924:Q932)</f>
        <v>9693433.0700000003</v>
      </c>
      <c r="R923" s="160"/>
      <c r="S923" s="160"/>
      <c r="T923" s="160">
        <f>SUM(T924:T932)</f>
        <v>1971186.46</v>
      </c>
      <c r="U923" s="161"/>
      <c r="V923" s="160"/>
      <c r="W923" s="160">
        <f>SUM(W924:W932)</f>
        <v>2596</v>
      </c>
      <c r="X923" s="160">
        <f>SUM(X924:X932)</f>
        <v>7470944.3700000001</v>
      </c>
      <c r="Y923" s="160"/>
      <c r="Z923" s="160"/>
      <c r="AA923" s="160"/>
      <c r="AB923" s="160"/>
      <c r="AC923" s="160"/>
      <c r="AD923" s="160"/>
      <c r="AE923" s="160"/>
      <c r="AF923" s="160"/>
      <c r="AG923" s="160">
        <f>SUM(AG924:AG932)</f>
        <v>63223.96</v>
      </c>
      <c r="AH923" s="160">
        <f>SUM(AH924:AH932)</f>
        <v>188078.28000000003</v>
      </c>
      <c r="AI923" s="176"/>
      <c r="AJ923" s="40"/>
      <c r="AK923" s="3"/>
      <c r="AL923" s="90">
        <f>SUM(AL924:AL932)</f>
        <v>7</v>
      </c>
      <c r="AM923" s="89">
        <f>SUM(AM924:AM932)</f>
        <v>2</v>
      </c>
      <c r="AN923" s="3">
        <f>M923-T923-V923-X923-Z923-AB923-AD923-AG923-AH923</f>
        <v>0</v>
      </c>
      <c r="AO923" s="87"/>
      <c r="AP923" s="3"/>
      <c r="AQ923" s="3"/>
      <c r="AR923" s="3"/>
      <c r="AS923" s="46"/>
      <c r="AT923" s="46"/>
      <c r="AX923" s="104"/>
    </row>
    <row r="924" spans="1:50" ht="22.5" customHeight="1" x14ac:dyDescent="0.3">
      <c r="A924" s="159" t="str">
        <f t="shared" si="205"/>
        <v>833.</v>
      </c>
      <c r="B924" s="159">
        <v>3635</v>
      </c>
      <c r="C924" s="185" t="s">
        <v>998</v>
      </c>
      <c r="D924" s="159">
        <v>1975</v>
      </c>
      <c r="E924" s="167" t="s">
        <v>34</v>
      </c>
      <c r="F924" s="172" t="s">
        <v>35</v>
      </c>
      <c r="G924" s="182">
        <v>2</v>
      </c>
      <c r="H924" s="182">
        <v>2</v>
      </c>
      <c r="I924" s="165">
        <v>783.68</v>
      </c>
      <c r="J924" s="165">
        <v>448.36</v>
      </c>
      <c r="K924" s="154">
        <v>335.32</v>
      </c>
      <c r="L924" s="156">
        <v>30</v>
      </c>
      <c r="M924" s="165">
        <f>X924</f>
        <v>2143246.96</v>
      </c>
      <c r="N924" s="160" t="s">
        <v>34</v>
      </c>
      <c r="O924" s="160" t="s">
        <v>34</v>
      </c>
      <c r="P924" s="160" t="s">
        <v>34</v>
      </c>
      <c r="Q924" s="165">
        <f t="shared" ref="Q924:Q932" si="212">M924</f>
        <v>2143246.96</v>
      </c>
      <c r="R924" s="173">
        <f t="shared" ref="R924:R930" si="213">M924/I924</f>
        <v>2734.8496325030628</v>
      </c>
      <c r="S924" s="154">
        <v>6757.0460339943347</v>
      </c>
      <c r="T924" s="165" t="s">
        <v>34</v>
      </c>
      <c r="U924" s="169" t="s">
        <v>34</v>
      </c>
      <c r="V924" s="165" t="s">
        <v>34</v>
      </c>
      <c r="W924" s="165">
        <v>720</v>
      </c>
      <c r="X924" s="165">
        <v>2143246.96</v>
      </c>
      <c r="Y924" s="165" t="s">
        <v>34</v>
      </c>
      <c r="Z924" s="165" t="s">
        <v>34</v>
      </c>
      <c r="AA924" s="165" t="s">
        <v>34</v>
      </c>
      <c r="AB924" s="165" t="s">
        <v>34</v>
      </c>
      <c r="AC924" s="165" t="s">
        <v>34</v>
      </c>
      <c r="AD924" s="165" t="s">
        <v>34</v>
      </c>
      <c r="AE924" s="165" t="s">
        <v>34</v>
      </c>
      <c r="AF924" s="165" t="s">
        <v>34</v>
      </c>
      <c r="AG924" s="165" t="s">
        <v>34</v>
      </c>
      <c r="AH924" s="165" t="s">
        <v>34</v>
      </c>
      <c r="AI924" s="170" t="s">
        <v>405</v>
      </c>
      <c r="AJ924" s="41" t="s">
        <v>405</v>
      </c>
      <c r="AK924" s="32" t="s">
        <v>404</v>
      </c>
      <c r="AL924" s="90">
        <v>1</v>
      </c>
      <c r="AM924" s="89"/>
      <c r="AN924" s="21"/>
      <c r="AO924" s="87"/>
      <c r="AP924" s="21"/>
      <c r="AQ924" s="21"/>
      <c r="AR924" s="21"/>
      <c r="AS924" s="34"/>
      <c r="AT924" s="34"/>
      <c r="AU924" s="29">
        <v>833</v>
      </c>
      <c r="AV924" s="29" t="s">
        <v>449</v>
      </c>
      <c r="AW924" s="29" t="str">
        <f>CONCATENATE(AU924,AV924)</f>
        <v>833.</v>
      </c>
      <c r="AX924" s="104"/>
    </row>
    <row r="925" spans="1:50" ht="22.5" customHeight="1" x14ac:dyDescent="0.3">
      <c r="A925" s="159" t="str">
        <f t="shared" si="205"/>
        <v>834.</v>
      </c>
      <c r="B925" s="159">
        <v>3726</v>
      </c>
      <c r="C925" s="171" t="s">
        <v>999</v>
      </c>
      <c r="D925" s="172">
        <v>1972</v>
      </c>
      <c r="E925" s="167" t="s">
        <v>34</v>
      </c>
      <c r="F925" s="172" t="s">
        <v>35</v>
      </c>
      <c r="G925" s="182">
        <v>4</v>
      </c>
      <c r="H925" s="182">
        <v>3</v>
      </c>
      <c r="I925" s="165">
        <v>1524.3</v>
      </c>
      <c r="J925" s="165">
        <v>1524.3</v>
      </c>
      <c r="K925" s="165">
        <v>972.6</v>
      </c>
      <c r="L925" s="169">
        <v>56</v>
      </c>
      <c r="M925" s="165">
        <f>T925+AG925</f>
        <v>529353.41</v>
      </c>
      <c r="N925" s="160" t="s">
        <v>34</v>
      </c>
      <c r="O925" s="160" t="s">
        <v>34</v>
      </c>
      <c r="P925" s="160" t="s">
        <v>34</v>
      </c>
      <c r="Q925" s="165">
        <f t="shared" si="212"/>
        <v>529353.41</v>
      </c>
      <c r="R925" s="173">
        <f t="shared" si="213"/>
        <v>347.27639572262683</v>
      </c>
      <c r="S925" s="154">
        <v>6757.0460339943347</v>
      </c>
      <c r="T925" s="165">
        <v>492981.59</v>
      </c>
      <c r="U925" s="169" t="s">
        <v>34</v>
      </c>
      <c r="V925" s="165" t="s">
        <v>34</v>
      </c>
      <c r="W925" s="165" t="s">
        <v>34</v>
      </c>
      <c r="X925" s="165" t="s">
        <v>34</v>
      </c>
      <c r="Y925" s="165" t="s">
        <v>34</v>
      </c>
      <c r="Z925" s="165" t="s">
        <v>34</v>
      </c>
      <c r="AA925" s="165" t="s">
        <v>34</v>
      </c>
      <c r="AB925" s="165" t="s">
        <v>34</v>
      </c>
      <c r="AC925" s="165" t="s">
        <v>34</v>
      </c>
      <c r="AD925" s="165" t="s">
        <v>34</v>
      </c>
      <c r="AE925" s="165" t="s">
        <v>34</v>
      </c>
      <c r="AF925" s="165" t="s">
        <v>34</v>
      </c>
      <c r="AG925" s="165">
        <v>36371.82</v>
      </c>
      <c r="AH925" s="165" t="s">
        <v>34</v>
      </c>
      <c r="AI925" s="170" t="s">
        <v>405</v>
      </c>
      <c r="AJ925" s="41" t="s">
        <v>405</v>
      </c>
      <c r="AK925" s="32" t="s">
        <v>404</v>
      </c>
      <c r="AL925" s="90">
        <v>1</v>
      </c>
      <c r="AM925" s="89"/>
      <c r="AN925" s="21" t="s">
        <v>409</v>
      </c>
      <c r="AO925" s="21"/>
      <c r="AP925" s="21"/>
      <c r="AQ925" s="21"/>
      <c r="AR925" s="21"/>
      <c r="AS925" s="34"/>
      <c r="AT925" s="34"/>
      <c r="AU925" s="29">
        <v>834</v>
      </c>
      <c r="AV925" s="29" t="s">
        <v>449</v>
      </c>
      <c r="AW925" s="29" t="str">
        <f t="shared" ref="AW925:AW932" si="214">CONCATENATE(AU925,AV925)</f>
        <v>834.</v>
      </c>
      <c r="AX925" s="104"/>
    </row>
    <row r="926" spans="1:50" ht="22.5" customHeight="1" x14ac:dyDescent="0.3">
      <c r="A926" s="159" t="str">
        <f t="shared" si="205"/>
        <v>835.</v>
      </c>
      <c r="B926" s="159">
        <v>3733</v>
      </c>
      <c r="C926" s="185" t="s">
        <v>1509</v>
      </c>
      <c r="D926" s="172">
        <v>1970</v>
      </c>
      <c r="E926" s="167" t="s">
        <v>34</v>
      </c>
      <c r="F926" s="172" t="s">
        <v>35</v>
      </c>
      <c r="G926" s="182">
        <v>2</v>
      </c>
      <c r="H926" s="182">
        <v>3</v>
      </c>
      <c r="I926" s="165">
        <v>1580</v>
      </c>
      <c r="J926" s="165">
        <v>915</v>
      </c>
      <c r="K926" s="165">
        <v>509</v>
      </c>
      <c r="L926" s="169">
        <v>35</v>
      </c>
      <c r="M926" s="165">
        <f>X926</f>
        <v>2290837.06</v>
      </c>
      <c r="N926" s="160" t="s">
        <v>34</v>
      </c>
      <c r="O926" s="160" t="s">
        <v>34</v>
      </c>
      <c r="P926" s="160" t="s">
        <v>34</v>
      </c>
      <c r="Q926" s="165">
        <f t="shared" si="212"/>
        <v>2290837.06</v>
      </c>
      <c r="R926" s="173">
        <f t="shared" si="213"/>
        <v>1449.8968734177215</v>
      </c>
      <c r="S926" s="154">
        <v>6757.0460339943347</v>
      </c>
      <c r="T926" s="165" t="s">
        <v>34</v>
      </c>
      <c r="U926" s="169" t="s">
        <v>34</v>
      </c>
      <c r="V926" s="165" t="s">
        <v>34</v>
      </c>
      <c r="W926" s="165">
        <v>764</v>
      </c>
      <c r="X926" s="165">
        <v>2290837.06</v>
      </c>
      <c r="Y926" s="165" t="s">
        <v>34</v>
      </c>
      <c r="Z926" s="165" t="s">
        <v>34</v>
      </c>
      <c r="AA926" s="165" t="s">
        <v>34</v>
      </c>
      <c r="AB926" s="165" t="s">
        <v>34</v>
      </c>
      <c r="AC926" s="165" t="s">
        <v>34</v>
      </c>
      <c r="AD926" s="165" t="s">
        <v>34</v>
      </c>
      <c r="AE926" s="165" t="s">
        <v>34</v>
      </c>
      <c r="AF926" s="165" t="s">
        <v>34</v>
      </c>
      <c r="AG926" s="165" t="s">
        <v>34</v>
      </c>
      <c r="AH926" s="165" t="s">
        <v>34</v>
      </c>
      <c r="AI926" s="170" t="s">
        <v>405</v>
      </c>
      <c r="AJ926" s="41" t="s">
        <v>405</v>
      </c>
      <c r="AK926" s="32" t="s">
        <v>404</v>
      </c>
      <c r="AL926" s="90">
        <v>1</v>
      </c>
      <c r="AM926" s="89"/>
      <c r="AN926" s="21"/>
      <c r="AO926" s="87"/>
      <c r="AP926" s="21"/>
      <c r="AQ926" s="21"/>
      <c r="AR926" s="21"/>
      <c r="AS926" s="34"/>
      <c r="AT926" s="34"/>
      <c r="AU926" s="29">
        <v>835</v>
      </c>
      <c r="AV926" s="29" t="s">
        <v>449</v>
      </c>
      <c r="AW926" s="29" t="str">
        <f t="shared" si="214"/>
        <v>835.</v>
      </c>
      <c r="AX926" s="104"/>
    </row>
    <row r="927" spans="1:50" ht="22.5" customHeight="1" x14ac:dyDescent="0.3">
      <c r="A927" s="159" t="str">
        <f t="shared" si="205"/>
        <v>836.</v>
      </c>
      <c r="B927" s="159">
        <v>3746</v>
      </c>
      <c r="C927" s="185" t="s">
        <v>1510</v>
      </c>
      <c r="D927" s="172">
        <v>1975</v>
      </c>
      <c r="E927" s="167" t="s">
        <v>34</v>
      </c>
      <c r="F927" s="172" t="s">
        <v>35</v>
      </c>
      <c r="G927" s="182">
        <v>2</v>
      </c>
      <c r="H927" s="182">
        <v>3</v>
      </c>
      <c r="I927" s="165">
        <v>1959.8</v>
      </c>
      <c r="J927" s="165">
        <v>858.2</v>
      </c>
      <c r="K927" s="165">
        <v>509</v>
      </c>
      <c r="L927" s="169">
        <v>36</v>
      </c>
      <c r="M927" s="165">
        <f>X927</f>
        <v>2128920.0699999998</v>
      </c>
      <c r="N927" s="160" t="s">
        <v>34</v>
      </c>
      <c r="O927" s="160" t="s">
        <v>34</v>
      </c>
      <c r="P927" s="160" t="s">
        <v>34</v>
      </c>
      <c r="Q927" s="165">
        <f t="shared" si="212"/>
        <v>2128920.0699999998</v>
      </c>
      <c r="R927" s="173">
        <f t="shared" si="213"/>
        <v>1086.2945555668946</v>
      </c>
      <c r="S927" s="154">
        <v>6757.0460339943347</v>
      </c>
      <c r="T927" s="165" t="s">
        <v>34</v>
      </c>
      <c r="U927" s="169" t="s">
        <v>34</v>
      </c>
      <c r="V927" s="165" t="s">
        <v>34</v>
      </c>
      <c r="W927" s="165">
        <v>796</v>
      </c>
      <c r="X927" s="165">
        <v>2128920.0699999998</v>
      </c>
      <c r="Y927" s="165" t="s">
        <v>34</v>
      </c>
      <c r="Z927" s="165" t="s">
        <v>34</v>
      </c>
      <c r="AA927" s="165" t="s">
        <v>34</v>
      </c>
      <c r="AB927" s="165" t="s">
        <v>34</v>
      </c>
      <c r="AC927" s="165" t="s">
        <v>34</v>
      </c>
      <c r="AD927" s="165" t="s">
        <v>34</v>
      </c>
      <c r="AE927" s="165" t="s">
        <v>34</v>
      </c>
      <c r="AF927" s="165" t="s">
        <v>34</v>
      </c>
      <c r="AG927" s="165" t="s">
        <v>34</v>
      </c>
      <c r="AH927" s="165" t="s">
        <v>34</v>
      </c>
      <c r="AI927" s="170" t="s">
        <v>405</v>
      </c>
      <c r="AJ927" s="41" t="s">
        <v>405</v>
      </c>
      <c r="AK927" s="32" t="s">
        <v>404</v>
      </c>
      <c r="AL927" s="90">
        <v>1</v>
      </c>
      <c r="AM927" s="89"/>
      <c r="AN927" s="21"/>
      <c r="AO927" s="87"/>
      <c r="AP927" s="21"/>
      <c r="AQ927" s="21"/>
      <c r="AR927" s="21"/>
      <c r="AS927" s="34"/>
      <c r="AT927" s="34"/>
      <c r="AU927" s="29">
        <v>836</v>
      </c>
      <c r="AV927" s="29" t="s">
        <v>449</v>
      </c>
      <c r="AW927" s="29" t="str">
        <f t="shared" si="214"/>
        <v>836.</v>
      </c>
      <c r="AX927" s="104"/>
    </row>
    <row r="928" spans="1:50" ht="22.5" customHeight="1" x14ac:dyDescent="0.3">
      <c r="A928" s="159" t="str">
        <f t="shared" si="205"/>
        <v>837.</v>
      </c>
      <c r="B928" s="159">
        <v>3748</v>
      </c>
      <c r="C928" s="185" t="s">
        <v>1000</v>
      </c>
      <c r="D928" s="159">
        <v>1970</v>
      </c>
      <c r="E928" s="167" t="s">
        <v>34</v>
      </c>
      <c r="F928" s="159" t="s">
        <v>35</v>
      </c>
      <c r="G928" s="159">
        <v>2</v>
      </c>
      <c r="H928" s="159">
        <v>2</v>
      </c>
      <c r="I928" s="154">
        <v>2232.12</v>
      </c>
      <c r="J928" s="154">
        <v>1330.6</v>
      </c>
      <c r="K928" s="154">
        <v>913.2</v>
      </c>
      <c r="L928" s="156">
        <v>28</v>
      </c>
      <c r="M928" s="165">
        <f>T928+AH928</f>
        <v>1247752.82</v>
      </c>
      <c r="N928" s="160" t="s">
        <v>34</v>
      </c>
      <c r="O928" s="160" t="s">
        <v>34</v>
      </c>
      <c r="P928" s="160" t="s">
        <v>34</v>
      </c>
      <c r="Q928" s="165">
        <f t="shared" si="212"/>
        <v>1247752.82</v>
      </c>
      <c r="R928" s="173">
        <f t="shared" si="213"/>
        <v>558.99898750963212</v>
      </c>
      <c r="S928" s="154">
        <v>6757.0460339943347</v>
      </c>
      <c r="T928" s="165">
        <v>1206347.95</v>
      </c>
      <c r="U928" s="169" t="s">
        <v>34</v>
      </c>
      <c r="V928" s="165" t="s">
        <v>34</v>
      </c>
      <c r="W928" s="165" t="s">
        <v>34</v>
      </c>
      <c r="X928" s="165" t="s">
        <v>34</v>
      </c>
      <c r="Y928" s="165" t="s">
        <v>34</v>
      </c>
      <c r="Z928" s="165" t="s">
        <v>34</v>
      </c>
      <c r="AA928" s="165" t="s">
        <v>34</v>
      </c>
      <c r="AB928" s="165" t="s">
        <v>34</v>
      </c>
      <c r="AC928" s="165" t="s">
        <v>34</v>
      </c>
      <c r="AD928" s="165" t="s">
        <v>34</v>
      </c>
      <c r="AE928" s="165" t="s">
        <v>34</v>
      </c>
      <c r="AF928" s="165" t="s">
        <v>34</v>
      </c>
      <c r="AG928" s="165" t="s">
        <v>34</v>
      </c>
      <c r="AH928" s="165">
        <v>41404.870000000003</v>
      </c>
      <c r="AI928" s="170" t="s">
        <v>405</v>
      </c>
      <c r="AJ928" s="41" t="s">
        <v>405</v>
      </c>
      <c r="AK928" s="32" t="s">
        <v>404</v>
      </c>
      <c r="AL928" s="90"/>
      <c r="AM928" s="89">
        <v>1</v>
      </c>
      <c r="AN928" s="21" t="s">
        <v>486</v>
      </c>
      <c r="AO928" s="21"/>
      <c r="AP928" s="21"/>
      <c r="AQ928" s="21"/>
      <c r="AR928" s="21"/>
      <c r="AS928" s="34" t="s">
        <v>1914</v>
      </c>
      <c r="AT928" s="34"/>
      <c r="AU928" s="29">
        <v>837</v>
      </c>
      <c r="AV928" s="29" t="s">
        <v>449</v>
      </c>
      <c r="AW928" s="29" t="str">
        <f t="shared" si="214"/>
        <v>837.</v>
      </c>
      <c r="AX928" s="104"/>
    </row>
    <row r="929" spans="1:50" ht="22.5" customHeight="1" x14ac:dyDescent="0.3">
      <c r="A929" s="159" t="str">
        <f t="shared" si="205"/>
        <v>838.</v>
      </c>
      <c r="B929" s="159">
        <v>3749</v>
      </c>
      <c r="C929" s="185" t="s">
        <v>1511</v>
      </c>
      <c r="D929" s="172">
        <v>1970</v>
      </c>
      <c r="E929" s="167" t="s">
        <v>34</v>
      </c>
      <c r="F929" s="172" t="s">
        <v>35</v>
      </c>
      <c r="G929" s="182">
        <v>2</v>
      </c>
      <c r="H929" s="182">
        <v>3</v>
      </c>
      <c r="I929" s="165">
        <v>2244.8000000000002</v>
      </c>
      <c r="J929" s="165">
        <v>914.2</v>
      </c>
      <c r="K929" s="165">
        <v>588.1</v>
      </c>
      <c r="L929" s="169">
        <v>40</v>
      </c>
      <c r="M929" s="165">
        <f>T929+AG929</f>
        <v>298709.06</v>
      </c>
      <c r="N929" s="160" t="s">
        <v>34</v>
      </c>
      <c r="O929" s="160" t="s">
        <v>34</v>
      </c>
      <c r="P929" s="160" t="s">
        <v>34</v>
      </c>
      <c r="Q929" s="165">
        <f t="shared" si="212"/>
        <v>298709.06</v>
      </c>
      <c r="R929" s="173">
        <f t="shared" si="213"/>
        <v>133.06711511047754</v>
      </c>
      <c r="S929" s="154">
        <v>6757.0460339943347</v>
      </c>
      <c r="T929" s="165">
        <v>271856.92</v>
      </c>
      <c r="U929" s="169" t="s">
        <v>34</v>
      </c>
      <c r="V929" s="165" t="s">
        <v>34</v>
      </c>
      <c r="W929" s="165" t="s">
        <v>34</v>
      </c>
      <c r="X929" s="165" t="s">
        <v>34</v>
      </c>
      <c r="Y929" s="165" t="s">
        <v>34</v>
      </c>
      <c r="Z929" s="165" t="s">
        <v>34</v>
      </c>
      <c r="AA929" s="165" t="s">
        <v>34</v>
      </c>
      <c r="AB929" s="165" t="s">
        <v>34</v>
      </c>
      <c r="AC929" s="165" t="s">
        <v>34</v>
      </c>
      <c r="AD929" s="165" t="s">
        <v>34</v>
      </c>
      <c r="AE929" s="165" t="s">
        <v>34</v>
      </c>
      <c r="AF929" s="165" t="s">
        <v>34</v>
      </c>
      <c r="AG929" s="165">
        <v>26852.14</v>
      </c>
      <c r="AH929" s="165" t="s">
        <v>34</v>
      </c>
      <c r="AI929" s="170" t="s">
        <v>405</v>
      </c>
      <c r="AJ929" s="41" t="s">
        <v>405</v>
      </c>
      <c r="AK929" s="32" t="s">
        <v>404</v>
      </c>
      <c r="AL929" s="90">
        <v>1</v>
      </c>
      <c r="AM929" s="89"/>
      <c r="AN929" s="21" t="s">
        <v>409</v>
      </c>
      <c r="AO929" s="21"/>
      <c r="AP929" s="21"/>
      <c r="AQ929" s="21"/>
      <c r="AR929" s="21"/>
      <c r="AS929" s="34"/>
      <c r="AT929" s="34"/>
      <c r="AU929" s="29">
        <v>838</v>
      </c>
      <c r="AV929" s="29" t="s">
        <v>449</v>
      </c>
      <c r="AW929" s="29" t="str">
        <f t="shared" si="214"/>
        <v>838.</v>
      </c>
      <c r="AX929" s="104"/>
    </row>
    <row r="930" spans="1:50" ht="22.5" customHeight="1" x14ac:dyDescent="0.3">
      <c r="A930" s="159" t="str">
        <f t="shared" si="205"/>
        <v>839.</v>
      </c>
      <c r="B930" s="159">
        <v>3673</v>
      </c>
      <c r="C930" s="185" t="s">
        <v>1002</v>
      </c>
      <c r="D930" s="159">
        <v>1934</v>
      </c>
      <c r="E930" s="167" t="s">
        <v>34</v>
      </c>
      <c r="F930" s="172" t="s">
        <v>36</v>
      </c>
      <c r="G930" s="182">
        <v>2</v>
      </c>
      <c r="H930" s="182">
        <v>2</v>
      </c>
      <c r="I930" s="165">
        <v>519.70000000000005</v>
      </c>
      <c r="J930" s="165">
        <v>456.9</v>
      </c>
      <c r="K930" s="154">
        <v>456.9</v>
      </c>
      <c r="L930" s="156">
        <v>23</v>
      </c>
      <c r="M930" s="165">
        <f>AH930</f>
        <v>80626.52</v>
      </c>
      <c r="N930" s="160" t="s">
        <v>34</v>
      </c>
      <c r="O930" s="160" t="s">
        <v>34</v>
      </c>
      <c r="P930" s="160" t="s">
        <v>34</v>
      </c>
      <c r="Q930" s="165">
        <f t="shared" si="212"/>
        <v>80626.52</v>
      </c>
      <c r="R930" s="173">
        <f t="shared" si="213"/>
        <v>155.1405041370021</v>
      </c>
      <c r="S930" s="154">
        <v>6757.0460339943347</v>
      </c>
      <c r="T930" s="165" t="s">
        <v>34</v>
      </c>
      <c r="U930" s="169" t="s">
        <v>34</v>
      </c>
      <c r="V930" s="165" t="s">
        <v>34</v>
      </c>
      <c r="W930" s="165" t="s">
        <v>34</v>
      </c>
      <c r="X930" s="165" t="s">
        <v>34</v>
      </c>
      <c r="Y930" s="165" t="s">
        <v>34</v>
      </c>
      <c r="Z930" s="165" t="s">
        <v>34</v>
      </c>
      <c r="AA930" s="165" t="s">
        <v>34</v>
      </c>
      <c r="AB930" s="165" t="s">
        <v>34</v>
      </c>
      <c r="AC930" s="165" t="s">
        <v>34</v>
      </c>
      <c r="AD930" s="165" t="s">
        <v>34</v>
      </c>
      <c r="AE930" s="165" t="s">
        <v>34</v>
      </c>
      <c r="AF930" s="165" t="s">
        <v>34</v>
      </c>
      <c r="AG930" s="165" t="s">
        <v>34</v>
      </c>
      <c r="AH930" s="165">
        <v>80626.52</v>
      </c>
      <c r="AI930" s="170" t="s">
        <v>405</v>
      </c>
      <c r="AJ930" s="41" t="s">
        <v>405</v>
      </c>
      <c r="AK930" s="32" t="s">
        <v>404</v>
      </c>
      <c r="AL930" s="90"/>
      <c r="AM930" s="89">
        <v>1</v>
      </c>
      <c r="AN930" s="21" t="s">
        <v>586</v>
      </c>
      <c r="AO930" s="87"/>
      <c r="AP930" s="21"/>
      <c r="AQ930" s="21"/>
      <c r="AR930" s="21"/>
      <c r="AS930" s="34" t="s">
        <v>545</v>
      </c>
      <c r="AT930" s="34"/>
      <c r="AU930" s="29">
        <v>839</v>
      </c>
      <c r="AV930" s="29" t="s">
        <v>449</v>
      </c>
      <c r="AW930" s="29" t="str">
        <f t="shared" si="214"/>
        <v>839.</v>
      </c>
      <c r="AX930" s="104"/>
    </row>
    <row r="931" spans="1:50" ht="22.5" customHeight="1" x14ac:dyDescent="0.3">
      <c r="A931" s="159" t="str">
        <f t="shared" si="205"/>
        <v>840.</v>
      </c>
      <c r="B931" s="159">
        <v>3676</v>
      </c>
      <c r="C931" s="185" t="s">
        <v>1001</v>
      </c>
      <c r="D931" s="159">
        <v>1935</v>
      </c>
      <c r="E931" s="167" t="s">
        <v>34</v>
      </c>
      <c r="F931" s="172" t="s">
        <v>36</v>
      </c>
      <c r="G931" s="182">
        <v>2</v>
      </c>
      <c r="H931" s="182">
        <v>2</v>
      </c>
      <c r="I931" s="165">
        <v>521.5</v>
      </c>
      <c r="J931" s="165">
        <v>459.9</v>
      </c>
      <c r="K931" s="154">
        <v>459.9</v>
      </c>
      <c r="L931" s="156">
        <v>15</v>
      </c>
      <c r="M931" s="165">
        <f>AH931</f>
        <v>66046.89</v>
      </c>
      <c r="N931" s="160" t="s">
        <v>34</v>
      </c>
      <c r="O931" s="160" t="s">
        <v>34</v>
      </c>
      <c r="P931" s="160" t="s">
        <v>34</v>
      </c>
      <c r="Q931" s="165">
        <f t="shared" si="212"/>
        <v>66046.89</v>
      </c>
      <c r="R931" s="173"/>
      <c r="S931" s="154"/>
      <c r="T931" s="165" t="s">
        <v>34</v>
      </c>
      <c r="U931" s="169" t="s">
        <v>34</v>
      </c>
      <c r="V931" s="165" t="s">
        <v>34</v>
      </c>
      <c r="W931" s="165" t="s">
        <v>34</v>
      </c>
      <c r="X931" s="165" t="s">
        <v>34</v>
      </c>
      <c r="Y931" s="165" t="s">
        <v>34</v>
      </c>
      <c r="Z931" s="165" t="s">
        <v>34</v>
      </c>
      <c r="AA931" s="165" t="s">
        <v>34</v>
      </c>
      <c r="AB931" s="165" t="s">
        <v>34</v>
      </c>
      <c r="AC931" s="165" t="s">
        <v>34</v>
      </c>
      <c r="AD931" s="165" t="s">
        <v>34</v>
      </c>
      <c r="AE931" s="165" t="s">
        <v>34</v>
      </c>
      <c r="AF931" s="165" t="s">
        <v>34</v>
      </c>
      <c r="AG931" s="165" t="s">
        <v>34</v>
      </c>
      <c r="AH931" s="165">
        <v>66046.89</v>
      </c>
      <c r="AI931" s="170" t="s">
        <v>405</v>
      </c>
      <c r="AJ931" s="41" t="s">
        <v>405</v>
      </c>
      <c r="AK931" s="32" t="s">
        <v>404</v>
      </c>
      <c r="AL931" s="90">
        <v>1</v>
      </c>
      <c r="AM931" s="89"/>
      <c r="AN931" s="21"/>
      <c r="AO931" s="87"/>
      <c r="AP931" s="21"/>
      <c r="AQ931" s="21"/>
      <c r="AR931" s="21"/>
      <c r="AS931" s="34" t="s">
        <v>1539</v>
      </c>
      <c r="AT931" s="34"/>
      <c r="AU931" s="29">
        <v>840</v>
      </c>
      <c r="AV931" s="29" t="s">
        <v>449</v>
      </c>
      <c r="AW931" s="29" t="str">
        <f t="shared" si="214"/>
        <v>840.</v>
      </c>
      <c r="AX931" s="104"/>
    </row>
    <row r="932" spans="1:50" ht="22.5" customHeight="1" x14ac:dyDescent="0.3">
      <c r="A932" s="159" t="str">
        <f t="shared" si="205"/>
        <v>841.</v>
      </c>
      <c r="B932" s="159">
        <v>3681</v>
      </c>
      <c r="C932" s="185" t="s">
        <v>1728</v>
      </c>
      <c r="D932" s="172">
        <v>1964</v>
      </c>
      <c r="E932" s="167" t="s">
        <v>34</v>
      </c>
      <c r="F932" s="172" t="s">
        <v>35</v>
      </c>
      <c r="G932" s="182">
        <v>2</v>
      </c>
      <c r="H932" s="182">
        <v>2</v>
      </c>
      <c r="I932" s="165">
        <v>356.5</v>
      </c>
      <c r="J932" s="165">
        <v>331</v>
      </c>
      <c r="K932" s="165">
        <v>331</v>
      </c>
      <c r="L932" s="169">
        <v>10</v>
      </c>
      <c r="M932" s="165">
        <f>X932</f>
        <v>907940.28</v>
      </c>
      <c r="N932" s="160" t="s">
        <v>34</v>
      </c>
      <c r="O932" s="160" t="s">
        <v>34</v>
      </c>
      <c r="P932" s="160" t="s">
        <v>34</v>
      </c>
      <c r="Q932" s="165">
        <f t="shared" si="212"/>
        <v>907940.28</v>
      </c>
      <c r="R932" s="173">
        <f>M932/I932</f>
        <v>2546.8170546984575</v>
      </c>
      <c r="S932" s="154">
        <v>6757.0460339943347</v>
      </c>
      <c r="T932" s="165" t="s">
        <v>34</v>
      </c>
      <c r="U932" s="169" t="s">
        <v>34</v>
      </c>
      <c r="V932" s="165" t="s">
        <v>34</v>
      </c>
      <c r="W932" s="165">
        <v>316</v>
      </c>
      <c r="X932" s="165">
        <v>907940.28</v>
      </c>
      <c r="Y932" s="165" t="s">
        <v>34</v>
      </c>
      <c r="Z932" s="165" t="s">
        <v>34</v>
      </c>
      <c r="AA932" s="165" t="s">
        <v>34</v>
      </c>
      <c r="AB932" s="165" t="s">
        <v>34</v>
      </c>
      <c r="AC932" s="165" t="s">
        <v>34</v>
      </c>
      <c r="AD932" s="165" t="s">
        <v>34</v>
      </c>
      <c r="AE932" s="165" t="s">
        <v>34</v>
      </c>
      <c r="AF932" s="165" t="s">
        <v>34</v>
      </c>
      <c r="AG932" s="165" t="s">
        <v>34</v>
      </c>
      <c r="AH932" s="165" t="s">
        <v>34</v>
      </c>
      <c r="AI932" s="170" t="s">
        <v>405</v>
      </c>
      <c r="AJ932" s="41" t="s">
        <v>405</v>
      </c>
      <c r="AK932" s="32" t="s">
        <v>404</v>
      </c>
      <c r="AL932" s="90">
        <v>1</v>
      </c>
      <c r="AM932" s="89"/>
      <c r="AN932" s="21"/>
      <c r="AO932" s="87"/>
      <c r="AP932" s="21"/>
      <c r="AQ932" s="21"/>
      <c r="AR932" s="21"/>
      <c r="AS932" s="34"/>
      <c r="AT932" s="34"/>
      <c r="AU932" s="29">
        <v>841</v>
      </c>
      <c r="AV932" s="29" t="s">
        <v>449</v>
      </c>
      <c r="AW932" s="29" t="str">
        <f t="shared" si="214"/>
        <v>841.</v>
      </c>
      <c r="AX932" s="104"/>
    </row>
    <row r="933" spans="1:50" ht="22.5" customHeight="1" x14ac:dyDescent="0.3">
      <c r="A933" s="159"/>
      <c r="B933" s="159"/>
      <c r="C933" s="158" t="s">
        <v>337</v>
      </c>
      <c r="D933" s="172"/>
      <c r="E933" s="172"/>
      <c r="F933" s="172"/>
      <c r="G933" s="182"/>
      <c r="H933" s="182"/>
      <c r="I933" s="160">
        <f>I934+I942+I946</f>
        <v>5917.67</v>
      </c>
      <c r="J933" s="160">
        <f>J934+J942+J946</f>
        <v>5369.5</v>
      </c>
      <c r="K933" s="160">
        <f>K934+K942+K946</f>
        <v>5321.7</v>
      </c>
      <c r="L933" s="161">
        <f>L934+L942+L946</f>
        <v>228</v>
      </c>
      <c r="M933" s="160">
        <f>M934+M942+M946</f>
        <v>3150486.41</v>
      </c>
      <c r="N933" s="160"/>
      <c r="O933" s="160"/>
      <c r="P933" s="160"/>
      <c r="Q933" s="160">
        <f>Q934+Q942+Q946</f>
        <v>3150486.41</v>
      </c>
      <c r="R933" s="160"/>
      <c r="S933" s="160"/>
      <c r="T933" s="160">
        <f>T934+T942+T946</f>
        <v>1872552.4899999998</v>
      </c>
      <c r="U933" s="161"/>
      <c r="V933" s="160"/>
      <c r="W933" s="160">
        <f>W934+W942+W946</f>
        <v>510</v>
      </c>
      <c r="X933" s="160">
        <f>X934+X942+X946</f>
        <v>1276835.68</v>
      </c>
      <c r="Y933" s="160"/>
      <c r="Z933" s="160"/>
      <c r="AA933" s="160"/>
      <c r="AB933" s="160"/>
      <c r="AC933" s="160"/>
      <c r="AD933" s="160"/>
      <c r="AE933" s="160"/>
      <c r="AF933" s="160"/>
      <c r="AG933" s="160">
        <f>AG934+AG942+AG946</f>
        <v>1098.24</v>
      </c>
      <c r="AH933" s="165"/>
      <c r="AI933" s="176"/>
      <c r="AJ933" s="40"/>
      <c r="AK933" s="32"/>
      <c r="AL933" s="115">
        <f>AL934+AL942+AL946</f>
        <v>11</v>
      </c>
      <c r="AM933" s="106">
        <f>AM934+AM942+AM946</f>
        <v>0</v>
      </c>
      <c r="AN933" s="21">
        <f>M933-T933-V933-X933-Z933-AB933-AD933-AG933-AH933</f>
        <v>4.5633896661456674E-10</v>
      </c>
      <c r="AO933" s="87"/>
      <c r="AP933" s="21"/>
      <c r="AQ933" s="21"/>
      <c r="AR933" s="21"/>
      <c r="AS933" s="95">
        <f>AL933+AM933</f>
        <v>11</v>
      </c>
      <c r="AT933" s="46"/>
      <c r="AX933" s="104"/>
    </row>
    <row r="934" spans="1:50" ht="22.5" customHeight="1" x14ac:dyDescent="0.3">
      <c r="A934" s="159"/>
      <c r="B934" s="159"/>
      <c r="C934" s="158" t="s">
        <v>39</v>
      </c>
      <c r="D934" s="172"/>
      <c r="E934" s="172"/>
      <c r="F934" s="172"/>
      <c r="G934" s="182"/>
      <c r="H934" s="182"/>
      <c r="I934" s="160">
        <f>SUM(I935:I941)</f>
        <v>3831.4000000000005</v>
      </c>
      <c r="J934" s="160">
        <f>SUM(J935:J941)</f>
        <v>3473.5000000000005</v>
      </c>
      <c r="K934" s="160">
        <f>SUM(K935:K941)</f>
        <v>3425.7000000000003</v>
      </c>
      <c r="L934" s="161">
        <f>SUM(L935:L941)</f>
        <v>164</v>
      </c>
      <c r="M934" s="160">
        <f>SUM(M935:M941)</f>
        <v>1332942.04</v>
      </c>
      <c r="N934" s="160"/>
      <c r="O934" s="160"/>
      <c r="P934" s="160"/>
      <c r="Q934" s="160">
        <f>SUM(Q935:Q941)</f>
        <v>1332942.04</v>
      </c>
      <c r="R934" s="160"/>
      <c r="S934" s="160"/>
      <c r="T934" s="160">
        <f>SUM(T935:T941)</f>
        <v>1331843.7999999998</v>
      </c>
      <c r="U934" s="161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>
        <f>SUM(AG935:AG941)</f>
        <v>1098.24</v>
      </c>
      <c r="AH934" s="165"/>
      <c r="AI934" s="176"/>
      <c r="AJ934" s="32">
        <v>7</v>
      </c>
      <c r="AL934" s="90">
        <f>SUM(AL935:AL941)</f>
        <v>7</v>
      </c>
      <c r="AM934" s="90">
        <f>SUM(AM935:AM941)</f>
        <v>0</v>
      </c>
      <c r="AN934" s="21">
        <f>M934-T934-V934-X934-Z934-AB934-AD934-AG934-AH934</f>
        <v>2.2350832296069711E-10</v>
      </c>
      <c r="AO934" s="87"/>
      <c r="AP934" s="21"/>
      <c r="AQ934" s="21"/>
      <c r="AR934" s="21"/>
      <c r="AS934" s="46"/>
      <c r="AT934" s="46"/>
      <c r="AX934" s="104"/>
    </row>
    <row r="935" spans="1:50" ht="22.5" customHeight="1" x14ac:dyDescent="0.3">
      <c r="A935" s="159" t="str">
        <f t="shared" si="205"/>
        <v>842.</v>
      </c>
      <c r="B935" s="159">
        <v>3761</v>
      </c>
      <c r="C935" s="171" t="s">
        <v>1003</v>
      </c>
      <c r="D935" s="172">
        <v>1979</v>
      </c>
      <c r="E935" s="172" t="s">
        <v>34</v>
      </c>
      <c r="F935" s="172" t="s">
        <v>35</v>
      </c>
      <c r="G935" s="182">
        <v>2</v>
      </c>
      <c r="H935" s="182">
        <v>2</v>
      </c>
      <c r="I935" s="152">
        <v>827.5</v>
      </c>
      <c r="J935" s="152">
        <v>759.3</v>
      </c>
      <c r="K935" s="152">
        <v>759.3</v>
      </c>
      <c r="L935" s="153">
        <v>43</v>
      </c>
      <c r="M935" s="173">
        <v>248106.95</v>
      </c>
      <c r="N935" s="173" t="s">
        <v>34</v>
      </c>
      <c r="O935" s="173" t="s">
        <v>34</v>
      </c>
      <c r="P935" s="173" t="s">
        <v>34</v>
      </c>
      <c r="Q935" s="173">
        <f t="shared" ref="Q935:Q941" si="215">M935</f>
        <v>248106.95</v>
      </c>
      <c r="R935" s="173">
        <f t="shared" ref="R935:R941" si="216">M935/I935</f>
        <v>299.82712990936557</v>
      </c>
      <c r="S935" s="173">
        <v>5221.4052538370725</v>
      </c>
      <c r="T935" s="165">
        <v>248106.95</v>
      </c>
      <c r="U935" s="169" t="s">
        <v>34</v>
      </c>
      <c r="V935" s="165" t="s">
        <v>34</v>
      </c>
      <c r="W935" s="165" t="s">
        <v>34</v>
      </c>
      <c r="X935" s="165" t="s">
        <v>34</v>
      </c>
      <c r="Y935" s="165" t="s">
        <v>34</v>
      </c>
      <c r="Z935" s="165" t="s">
        <v>34</v>
      </c>
      <c r="AA935" s="165" t="s">
        <v>34</v>
      </c>
      <c r="AB935" s="165" t="s">
        <v>34</v>
      </c>
      <c r="AC935" s="165" t="s">
        <v>34</v>
      </c>
      <c r="AD935" s="165" t="s">
        <v>34</v>
      </c>
      <c r="AE935" s="165" t="s">
        <v>34</v>
      </c>
      <c r="AF935" s="165" t="s">
        <v>34</v>
      </c>
      <c r="AG935" s="165" t="s">
        <v>34</v>
      </c>
      <c r="AH935" s="165" t="s">
        <v>34</v>
      </c>
      <c r="AI935" s="170" t="s">
        <v>403</v>
      </c>
      <c r="AJ935" s="41"/>
      <c r="AK935" s="1" t="s">
        <v>404</v>
      </c>
      <c r="AL935" s="90">
        <v>1</v>
      </c>
      <c r="AM935" s="91"/>
      <c r="AN935" s="22" t="s">
        <v>502</v>
      </c>
      <c r="AO935" s="21"/>
      <c r="AP935" s="22"/>
      <c r="AQ935" s="22"/>
      <c r="AR935" s="22"/>
      <c r="AS935" s="46" t="s">
        <v>499</v>
      </c>
      <c r="AT935" s="46"/>
      <c r="AU935" s="29">
        <v>842</v>
      </c>
      <c r="AV935" s="29" t="s">
        <v>449</v>
      </c>
      <c r="AW935" s="29" t="str">
        <f>CONCATENATE(AU935,AV935)</f>
        <v>842.</v>
      </c>
      <c r="AX935" s="104"/>
    </row>
    <row r="936" spans="1:50" ht="22.5" customHeight="1" x14ac:dyDescent="0.3">
      <c r="A936" s="159" t="str">
        <f t="shared" si="205"/>
        <v>843.</v>
      </c>
      <c r="B936" s="159">
        <v>3768</v>
      </c>
      <c r="C936" s="171" t="s">
        <v>1004</v>
      </c>
      <c r="D936" s="172">
        <v>1962</v>
      </c>
      <c r="E936" s="172" t="s">
        <v>34</v>
      </c>
      <c r="F936" s="172" t="s">
        <v>35</v>
      </c>
      <c r="G936" s="182">
        <v>2</v>
      </c>
      <c r="H936" s="182">
        <v>1</v>
      </c>
      <c r="I936" s="152">
        <v>320</v>
      </c>
      <c r="J936" s="152">
        <v>293</v>
      </c>
      <c r="K936" s="152">
        <v>293</v>
      </c>
      <c r="L936" s="153">
        <v>7</v>
      </c>
      <c r="M936" s="173">
        <v>116651.26</v>
      </c>
      <c r="N936" s="173" t="s">
        <v>34</v>
      </c>
      <c r="O936" s="173" t="s">
        <v>34</v>
      </c>
      <c r="P936" s="173" t="s">
        <v>34</v>
      </c>
      <c r="Q936" s="173">
        <f t="shared" si="215"/>
        <v>116651.26</v>
      </c>
      <c r="R936" s="173">
        <f t="shared" si="216"/>
        <v>364.53518750000001</v>
      </c>
      <c r="S936" s="173">
        <v>5221.4052538370725</v>
      </c>
      <c r="T936" s="165">
        <v>116651.26</v>
      </c>
      <c r="U936" s="169" t="s">
        <v>34</v>
      </c>
      <c r="V936" s="165" t="s">
        <v>34</v>
      </c>
      <c r="W936" s="165" t="s">
        <v>34</v>
      </c>
      <c r="X936" s="165" t="s">
        <v>34</v>
      </c>
      <c r="Y936" s="165" t="s">
        <v>34</v>
      </c>
      <c r="Z936" s="165" t="s">
        <v>34</v>
      </c>
      <c r="AA936" s="165" t="s">
        <v>34</v>
      </c>
      <c r="AB936" s="165" t="s">
        <v>34</v>
      </c>
      <c r="AC936" s="165" t="s">
        <v>34</v>
      </c>
      <c r="AD936" s="165" t="s">
        <v>34</v>
      </c>
      <c r="AE936" s="165" t="s">
        <v>34</v>
      </c>
      <c r="AF936" s="165" t="s">
        <v>34</v>
      </c>
      <c r="AG936" s="165" t="s">
        <v>34</v>
      </c>
      <c r="AH936" s="165" t="s">
        <v>34</v>
      </c>
      <c r="AI936" s="170" t="s">
        <v>403</v>
      </c>
      <c r="AJ936" s="41"/>
      <c r="AK936" s="1" t="s">
        <v>404</v>
      </c>
      <c r="AL936" s="90">
        <v>1</v>
      </c>
      <c r="AM936" s="91"/>
      <c r="AN936" s="22" t="s">
        <v>502</v>
      </c>
      <c r="AO936" s="21"/>
      <c r="AP936" s="22"/>
      <c r="AQ936" s="22"/>
      <c r="AR936" s="22"/>
      <c r="AS936" s="46" t="s">
        <v>499</v>
      </c>
      <c r="AT936" s="46"/>
      <c r="AU936" s="29">
        <v>843</v>
      </c>
      <c r="AV936" s="29" t="s">
        <v>449</v>
      </c>
      <c r="AW936" s="29" t="str">
        <f t="shared" ref="AW936:AW941" si="217">CONCATENATE(AU936,AV936)</f>
        <v>843.</v>
      </c>
      <c r="AX936" s="104"/>
    </row>
    <row r="937" spans="1:50" ht="22.5" customHeight="1" x14ac:dyDescent="0.3">
      <c r="A937" s="159" t="str">
        <f t="shared" si="205"/>
        <v>844.</v>
      </c>
      <c r="B937" s="159">
        <v>3771</v>
      </c>
      <c r="C937" s="171" t="s">
        <v>1005</v>
      </c>
      <c r="D937" s="159">
        <v>1970</v>
      </c>
      <c r="E937" s="159" t="s">
        <v>34</v>
      </c>
      <c r="F937" s="172" t="s">
        <v>35</v>
      </c>
      <c r="G937" s="182">
        <v>2</v>
      </c>
      <c r="H937" s="182">
        <v>2</v>
      </c>
      <c r="I937" s="154">
        <v>529.5</v>
      </c>
      <c r="J937" s="154">
        <v>480.3</v>
      </c>
      <c r="K937" s="154">
        <v>480.3</v>
      </c>
      <c r="L937" s="156">
        <v>24</v>
      </c>
      <c r="M937" s="154">
        <v>250290.74</v>
      </c>
      <c r="N937" s="154" t="s">
        <v>34</v>
      </c>
      <c r="O937" s="154" t="s">
        <v>34</v>
      </c>
      <c r="P937" s="154" t="s">
        <v>34</v>
      </c>
      <c r="Q937" s="173">
        <f t="shared" si="215"/>
        <v>250290.74</v>
      </c>
      <c r="R937" s="173">
        <f t="shared" si="216"/>
        <v>472.69261567516526</v>
      </c>
      <c r="S937" s="173">
        <v>5221.4052538370725</v>
      </c>
      <c r="T937" s="165">
        <v>250290.74</v>
      </c>
      <c r="U937" s="169" t="s">
        <v>34</v>
      </c>
      <c r="V937" s="165" t="s">
        <v>34</v>
      </c>
      <c r="W937" s="165" t="s">
        <v>34</v>
      </c>
      <c r="X937" s="165" t="s">
        <v>34</v>
      </c>
      <c r="Y937" s="165" t="s">
        <v>34</v>
      </c>
      <c r="Z937" s="165" t="s">
        <v>34</v>
      </c>
      <c r="AA937" s="165" t="s">
        <v>34</v>
      </c>
      <c r="AB937" s="165" t="s">
        <v>34</v>
      </c>
      <c r="AC937" s="165" t="s">
        <v>34</v>
      </c>
      <c r="AD937" s="165" t="s">
        <v>34</v>
      </c>
      <c r="AE937" s="165" t="s">
        <v>34</v>
      </c>
      <c r="AF937" s="165" t="s">
        <v>34</v>
      </c>
      <c r="AG937" s="165" t="s">
        <v>34</v>
      </c>
      <c r="AH937" s="165" t="s">
        <v>34</v>
      </c>
      <c r="AI937" s="170" t="s">
        <v>403</v>
      </c>
      <c r="AJ937" s="41"/>
      <c r="AK937" s="1" t="s">
        <v>404</v>
      </c>
      <c r="AL937" s="90">
        <v>1</v>
      </c>
      <c r="AM937" s="91"/>
      <c r="AN937" s="22" t="s">
        <v>502</v>
      </c>
      <c r="AO937" s="21"/>
      <c r="AP937" s="22"/>
      <c r="AQ937" s="22"/>
      <c r="AR937" s="22"/>
      <c r="AS937" s="46" t="s">
        <v>499</v>
      </c>
      <c r="AT937" s="46"/>
      <c r="AU937" s="29">
        <v>844</v>
      </c>
      <c r="AV937" s="29" t="s">
        <v>449</v>
      </c>
      <c r="AW937" s="29" t="str">
        <f t="shared" si="217"/>
        <v>844.</v>
      </c>
      <c r="AX937" s="104"/>
    </row>
    <row r="938" spans="1:50" ht="22.5" customHeight="1" x14ac:dyDescent="0.3">
      <c r="A938" s="159" t="str">
        <f t="shared" si="205"/>
        <v>845.</v>
      </c>
      <c r="B938" s="159">
        <v>3774</v>
      </c>
      <c r="C938" s="171" t="s">
        <v>1160</v>
      </c>
      <c r="D938" s="159">
        <v>1971</v>
      </c>
      <c r="E938" s="159" t="s">
        <v>34</v>
      </c>
      <c r="F938" s="172" t="s">
        <v>35</v>
      </c>
      <c r="G938" s="182">
        <v>2</v>
      </c>
      <c r="H938" s="182">
        <v>1</v>
      </c>
      <c r="I938" s="154">
        <v>365.4</v>
      </c>
      <c r="J938" s="154">
        <v>334.9</v>
      </c>
      <c r="K938" s="154">
        <v>334.9</v>
      </c>
      <c r="L938" s="156">
        <v>15</v>
      </c>
      <c r="M938" s="154">
        <v>139153.97</v>
      </c>
      <c r="N938" s="154" t="s">
        <v>34</v>
      </c>
      <c r="O938" s="154" t="s">
        <v>34</v>
      </c>
      <c r="P938" s="154" t="s">
        <v>34</v>
      </c>
      <c r="Q938" s="173">
        <f t="shared" si="215"/>
        <v>139153.97</v>
      </c>
      <c r="R938" s="173">
        <f t="shared" si="216"/>
        <v>380.8264094143405</v>
      </c>
      <c r="S938" s="173">
        <v>5221.4052538370725</v>
      </c>
      <c r="T938" s="165">
        <v>139153.97</v>
      </c>
      <c r="U938" s="169" t="s">
        <v>34</v>
      </c>
      <c r="V938" s="165" t="s">
        <v>34</v>
      </c>
      <c r="W938" s="165" t="s">
        <v>34</v>
      </c>
      <c r="X938" s="165" t="s">
        <v>34</v>
      </c>
      <c r="Y938" s="165" t="s">
        <v>34</v>
      </c>
      <c r="Z938" s="165" t="s">
        <v>34</v>
      </c>
      <c r="AA938" s="165" t="s">
        <v>34</v>
      </c>
      <c r="AB938" s="165" t="s">
        <v>34</v>
      </c>
      <c r="AC938" s="165" t="s">
        <v>34</v>
      </c>
      <c r="AD938" s="165" t="s">
        <v>34</v>
      </c>
      <c r="AE938" s="165" t="s">
        <v>34</v>
      </c>
      <c r="AF938" s="165" t="s">
        <v>34</v>
      </c>
      <c r="AG938" s="165" t="s">
        <v>34</v>
      </c>
      <c r="AH938" s="165" t="s">
        <v>34</v>
      </c>
      <c r="AI938" s="170" t="s">
        <v>403</v>
      </c>
      <c r="AJ938" s="41"/>
      <c r="AK938" s="1" t="s">
        <v>404</v>
      </c>
      <c r="AL938" s="90">
        <v>1</v>
      </c>
      <c r="AM938" s="91"/>
      <c r="AN938" s="22" t="s">
        <v>502</v>
      </c>
      <c r="AO938" s="21"/>
      <c r="AP938" s="22"/>
      <c r="AQ938" s="22"/>
      <c r="AR938" s="22"/>
      <c r="AS938" s="46" t="s">
        <v>499</v>
      </c>
      <c r="AT938" s="46"/>
      <c r="AU938" s="29">
        <v>845</v>
      </c>
      <c r="AV938" s="29" t="s">
        <v>449</v>
      </c>
      <c r="AW938" s="29" t="str">
        <f t="shared" si="217"/>
        <v>845.</v>
      </c>
      <c r="AX938" s="104"/>
    </row>
    <row r="939" spans="1:50" ht="22.5" customHeight="1" x14ac:dyDescent="0.3">
      <c r="A939" s="159" t="str">
        <f t="shared" si="205"/>
        <v>846.</v>
      </c>
      <c r="B939" s="159">
        <v>3775</v>
      </c>
      <c r="C939" s="171" t="s">
        <v>1161</v>
      </c>
      <c r="D939" s="159">
        <v>1972</v>
      </c>
      <c r="E939" s="159" t="s">
        <v>34</v>
      </c>
      <c r="F939" s="172" t="s">
        <v>35</v>
      </c>
      <c r="G939" s="182">
        <v>2</v>
      </c>
      <c r="H939" s="182">
        <v>2</v>
      </c>
      <c r="I939" s="154">
        <v>557.20000000000005</v>
      </c>
      <c r="J939" s="154">
        <v>505.8</v>
      </c>
      <c r="K939" s="154">
        <v>505.8</v>
      </c>
      <c r="L939" s="156">
        <v>23</v>
      </c>
      <c r="M939" s="154">
        <v>223217.3</v>
      </c>
      <c r="N939" s="154" t="s">
        <v>34</v>
      </c>
      <c r="O939" s="154" t="s">
        <v>34</v>
      </c>
      <c r="P939" s="154" t="s">
        <v>34</v>
      </c>
      <c r="Q939" s="173">
        <f t="shared" si="215"/>
        <v>223217.3</v>
      </c>
      <c r="R939" s="173">
        <f t="shared" si="216"/>
        <v>400.60534816941845</v>
      </c>
      <c r="S939" s="173">
        <v>5221.4052538370725</v>
      </c>
      <c r="T939" s="165">
        <v>223217.3</v>
      </c>
      <c r="U939" s="169" t="s">
        <v>34</v>
      </c>
      <c r="V939" s="165" t="s">
        <v>34</v>
      </c>
      <c r="W939" s="165" t="s">
        <v>34</v>
      </c>
      <c r="X939" s="165" t="s">
        <v>34</v>
      </c>
      <c r="Y939" s="165" t="s">
        <v>34</v>
      </c>
      <c r="Z939" s="165" t="s">
        <v>34</v>
      </c>
      <c r="AA939" s="165" t="s">
        <v>34</v>
      </c>
      <c r="AB939" s="165" t="s">
        <v>34</v>
      </c>
      <c r="AC939" s="165" t="s">
        <v>34</v>
      </c>
      <c r="AD939" s="165" t="s">
        <v>34</v>
      </c>
      <c r="AE939" s="165" t="s">
        <v>34</v>
      </c>
      <c r="AF939" s="165" t="s">
        <v>34</v>
      </c>
      <c r="AG939" s="165" t="s">
        <v>34</v>
      </c>
      <c r="AH939" s="165" t="s">
        <v>34</v>
      </c>
      <c r="AI939" s="170" t="s">
        <v>403</v>
      </c>
      <c r="AJ939" s="41"/>
      <c r="AK939" s="1" t="s">
        <v>404</v>
      </c>
      <c r="AL939" s="90">
        <v>1</v>
      </c>
      <c r="AM939" s="91"/>
      <c r="AN939" s="22" t="s">
        <v>502</v>
      </c>
      <c r="AO939" s="21"/>
      <c r="AP939" s="22"/>
      <c r="AQ939" s="22"/>
      <c r="AR939" s="22"/>
      <c r="AS939" s="46" t="s">
        <v>499</v>
      </c>
      <c r="AT939" s="46"/>
      <c r="AU939" s="29">
        <v>846</v>
      </c>
      <c r="AV939" s="29" t="s">
        <v>449</v>
      </c>
      <c r="AW939" s="29" t="str">
        <f t="shared" si="217"/>
        <v>846.</v>
      </c>
      <c r="AX939" s="104"/>
    </row>
    <row r="940" spans="1:50" ht="22.5" customHeight="1" x14ac:dyDescent="0.3">
      <c r="A940" s="159" t="str">
        <f t="shared" si="205"/>
        <v>847.</v>
      </c>
      <c r="B940" s="159">
        <v>3781</v>
      </c>
      <c r="C940" s="171" t="s">
        <v>1006</v>
      </c>
      <c r="D940" s="159">
        <v>1966</v>
      </c>
      <c r="E940" s="159" t="s">
        <v>34</v>
      </c>
      <c r="F940" s="172" t="s">
        <v>35</v>
      </c>
      <c r="G940" s="182">
        <v>2</v>
      </c>
      <c r="H940" s="182">
        <v>2</v>
      </c>
      <c r="I940" s="154">
        <v>419.8</v>
      </c>
      <c r="J940" s="154">
        <v>367.8</v>
      </c>
      <c r="K940" s="154">
        <v>320</v>
      </c>
      <c r="L940" s="156">
        <v>12</v>
      </c>
      <c r="M940" s="154">
        <v>197720.45</v>
      </c>
      <c r="N940" s="154" t="s">
        <v>34</v>
      </c>
      <c r="O940" s="154" t="s">
        <v>34</v>
      </c>
      <c r="P940" s="154" t="s">
        <v>34</v>
      </c>
      <c r="Q940" s="173">
        <f t="shared" si="215"/>
        <v>197720.45</v>
      </c>
      <c r="R940" s="173">
        <f t="shared" si="216"/>
        <v>470.98725583611247</v>
      </c>
      <c r="S940" s="173">
        <v>5221.4052538370725</v>
      </c>
      <c r="T940" s="165">
        <v>197720.45</v>
      </c>
      <c r="U940" s="169" t="s">
        <v>34</v>
      </c>
      <c r="V940" s="165" t="s">
        <v>34</v>
      </c>
      <c r="W940" s="165" t="s">
        <v>34</v>
      </c>
      <c r="X940" s="165" t="s">
        <v>34</v>
      </c>
      <c r="Y940" s="165" t="s">
        <v>34</v>
      </c>
      <c r="Z940" s="165" t="s">
        <v>34</v>
      </c>
      <c r="AA940" s="165" t="s">
        <v>34</v>
      </c>
      <c r="AB940" s="165" t="s">
        <v>34</v>
      </c>
      <c r="AC940" s="165" t="s">
        <v>34</v>
      </c>
      <c r="AD940" s="165" t="s">
        <v>34</v>
      </c>
      <c r="AE940" s="165" t="s">
        <v>34</v>
      </c>
      <c r="AF940" s="165" t="s">
        <v>34</v>
      </c>
      <c r="AG940" s="165" t="s">
        <v>34</v>
      </c>
      <c r="AH940" s="165" t="s">
        <v>34</v>
      </c>
      <c r="AI940" s="170" t="s">
        <v>403</v>
      </c>
      <c r="AJ940" s="41"/>
      <c r="AK940" s="1" t="s">
        <v>404</v>
      </c>
      <c r="AL940" s="90">
        <v>1</v>
      </c>
      <c r="AM940" s="91"/>
      <c r="AN940" s="22" t="s">
        <v>502</v>
      </c>
      <c r="AO940" s="21"/>
      <c r="AP940" s="22"/>
      <c r="AQ940" s="22"/>
      <c r="AR940" s="22"/>
      <c r="AS940" s="46" t="s">
        <v>499</v>
      </c>
      <c r="AT940" s="46"/>
      <c r="AU940" s="29">
        <v>847</v>
      </c>
      <c r="AV940" s="29" t="s">
        <v>449</v>
      </c>
      <c r="AW940" s="29" t="str">
        <f t="shared" si="217"/>
        <v>847.</v>
      </c>
      <c r="AX940" s="104"/>
    </row>
    <row r="941" spans="1:50" ht="22.5" customHeight="1" x14ac:dyDescent="0.3">
      <c r="A941" s="159" t="str">
        <f t="shared" si="205"/>
        <v>848.</v>
      </c>
      <c r="B941" s="159">
        <v>3777</v>
      </c>
      <c r="C941" s="171" t="s">
        <v>1828</v>
      </c>
      <c r="D941" s="159">
        <v>1979</v>
      </c>
      <c r="E941" s="159" t="s">
        <v>34</v>
      </c>
      <c r="F941" s="172" t="s">
        <v>35</v>
      </c>
      <c r="G941" s="182">
        <v>2</v>
      </c>
      <c r="H941" s="182">
        <v>2</v>
      </c>
      <c r="I941" s="154">
        <v>812</v>
      </c>
      <c r="J941" s="154">
        <v>732.4</v>
      </c>
      <c r="K941" s="154">
        <v>732.4</v>
      </c>
      <c r="L941" s="156">
        <v>40</v>
      </c>
      <c r="M941" s="154">
        <f>T941+AG941</f>
        <v>157801.37</v>
      </c>
      <c r="N941" s="154" t="s">
        <v>34</v>
      </c>
      <c r="O941" s="154" t="s">
        <v>34</v>
      </c>
      <c r="P941" s="154" t="s">
        <v>34</v>
      </c>
      <c r="Q941" s="173">
        <f t="shared" si="215"/>
        <v>157801.37</v>
      </c>
      <c r="R941" s="173">
        <f t="shared" si="216"/>
        <v>194.33666256157636</v>
      </c>
      <c r="S941" s="173">
        <v>5221.4052538370725</v>
      </c>
      <c r="T941" s="165">
        <v>156703.13</v>
      </c>
      <c r="U941" s="169" t="s">
        <v>34</v>
      </c>
      <c r="V941" s="165" t="s">
        <v>34</v>
      </c>
      <c r="W941" s="165" t="s">
        <v>34</v>
      </c>
      <c r="X941" s="165" t="s">
        <v>34</v>
      </c>
      <c r="Y941" s="165" t="s">
        <v>34</v>
      </c>
      <c r="Z941" s="165" t="s">
        <v>34</v>
      </c>
      <c r="AA941" s="165" t="s">
        <v>34</v>
      </c>
      <c r="AB941" s="165" t="s">
        <v>34</v>
      </c>
      <c r="AC941" s="165" t="s">
        <v>34</v>
      </c>
      <c r="AD941" s="165" t="s">
        <v>34</v>
      </c>
      <c r="AE941" s="165" t="s">
        <v>34</v>
      </c>
      <c r="AF941" s="165" t="s">
        <v>34</v>
      </c>
      <c r="AG941" s="165">
        <v>1098.24</v>
      </c>
      <c r="AH941" s="165" t="s">
        <v>34</v>
      </c>
      <c r="AI941" s="170" t="s">
        <v>38</v>
      </c>
      <c r="AJ941" s="41"/>
      <c r="AK941" s="1" t="s">
        <v>404</v>
      </c>
      <c r="AL941" s="90">
        <v>1</v>
      </c>
      <c r="AM941" s="91"/>
      <c r="AN941" s="22" t="s">
        <v>502</v>
      </c>
      <c r="AO941" s="21"/>
      <c r="AP941" s="22"/>
      <c r="AQ941" s="22"/>
      <c r="AR941" s="22"/>
      <c r="AS941" s="46" t="s">
        <v>582</v>
      </c>
      <c r="AT941" s="55">
        <v>43441</v>
      </c>
      <c r="AU941" s="29">
        <v>848</v>
      </c>
      <c r="AV941" s="29" t="s">
        <v>449</v>
      </c>
      <c r="AW941" s="29" t="str">
        <f t="shared" si="217"/>
        <v>848.</v>
      </c>
      <c r="AX941" s="104"/>
    </row>
    <row r="942" spans="1:50" ht="22.5" customHeight="1" x14ac:dyDescent="0.3">
      <c r="A942" s="159"/>
      <c r="B942" s="159"/>
      <c r="C942" s="158" t="s">
        <v>40</v>
      </c>
      <c r="D942" s="172"/>
      <c r="E942" s="172"/>
      <c r="F942" s="172"/>
      <c r="G942" s="182"/>
      <c r="H942" s="182"/>
      <c r="I942" s="160">
        <f>SUM(I943:I945)</f>
        <v>1293.07</v>
      </c>
      <c r="J942" s="160">
        <f>SUM(J943:J945)</f>
        <v>1167.8</v>
      </c>
      <c r="K942" s="160">
        <f>SUM(K943:K945)</f>
        <v>1167.8</v>
      </c>
      <c r="L942" s="161">
        <f>SUM(L943:L945)</f>
        <v>44</v>
      </c>
      <c r="M942" s="160">
        <f>SUM(M943:M945)</f>
        <v>1563970.5600000001</v>
      </c>
      <c r="N942" s="160"/>
      <c r="O942" s="160"/>
      <c r="P942" s="160"/>
      <c r="Q942" s="160">
        <f>SUM(Q943:Q945)</f>
        <v>1563970.5600000001</v>
      </c>
      <c r="R942" s="160"/>
      <c r="S942" s="160"/>
      <c r="T942" s="160">
        <f>SUM(T943:T945)</f>
        <v>287134.88</v>
      </c>
      <c r="U942" s="161"/>
      <c r="V942" s="160"/>
      <c r="W942" s="160">
        <f>SUM(W943:W945)</f>
        <v>510</v>
      </c>
      <c r="X942" s="160">
        <f>SUM(X943:X945)</f>
        <v>1276835.68</v>
      </c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5"/>
      <c r="AI942" s="176"/>
      <c r="AJ942" s="1">
        <v>3</v>
      </c>
      <c r="AK942" s="32"/>
      <c r="AL942" s="90">
        <f>SUM(AL943:AL945)</f>
        <v>3</v>
      </c>
      <c r="AM942" s="89">
        <f>SUM(AM943:AM945)</f>
        <v>0</v>
      </c>
      <c r="AN942" s="21">
        <f>M942-T942-V942-X942-Z942-AB942-AD942-AG942-AH942</f>
        <v>2.3283064365386963E-10</v>
      </c>
      <c r="AO942" s="87"/>
      <c r="AP942" s="21"/>
      <c r="AQ942" s="21"/>
      <c r="AR942" s="21"/>
      <c r="AS942" s="46"/>
      <c r="AT942" s="46"/>
      <c r="AX942" s="104"/>
    </row>
    <row r="943" spans="1:50" ht="22.5" customHeight="1" x14ac:dyDescent="0.3">
      <c r="A943" s="159" t="str">
        <f t="shared" ref="A943:A995" si="218">AW943</f>
        <v>849.</v>
      </c>
      <c r="B943" s="159">
        <v>3764</v>
      </c>
      <c r="C943" s="171" t="s">
        <v>1007</v>
      </c>
      <c r="D943" s="172">
        <v>1969</v>
      </c>
      <c r="E943" s="172" t="s">
        <v>34</v>
      </c>
      <c r="F943" s="172" t="s">
        <v>35</v>
      </c>
      <c r="G943" s="172">
        <v>2</v>
      </c>
      <c r="H943" s="172">
        <v>2</v>
      </c>
      <c r="I943" s="152">
        <v>548.42999999999995</v>
      </c>
      <c r="J943" s="152">
        <v>497</v>
      </c>
      <c r="K943" s="152">
        <v>497</v>
      </c>
      <c r="L943" s="153">
        <v>20</v>
      </c>
      <c r="M943" s="173">
        <f>X943</f>
        <v>1276835.68</v>
      </c>
      <c r="N943" s="173" t="s">
        <v>34</v>
      </c>
      <c r="O943" s="173" t="s">
        <v>34</v>
      </c>
      <c r="P943" s="173" t="s">
        <v>34</v>
      </c>
      <c r="Q943" s="152">
        <f>M943</f>
        <v>1276835.68</v>
      </c>
      <c r="R943" s="173">
        <f>M943/I943</f>
        <v>2328.1652717757966</v>
      </c>
      <c r="S943" s="213">
        <v>7593.347341513293</v>
      </c>
      <c r="T943" s="165" t="s">
        <v>34</v>
      </c>
      <c r="U943" s="169" t="s">
        <v>34</v>
      </c>
      <c r="V943" s="165" t="s">
        <v>34</v>
      </c>
      <c r="W943" s="165">
        <v>510</v>
      </c>
      <c r="X943" s="165">
        <v>1276835.68</v>
      </c>
      <c r="Y943" s="165" t="s">
        <v>34</v>
      </c>
      <c r="Z943" s="165" t="s">
        <v>34</v>
      </c>
      <c r="AA943" s="165" t="s">
        <v>34</v>
      </c>
      <c r="AB943" s="165" t="s">
        <v>34</v>
      </c>
      <c r="AC943" s="165" t="s">
        <v>34</v>
      </c>
      <c r="AD943" s="165" t="s">
        <v>34</v>
      </c>
      <c r="AE943" s="165" t="s">
        <v>34</v>
      </c>
      <c r="AF943" s="165" t="s">
        <v>34</v>
      </c>
      <c r="AG943" s="165" t="s">
        <v>34</v>
      </c>
      <c r="AH943" s="165" t="s">
        <v>34</v>
      </c>
      <c r="AI943" s="176" t="s">
        <v>38</v>
      </c>
      <c r="AJ943" s="40"/>
      <c r="AK943" s="20" t="s">
        <v>404</v>
      </c>
      <c r="AL943" s="90">
        <v>1</v>
      </c>
      <c r="AM943" s="89"/>
      <c r="AN943" s="24"/>
      <c r="AO943" s="87"/>
      <c r="AP943" s="24"/>
      <c r="AQ943" s="24"/>
      <c r="AR943" s="24"/>
      <c r="AS943" s="62"/>
      <c r="AT943" s="62"/>
      <c r="AU943" s="29">
        <v>849</v>
      </c>
      <c r="AV943" s="29" t="s">
        <v>449</v>
      </c>
      <c r="AW943" s="29" t="str">
        <f>CONCATENATE(AU943,AV943)</f>
        <v>849.</v>
      </c>
      <c r="AX943" s="104"/>
    </row>
    <row r="944" spans="1:50" ht="22.5" customHeight="1" x14ac:dyDescent="0.3">
      <c r="A944" s="159" t="str">
        <f t="shared" si="218"/>
        <v>850.</v>
      </c>
      <c r="B944" s="159">
        <v>3770</v>
      </c>
      <c r="C944" s="171" t="s">
        <v>1008</v>
      </c>
      <c r="D944" s="172">
        <v>1972</v>
      </c>
      <c r="E944" s="172" t="s">
        <v>34</v>
      </c>
      <c r="F944" s="172" t="s">
        <v>35</v>
      </c>
      <c r="G944" s="172">
        <v>2</v>
      </c>
      <c r="H944" s="172">
        <v>1</v>
      </c>
      <c r="I944" s="152">
        <v>355.7</v>
      </c>
      <c r="J944" s="152">
        <v>326.39999999999998</v>
      </c>
      <c r="K944" s="152">
        <v>326.39999999999998</v>
      </c>
      <c r="L944" s="153">
        <v>15</v>
      </c>
      <c r="M944" s="173">
        <f>T944</f>
        <v>98356.02</v>
      </c>
      <c r="N944" s="173" t="s">
        <v>34</v>
      </c>
      <c r="O944" s="173" t="s">
        <v>34</v>
      </c>
      <c r="P944" s="173" t="s">
        <v>34</v>
      </c>
      <c r="Q944" s="152">
        <f>M944</f>
        <v>98356.02</v>
      </c>
      <c r="R944" s="173">
        <f>M944/I944</f>
        <v>276.51397244869275</v>
      </c>
      <c r="S944" s="213">
        <v>7593.347341513293</v>
      </c>
      <c r="T944" s="165">
        <v>98356.02</v>
      </c>
      <c r="U944" s="169" t="s">
        <v>34</v>
      </c>
      <c r="V944" s="165" t="s">
        <v>34</v>
      </c>
      <c r="W944" s="165" t="s">
        <v>34</v>
      </c>
      <c r="X944" s="165" t="s">
        <v>34</v>
      </c>
      <c r="Y944" s="165" t="s">
        <v>34</v>
      </c>
      <c r="Z944" s="165" t="s">
        <v>34</v>
      </c>
      <c r="AA944" s="165" t="s">
        <v>34</v>
      </c>
      <c r="AB944" s="165" t="s">
        <v>34</v>
      </c>
      <c r="AC944" s="165" t="s">
        <v>34</v>
      </c>
      <c r="AD944" s="165" t="s">
        <v>34</v>
      </c>
      <c r="AE944" s="165" t="s">
        <v>34</v>
      </c>
      <c r="AF944" s="165" t="s">
        <v>34</v>
      </c>
      <c r="AG944" s="154" t="s">
        <v>34</v>
      </c>
      <c r="AH944" s="152" t="s">
        <v>34</v>
      </c>
      <c r="AI944" s="176" t="s">
        <v>38</v>
      </c>
      <c r="AJ944" s="40"/>
      <c r="AK944" s="20" t="s">
        <v>404</v>
      </c>
      <c r="AL944" s="90">
        <v>1</v>
      </c>
      <c r="AM944" s="89"/>
      <c r="AN944" s="24" t="s">
        <v>502</v>
      </c>
      <c r="AO944" s="21"/>
      <c r="AP944" s="24"/>
      <c r="AQ944" s="24"/>
      <c r="AR944" s="24"/>
      <c r="AS944" s="62" t="s">
        <v>1540</v>
      </c>
      <c r="AT944" s="62"/>
      <c r="AU944" s="29">
        <v>850</v>
      </c>
      <c r="AV944" s="29" t="s">
        <v>449</v>
      </c>
      <c r="AW944" s="29" t="str">
        <f t="shared" ref="AW944:AW945" si="219">CONCATENATE(AU944,AV944)</f>
        <v>850.</v>
      </c>
      <c r="AX944" s="104"/>
    </row>
    <row r="945" spans="1:50" ht="22.5" customHeight="1" x14ac:dyDescent="0.3">
      <c r="A945" s="159" t="str">
        <f t="shared" si="218"/>
        <v>851.</v>
      </c>
      <c r="B945" s="159">
        <v>3779</v>
      </c>
      <c r="C945" s="187" t="s">
        <v>1009</v>
      </c>
      <c r="D945" s="159">
        <v>1965</v>
      </c>
      <c r="E945" s="159" t="s">
        <v>34</v>
      </c>
      <c r="F945" s="172" t="s">
        <v>35</v>
      </c>
      <c r="G945" s="172">
        <v>2</v>
      </c>
      <c r="H945" s="172">
        <v>2</v>
      </c>
      <c r="I945" s="154">
        <v>388.94</v>
      </c>
      <c r="J945" s="154">
        <v>344.4</v>
      </c>
      <c r="K945" s="154">
        <v>344.4</v>
      </c>
      <c r="L945" s="156">
        <v>9</v>
      </c>
      <c r="M945" s="154">
        <f>T945</f>
        <v>188778.86</v>
      </c>
      <c r="N945" s="154" t="s">
        <v>34</v>
      </c>
      <c r="O945" s="154" t="s">
        <v>34</v>
      </c>
      <c r="P945" s="154" t="s">
        <v>34</v>
      </c>
      <c r="Q945" s="152">
        <f>M945</f>
        <v>188778.86</v>
      </c>
      <c r="R945" s="173">
        <f>M945/I945</f>
        <v>485.36756312027558</v>
      </c>
      <c r="S945" s="213">
        <v>7593.347341513293</v>
      </c>
      <c r="T945" s="165">
        <v>188778.86</v>
      </c>
      <c r="U945" s="169" t="s">
        <v>34</v>
      </c>
      <c r="V945" s="165" t="s">
        <v>34</v>
      </c>
      <c r="W945" s="165" t="s">
        <v>34</v>
      </c>
      <c r="X945" s="165" t="s">
        <v>34</v>
      </c>
      <c r="Y945" s="165" t="s">
        <v>34</v>
      </c>
      <c r="Z945" s="165" t="s">
        <v>34</v>
      </c>
      <c r="AA945" s="165" t="s">
        <v>34</v>
      </c>
      <c r="AB945" s="165" t="s">
        <v>34</v>
      </c>
      <c r="AC945" s="165" t="s">
        <v>34</v>
      </c>
      <c r="AD945" s="165" t="s">
        <v>34</v>
      </c>
      <c r="AE945" s="165" t="s">
        <v>34</v>
      </c>
      <c r="AF945" s="165" t="s">
        <v>34</v>
      </c>
      <c r="AG945" s="154" t="s">
        <v>34</v>
      </c>
      <c r="AH945" s="152" t="s">
        <v>34</v>
      </c>
      <c r="AI945" s="176" t="s">
        <v>38</v>
      </c>
      <c r="AJ945" s="40"/>
      <c r="AK945" s="20" t="s">
        <v>404</v>
      </c>
      <c r="AL945" s="90">
        <v>1</v>
      </c>
      <c r="AM945" s="89"/>
      <c r="AN945" s="24" t="s">
        <v>502</v>
      </c>
      <c r="AO945" s="21"/>
      <c r="AP945" s="24"/>
      <c r="AQ945" s="24"/>
      <c r="AR945" s="24"/>
      <c r="AS945" s="62" t="s">
        <v>1540</v>
      </c>
      <c r="AT945" s="46"/>
      <c r="AU945" s="29">
        <v>851</v>
      </c>
      <c r="AV945" s="29" t="s">
        <v>449</v>
      </c>
      <c r="AW945" s="29" t="str">
        <f t="shared" si="219"/>
        <v>851.</v>
      </c>
      <c r="AX945" s="104"/>
    </row>
    <row r="946" spans="1:50" ht="20.25" customHeight="1" x14ac:dyDescent="0.3">
      <c r="A946" s="159"/>
      <c r="B946" s="159"/>
      <c r="C946" s="158" t="s">
        <v>41</v>
      </c>
      <c r="D946" s="172"/>
      <c r="E946" s="172"/>
      <c r="F946" s="172"/>
      <c r="G946" s="182"/>
      <c r="H946" s="182"/>
      <c r="I946" s="160">
        <f>SUM(I947:I947)</f>
        <v>793.2</v>
      </c>
      <c r="J946" s="160">
        <f>SUM(J947:J947)</f>
        <v>728.2</v>
      </c>
      <c r="K946" s="160">
        <f>SUM(K947:K947)</f>
        <v>728.2</v>
      </c>
      <c r="L946" s="161">
        <f>SUM(L947:L947)</f>
        <v>20</v>
      </c>
      <c r="M946" s="160">
        <f>SUM(M947:M947)</f>
        <v>253573.81</v>
      </c>
      <c r="N946" s="160"/>
      <c r="O946" s="160"/>
      <c r="P946" s="160"/>
      <c r="Q946" s="160">
        <f>SUM(Q947:Q947)</f>
        <v>253573.81</v>
      </c>
      <c r="R946" s="160"/>
      <c r="S946" s="160"/>
      <c r="T946" s="160">
        <f>SUM(T947:T947)</f>
        <v>253573.81</v>
      </c>
      <c r="U946" s="161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5"/>
      <c r="AI946" s="176"/>
      <c r="AJ946" s="40"/>
      <c r="AK946" s="32"/>
      <c r="AL946" s="90">
        <f>SUM(AL947:AL947)</f>
        <v>1</v>
      </c>
      <c r="AM946" s="89">
        <f>SUM(AM947:AM947)</f>
        <v>0</v>
      </c>
      <c r="AN946" s="21">
        <f>M946-T946-V946-X946-Z946-AB946-AD946-AG946-AH946</f>
        <v>0</v>
      </c>
      <c r="AO946" s="87"/>
      <c r="AP946" s="21"/>
      <c r="AQ946" s="21"/>
      <c r="AR946" s="21"/>
      <c r="AS946" s="46"/>
      <c r="AT946" s="46"/>
      <c r="AX946" s="104"/>
    </row>
    <row r="947" spans="1:50" ht="21.75" customHeight="1" x14ac:dyDescent="0.3">
      <c r="A947" s="159" t="str">
        <f t="shared" si="218"/>
        <v>852.</v>
      </c>
      <c r="B947" s="159">
        <v>3753</v>
      </c>
      <c r="C947" s="171" t="s">
        <v>1010</v>
      </c>
      <c r="D947" s="172">
        <v>1982</v>
      </c>
      <c r="E947" s="172" t="s">
        <v>34</v>
      </c>
      <c r="F947" s="172" t="s">
        <v>35</v>
      </c>
      <c r="G947" s="182">
        <v>2</v>
      </c>
      <c r="H947" s="182">
        <v>2</v>
      </c>
      <c r="I947" s="152">
        <v>793.2</v>
      </c>
      <c r="J947" s="152">
        <v>728.2</v>
      </c>
      <c r="K947" s="152">
        <v>728.2</v>
      </c>
      <c r="L947" s="153">
        <v>20</v>
      </c>
      <c r="M947" s="165">
        <f>T947</f>
        <v>253573.81</v>
      </c>
      <c r="N947" s="173" t="s">
        <v>34</v>
      </c>
      <c r="O947" s="173" t="s">
        <v>34</v>
      </c>
      <c r="P947" s="173" t="s">
        <v>34</v>
      </c>
      <c r="Q947" s="173">
        <f>M947</f>
        <v>253573.81</v>
      </c>
      <c r="R947" s="173">
        <f>M947/I947</f>
        <v>319.68458144225917</v>
      </c>
      <c r="S947" s="173">
        <v>6757.0460339943347</v>
      </c>
      <c r="T947" s="165">
        <v>253573.81</v>
      </c>
      <c r="U947" s="169" t="s">
        <v>34</v>
      </c>
      <c r="V947" s="165" t="s">
        <v>34</v>
      </c>
      <c r="W947" s="165" t="s">
        <v>34</v>
      </c>
      <c r="X947" s="165" t="s">
        <v>34</v>
      </c>
      <c r="Y947" s="165" t="s">
        <v>34</v>
      </c>
      <c r="Z947" s="165" t="s">
        <v>34</v>
      </c>
      <c r="AA947" s="165" t="s">
        <v>34</v>
      </c>
      <c r="AB947" s="165" t="s">
        <v>34</v>
      </c>
      <c r="AC947" s="165" t="s">
        <v>34</v>
      </c>
      <c r="AD947" s="165" t="s">
        <v>34</v>
      </c>
      <c r="AE947" s="165" t="s">
        <v>34</v>
      </c>
      <c r="AF947" s="165" t="s">
        <v>34</v>
      </c>
      <c r="AG947" s="165" t="s">
        <v>34</v>
      </c>
      <c r="AH947" s="152" t="s">
        <v>34</v>
      </c>
      <c r="AI947" s="176" t="s">
        <v>405</v>
      </c>
      <c r="AJ947" s="40" t="s">
        <v>405</v>
      </c>
      <c r="AK947" s="32" t="s">
        <v>404</v>
      </c>
      <c r="AL947" s="90">
        <v>1</v>
      </c>
      <c r="AM947" s="89"/>
      <c r="AN947" s="21" t="s">
        <v>502</v>
      </c>
      <c r="AO947" s="21"/>
      <c r="AP947" s="21"/>
      <c r="AQ947" s="21"/>
      <c r="AR947" s="21"/>
      <c r="AS947" s="46" t="s">
        <v>1915</v>
      </c>
      <c r="AT947" s="46"/>
      <c r="AU947" s="29">
        <v>852</v>
      </c>
      <c r="AV947" s="29" t="s">
        <v>449</v>
      </c>
      <c r="AW947" s="29" t="str">
        <f>CONCATENATE(AU947,AV947)</f>
        <v>852.</v>
      </c>
      <c r="AX947" s="104"/>
    </row>
    <row r="948" spans="1:50" ht="22.5" customHeight="1" x14ac:dyDescent="0.3">
      <c r="A948" s="159"/>
      <c r="B948" s="159"/>
      <c r="C948" s="158" t="s">
        <v>338</v>
      </c>
      <c r="D948" s="172"/>
      <c r="E948" s="172"/>
      <c r="F948" s="172"/>
      <c r="G948" s="182"/>
      <c r="H948" s="182"/>
      <c r="I948" s="160">
        <f>I949+I966+I980</f>
        <v>64285.87</v>
      </c>
      <c r="J948" s="160">
        <f>J949+J966+J980</f>
        <v>54371.53</v>
      </c>
      <c r="K948" s="160">
        <f>K949+K966+K980</f>
        <v>48999.43</v>
      </c>
      <c r="L948" s="161">
        <f>L949+L966+L980</f>
        <v>2439</v>
      </c>
      <c r="M948" s="160">
        <f>M949+M966+M980</f>
        <v>38395532.700000003</v>
      </c>
      <c r="N948" s="160"/>
      <c r="O948" s="160"/>
      <c r="P948" s="160"/>
      <c r="Q948" s="160">
        <f>Q949+Q966+Q980</f>
        <v>38395532.700000003</v>
      </c>
      <c r="R948" s="160"/>
      <c r="S948" s="160"/>
      <c r="T948" s="160">
        <f>T949+T966+T980</f>
        <v>4690439.34</v>
      </c>
      <c r="U948" s="161"/>
      <c r="V948" s="160"/>
      <c r="W948" s="160">
        <f>W949+W966+W980</f>
        <v>15922.900000000001</v>
      </c>
      <c r="X948" s="160">
        <f>X949+X966+X980</f>
        <v>31027579.320000004</v>
      </c>
      <c r="Y948" s="160"/>
      <c r="Z948" s="160"/>
      <c r="AA948" s="160">
        <f>AA949+AA966+AA980</f>
        <v>2545.08</v>
      </c>
      <c r="AB948" s="160">
        <f>AB949+AB966+AB980</f>
        <v>1463318.19</v>
      </c>
      <c r="AC948" s="160">
        <f>AC949+AC966+AC980</f>
        <v>145</v>
      </c>
      <c r="AD948" s="160">
        <f>AD949+AD966+AD980</f>
        <v>244675.52</v>
      </c>
      <c r="AE948" s="160"/>
      <c r="AF948" s="160"/>
      <c r="AG948" s="160">
        <f>AG949+AG966+AG980</f>
        <v>842566.8600000001</v>
      </c>
      <c r="AH948" s="160">
        <f>AH949+AH966+AH980</f>
        <v>126953.47</v>
      </c>
      <c r="AI948" s="176"/>
      <c r="AJ948" s="40"/>
      <c r="AK948" s="3"/>
      <c r="AL948" s="115">
        <f>AL949+AL966+AL980</f>
        <v>46</v>
      </c>
      <c r="AM948" s="106">
        <f>AM949+AM966+AM980</f>
        <v>0</v>
      </c>
      <c r="AN948" s="3"/>
      <c r="AO948" s="87"/>
      <c r="AP948" s="3"/>
      <c r="AQ948" s="3"/>
      <c r="AR948" s="3"/>
      <c r="AS948" s="95">
        <f>AL948+AM948</f>
        <v>46</v>
      </c>
      <c r="AT948" s="46"/>
      <c r="AX948" s="104"/>
    </row>
    <row r="949" spans="1:50" ht="22.5" customHeight="1" x14ac:dyDescent="0.3">
      <c r="A949" s="159"/>
      <c r="B949" s="159"/>
      <c r="C949" s="158" t="s">
        <v>39</v>
      </c>
      <c r="D949" s="172"/>
      <c r="E949" s="172"/>
      <c r="F949" s="172"/>
      <c r="G949" s="182"/>
      <c r="H949" s="182"/>
      <c r="I949" s="160">
        <f>SUM(I950:I965)</f>
        <v>20103.800000000003</v>
      </c>
      <c r="J949" s="160">
        <f>SUM(J950:J965)</f>
        <v>18175.72</v>
      </c>
      <c r="K949" s="160">
        <f>SUM(K950:K965)</f>
        <v>17673.120000000003</v>
      </c>
      <c r="L949" s="161">
        <f>SUM(L950:L965)</f>
        <v>877</v>
      </c>
      <c r="M949" s="160">
        <f>SUM(M950:M965)</f>
        <v>12884227.549999999</v>
      </c>
      <c r="N949" s="160"/>
      <c r="O949" s="160"/>
      <c r="P949" s="160"/>
      <c r="Q949" s="160">
        <f>SUM(Q950:Q965)</f>
        <v>12884227.549999999</v>
      </c>
      <c r="R949" s="160"/>
      <c r="S949" s="160"/>
      <c r="T949" s="160">
        <f>SUM(T950:T965)</f>
        <v>1441852.7</v>
      </c>
      <c r="U949" s="161"/>
      <c r="V949" s="160"/>
      <c r="W949" s="160">
        <f>SUM(W950:W965)</f>
        <v>6293</v>
      </c>
      <c r="X949" s="160">
        <f>SUM(X950:X965)</f>
        <v>11197699.33</v>
      </c>
      <c r="Y949" s="160"/>
      <c r="Z949" s="160"/>
      <c r="AA949" s="160"/>
      <c r="AB949" s="160"/>
      <c r="AC949" s="160">
        <f>SUM(AC950:AC965)</f>
        <v>145</v>
      </c>
      <c r="AD949" s="160">
        <f>SUM(AD950:AD965)</f>
        <v>244675.52</v>
      </c>
      <c r="AE949" s="160"/>
      <c r="AF949" s="160"/>
      <c r="AG949" s="160"/>
      <c r="AH949" s="165"/>
      <c r="AI949" s="176"/>
      <c r="AJ949" s="3">
        <v>16</v>
      </c>
      <c r="AL949" s="90">
        <f>SUM(AL950:AL965)</f>
        <v>16</v>
      </c>
      <c r="AM949" s="90">
        <f>SUM(AM950:AM965)</f>
        <v>0</v>
      </c>
      <c r="AN949" s="3">
        <f>M949-T949-V949-X949-Z949-AB949-AD949-AG949-AH949</f>
        <v>-4.3655745685100555E-10</v>
      </c>
      <c r="AO949" s="87"/>
      <c r="AP949" s="3"/>
      <c r="AQ949" s="3"/>
      <c r="AR949" s="3"/>
      <c r="AS949" s="46"/>
      <c r="AT949" s="46"/>
      <c r="AX949" s="104"/>
    </row>
    <row r="950" spans="1:50" ht="22.5" customHeight="1" x14ac:dyDescent="0.3">
      <c r="A950" s="159" t="str">
        <f t="shared" si="218"/>
        <v>853.</v>
      </c>
      <c r="B950" s="159">
        <v>3816</v>
      </c>
      <c r="C950" s="171" t="s">
        <v>339</v>
      </c>
      <c r="D950" s="159">
        <v>1955</v>
      </c>
      <c r="E950" s="159" t="s">
        <v>34</v>
      </c>
      <c r="F950" s="159" t="s">
        <v>35</v>
      </c>
      <c r="G950" s="168">
        <v>2</v>
      </c>
      <c r="H950" s="168">
        <v>2</v>
      </c>
      <c r="I950" s="154">
        <v>421.1</v>
      </c>
      <c r="J950" s="154">
        <v>360.6</v>
      </c>
      <c r="K950" s="154">
        <v>360.6</v>
      </c>
      <c r="L950" s="156">
        <v>20</v>
      </c>
      <c r="M950" s="154">
        <v>224922.55</v>
      </c>
      <c r="N950" s="160" t="s">
        <v>34</v>
      </c>
      <c r="O950" s="160" t="s">
        <v>34</v>
      </c>
      <c r="P950" s="160" t="s">
        <v>34</v>
      </c>
      <c r="Q950" s="154">
        <f t="shared" ref="Q950:Q965" si="220">M950</f>
        <v>224922.55</v>
      </c>
      <c r="R950" s="173">
        <f t="shared" ref="R950:R965" si="221">M950/I950</f>
        <v>534.13096651626688</v>
      </c>
      <c r="S950" s="173">
        <v>5221.4052538370725</v>
      </c>
      <c r="T950" s="165">
        <v>224922.55</v>
      </c>
      <c r="U950" s="169" t="s">
        <v>34</v>
      </c>
      <c r="V950" s="165" t="s">
        <v>34</v>
      </c>
      <c r="W950" s="165" t="s">
        <v>34</v>
      </c>
      <c r="X950" s="165" t="s">
        <v>34</v>
      </c>
      <c r="Y950" s="165" t="s">
        <v>34</v>
      </c>
      <c r="Z950" s="165" t="s">
        <v>34</v>
      </c>
      <c r="AA950" s="165" t="s">
        <v>34</v>
      </c>
      <c r="AB950" s="165" t="s">
        <v>34</v>
      </c>
      <c r="AC950" s="165" t="s">
        <v>34</v>
      </c>
      <c r="AD950" s="165" t="s">
        <v>34</v>
      </c>
      <c r="AE950" s="165" t="s">
        <v>34</v>
      </c>
      <c r="AF950" s="165" t="s">
        <v>34</v>
      </c>
      <c r="AG950" s="165" t="s">
        <v>34</v>
      </c>
      <c r="AH950" s="165" t="s">
        <v>34</v>
      </c>
      <c r="AI950" s="170" t="s">
        <v>403</v>
      </c>
      <c r="AJ950" s="41"/>
      <c r="AK950" s="1" t="s">
        <v>404</v>
      </c>
      <c r="AL950" s="90">
        <v>1</v>
      </c>
      <c r="AM950" s="91"/>
      <c r="AN950" s="22" t="s">
        <v>1517</v>
      </c>
      <c r="AO950" s="21"/>
      <c r="AP950" s="22"/>
      <c r="AQ950" s="22"/>
      <c r="AR950" s="22"/>
      <c r="AS950" s="46" t="s">
        <v>1541</v>
      </c>
      <c r="AT950" s="46"/>
      <c r="AU950" s="29">
        <v>853</v>
      </c>
      <c r="AV950" s="29" t="s">
        <v>449</v>
      </c>
      <c r="AW950" s="29" t="str">
        <f>CONCATENATE(AU950,AV950)</f>
        <v>853.</v>
      </c>
      <c r="AX950" s="104"/>
    </row>
    <row r="951" spans="1:50" ht="22.5" customHeight="1" x14ac:dyDescent="0.3">
      <c r="A951" s="159" t="str">
        <f t="shared" si="218"/>
        <v>854.</v>
      </c>
      <c r="B951" s="159">
        <v>3824</v>
      </c>
      <c r="C951" s="171" t="s">
        <v>340</v>
      </c>
      <c r="D951" s="159">
        <v>1983</v>
      </c>
      <c r="E951" s="172" t="s">
        <v>34</v>
      </c>
      <c r="F951" s="159" t="s">
        <v>37</v>
      </c>
      <c r="G951" s="168">
        <v>3</v>
      </c>
      <c r="H951" s="168">
        <v>2</v>
      </c>
      <c r="I951" s="154">
        <v>1409.8</v>
      </c>
      <c r="J951" s="154">
        <v>1354.6</v>
      </c>
      <c r="K951" s="154">
        <v>1354.6</v>
      </c>
      <c r="L951" s="156">
        <v>71</v>
      </c>
      <c r="M951" s="154">
        <v>903213.69</v>
      </c>
      <c r="N951" s="160" t="s">
        <v>34</v>
      </c>
      <c r="O951" s="160" t="s">
        <v>34</v>
      </c>
      <c r="P951" s="160" t="s">
        <v>34</v>
      </c>
      <c r="Q951" s="154">
        <f t="shared" si="220"/>
        <v>903213.69</v>
      </c>
      <c r="R951" s="173">
        <f t="shared" si="221"/>
        <v>640.66795999432543</v>
      </c>
      <c r="S951" s="173">
        <v>5221.4052538370725</v>
      </c>
      <c r="T951" s="165" t="s">
        <v>34</v>
      </c>
      <c r="U951" s="169" t="s">
        <v>34</v>
      </c>
      <c r="V951" s="165" t="s">
        <v>34</v>
      </c>
      <c r="W951" s="165">
        <v>562</v>
      </c>
      <c r="X951" s="165">
        <v>903213.69</v>
      </c>
      <c r="Y951" s="165" t="s">
        <v>34</v>
      </c>
      <c r="Z951" s="165" t="s">
        <v>34</v>
      </c>
      <c r="AA951" s="165" t="s">
        <v>34</v>
      </c>
      <c r="AB951" s="165" t="s">
        <v>34</v>
      </c>
      <c r="AC951" s="165" t="s">
        <v>34</v>
      </c>
      <c r="AD951" s="165" t="s">
        <v>34</v>
      </c>
      <c r="AE951" s="165" t="s">
        <v>34</v>
      </c>
      <c r="AF951" s="165" t="s">
        <v>34</v>
      </c>
      <c r="AG951" s="165" t="s">
        <v>34</v>
      </c>
      <c r="AH951" s="165" t="s">
        <v>34</v>
      </c>
      <c r="AI951" s="170" t="s">
        <v>403</v>
      </c>
      <c r="AJ951" s="41"/>
      <c r="AK951" s="1" t="s">
        <v>404</v>
      </c>
      <c r="AL951" s="90">
        <v>1</v>
      </c>
      <c r="AM951" s="91"/>
      <c r="AN951" s="22"/>
      <c r="AO951" s="87"/>
      <c r="AP951" s="22"/>
      <c r="AQ951" s="22"/>
      <c r="AR951" s="22"/>
      <c r="AS951" s="46"/>
      <c r="AT951" s="46"/>
      <c r="AU951" s="29">
        <v>854</v>
      </c>
      <c r="AV951" s="29" t="s">
        <v>449</v>
      </c>
      <c r="AW951" s="29" t="str">
        <f t="shared" ref="AW951:AW965" si="222">CONCATENATE(AU951,AV951)</f>
        <v>854.</v>
      </c>
      <c r="AX951" s="104"/>
    </row>
    <row r="952" spans="1:50" ht="22.5" customHeight="1" x14ac:dyDescent="0.3">
      <c r="A952" s="159" t="str">
        <f t="shared" si="218"/>
        <v>855.</v>
      </c>
      <c r="B952" s="159">
        <v>3853</v>
      </c>
      <c r="C952" s="171" t="s">
        <v>341</v>
      </c>
      <c r="D952" s="159">
        <v>1965</v>
      </c>
      <c r="E952" s="159" t="s">
        <v>34</v>
      </c>
      <c r="F952" s="159" t="s">
        <v>35</v>
      </c>
      <c r="G952" s="168">
        <v>2</v>
      </c>
      <c r="H952" s="168">
        <v>2</v>
      </c>
      <c r="I952" s="154">
        <v>710.9</v>
      </c>
      <c r="J952" s="154">
        <v>623.82000000000005</v>
      </c>
      <c r="K952" s="154">
        <v>623.82000000000005</v>
      </c>
      <c r="L952" s="156">
        <v>30</v>
      </c>
      <c r="M952" s="154">
        <v>1584757.7</v>
      </c>
      <c r="N952" s="160" t="s">
        <v>34</v>
      </c>
      <c r="O952" s="160" t="s">
        <v>34</v>
      </c>
      <c r="P952" s="160" t="s">
        <v>34</v>
      </c>
      <c r="Q952" s="154">
        <f t="shared" si="220"/>
        <v>1584757.7</v>
      </c>
      <c r="R952" s="173">
        <f t="shared" si="221"/>
        <v>2229.2273174848783</v>
      </c>
      <c r="S952" s="173">
        <v>5221.4052538370725</v>
      </c>
      <c r="T952" s="165" t="s">
        <v>34</v>
      </c>
      <c r="U952" s="169" t="s">
        <v>34</v>
      </c>
      <c r="V952" s="165" t="s">
        <v>34</v>
      </c>
      <c r="W952" s="165">
        <v>673</v>
      </c>
      <c r="X952" s="165">
        <v>1584757.7</v>
      </c>
      <c r="Y952" s="165" t="s">
        <v>34</v>
      </c>
      <c r="Z952" s="165" t="s">
        <v>34</v>
      </c>
      <c r="AA952" s="165" t="s">
        <v>34</v>
      </c>
      <c r="AB952" s="165" t="s">
        <v>34</v>
      </c>
      <c r="AC952" s="165" t="s">
        <v>34</v>
      </c>
      <c r="AD952" s="165" t="s">
        <v>34</v>
      </c>
      <c r="AE952" s="165" t="s">
        <v>34</v>
      </c>
      <c r="AF952" s="165" t="s">
        <v>34</v>
      </c>
      <c r="AG952" s="165" t="s">
        <v>34</v>
      </c>
      <c r="AH952" s="165" t="s">
        <v>34</v>
      </c>
      <c r="AI952" s="170" t="s">
        <v>403</v>
      </c>
      <c r="AJ952" s="41"/>
      <c r="AK952" s="1" t="s">
        <v>404</v>
      </c>
      <c r="AL952" s="90">
        <v>1</v>
      </c>
      <c r="AM952" s="91"/>
      <c r="AN952" s="22"/>
      <c r="AO952" s="87"/>
      <c r="AP952" s="22"/>
      <c r="AQ952" s="22"/>
      <c r="AR952" s="22"/>
      <c r="AS952" s="46"/>
      <c r="AT952" s="46"/>
      <c r="AU952" s="29">
        <v>855</v>
      </c>
      <c r="AV952" s="29" t="s">
        <v>449</v>
      </c>
      <c r="AW952" s="29" t="str">
        <f t="shared" si="222"/>
        <v>855.</v>
      </c>
      <c r="AX952" s="104"/>
    </row>
    <row r="953" spans="1:50" ht="22.5" customHeight="1" x14ac:dyDescent="0.3">
      <c r="A953" s="159" t="str">
        <f t="shared" si="218"/>
        <v>856.</v>
      </c>
      <c r="B953" s="159">
        <v>3877</v>
      </c>
      <c r="C953" s="187" t="s">
        <v>342</v>
      </c>
      <c r="D953" s="159">
        <v>1972</v>
      </c>
      <c r="E953" s="159" t="s">
        <v>34</v>
      </c>
      <c r="F953" s="159" t="s">
        <v>35</v>
      </c>
      <c r="G953" s="168">
        <v>2</v>
      </c>
      <c r="H953" s="168">
        <v>2</v>
      </c>
      <c r="I953" s="154">
        <v>538.79999999999995</v>
      </c>
      <c r="J953" s="154">
        <v>484.3</v>
      </c>
      <c r="K953" s="154">
        <v>484.3</v>
      </c>
      <c r="L953" s="156">
        <v>21</v>
      </c>
      <c r="M953" s="154">
        <v>1050149.8500000001</v>
      </c>
      <c r="N953" s="160" t="s">
        <v>34</v>
      </c>
      <c r="O953" s="160" t="s">
        <v>34</v>
      </c>
      <c r="P953" s="160" t="s">
        <v>34</v>
      </c>
      <c r="Q953" s="154">
        <f t="shared" si="220"/>
        <v>1050149.8500000001</v>
      </c>
      <c r="R953" s="173">
        <f t="shared" si="221"/>
        <v>1949.0531737193767</v>
      </c>
      <c r="S953" s="173">
        <v>5221.4052538370725</v>
      </c>
      <c r="T953" s="165" t="s">
        <v>34</v>
      </c>
      <c r="U953" s="169" t="s">
        <v>34</v>
      </c>
      <c r="V953" s="165" t="s">
        <v>34</v>
      </c>
      <c r="W953" s="165">
        <v>441</v>
      </c>
      <c r="X953" s="165">
        <v>1050149.8500000001</v>
      </c>
      <c r="Y953" s="165" t="s">
        <v>34</v>
      </c>
      <c r="Z953" s="165" t="s">
        <v>34</v>
      </c>
      <c r="AA953" s="165" t="s">
        <v>34</v>
      </c>
      <c r="AB953" s="165" t="s">
        <v>34</v>
      </c>
      <c r="AC953" s="165" t="s">
        <v>34</v>
      </c>
      <c r="AD953" s="165" t="s">
        <v>34</v>
      </c>
      <c r="AE953" s="165" t="s">
        <v>34</v>
      </c>
      <c r="AF953" s="165" t="s">
        <v>34</v>
      </c>
      <c r="AG953" s="165" t="s">
        <v>34</v>
      </c>
      <c r="AH953" s="165" t="s">
        <v>34</v>
      </c>
      <c r="AI953" s="170" t="s">
        <v>403</v>
      </c>
      <c r="AJ953" s="41"/>
      <c r="AK953" s="1" t="s">
        <v>404</v>
      </c>
      <c r="AL953" s="90">
        <v>1</v>
      </c>
      <c r="AM953" s="91"/>
      <c r="AN953" s="22"/>
      <c r="AO953" s="87"/>
      <c r="AP953" s="22"/>
      <c r="AQ953" s="22"/>
      <c r="AR953" s="22"/>
      <c r="AS953" s="46"/>
      <c r="AT953" s="46"/>
      <c r="AU953" s="29">
        <v>856</v>
      </c>
      <c r="AV953" s="29" t="s">
        <v>449</v>
      </c>
      <c r="AW953" s="29" t="str">
        <f t="shared" si="222"/>
        <v>856.</v>
      </c>
      <c r="AX953" s="104"/>
    </row>
    <row r="954" spans="1:50" ht="22.5" customHeight="1" x14ac:dyDescent="0.3">
      <c r="A954" s="159" t="str">
        <f t="shared" si="218"/>
        <v>857.</v>
      </c>
      <c r="B954" s="159">
        <v>3878</v>
      </c>
      <c r="C954" s="187" t="s">
        <v>343</v>
      </c>
      <c r="D954" s="159">
        <v>1975</v>
      </c>
      <c r="E954" s="159" t="s">
        <v>34</v>
      </c>
      <c r="F954" s="159" t="s">
        <v>35</v>
      </c>
      <c r="G954" s="168">
        <v>2</v>
      </c>
      <c r="H954" s="168">
        <v>1</v>
      </c>
      <c r="I954" s="154">
        <v>800.8</v>
      </c>
      <c r="J954" s="154">
        <v>751.3</v>
      </c>
      <c r="K954" s="154">
        <v>751.3</v>
      </c>
      <c r="L954" s="156">
        <v>61</v>
      </c>
      <c r="M954" s="154">
        <v>797995.29</v>
      </c>
      <c r="N954" s="160" t="s">
        <v>34</v>
      </c>
      <c r="O954" s="160" t="s">
        <v>34</v>
      </c>
      <c r="P954" s="160" t="s">
        <v>34</v>
      </c>
      <c r="Q954" s="154">
        <f t="shared" si="220"/>
        <v>797995.29</v>
      </c>
      <c r="R954" s="173">
        <f t="shared" si="221"/>
        <v>996.49761488511501</v>
      </c>
      <c r="S954" s="173">
        <v>5221.4052538370725</v>
      </c>
      <c r="T954" s="165">
        <v>797995.29</v>
      </c>
      <c r="U954" s="169" t="s">
        <v>34</v>
      </c>
      <c r="V954" s="165" t="s">
        <v>34</v>
      </c>
      <c r="W954" s="165" t="s">
        <v>34</v>
      </c>
      <c r="X954" s="165" t="s">
        <v>34</v>
      </c>
      <c r="Y954" s="165" t="s">
        <v>34</v>
      </c>
      <c r="Z954" s="165" t="s">
        <v>34</v>
      </c>
      <c r="AA954" s="165" t="s">
        <v>34</v>
      </c>
      <c r="AB954" s="165" t="s">
        <v>34</v>
      </c>
      <c r="AC954" s="165" t="s">
        <v>34</v>
      </c>
      <c r="AD954" s="165" t="s">
        <v>34</v>
      </c>
      <c r="AE954" s="165" t="s">
        <v>34</v>
      </c>
      <c r="AF954" s="165" t="s">
        <v>34</v>
      </c>
      <c r="AG954" s="165" t="s">
        <v>34</v>
      </c>
      <c r="AH954" s="165" t="s">
        <v>34</v>
      </c>
      <c r="AI954" s="170" t="s">
        <v>403</v>
      </c>
      <c r="AJ954" s="41"/>
      <c r="AK954" s="1" t="s">
        <v>404</v>
      </c>
      <c r="AL954" s="90">
        <v>1</v>
      </c>
      <c r="AM954" s="91"/>
      <c r="AN954" s="22" t="s">
        <v>1517</v>
      </c>
      <c r="AO954" s="21"/>
      <c r="AP954" s="22"/>
      <c r="AQ954" s="22"/>
      <c r="AR954" s="22"/>
      <c r="AS954" s="46" t="s">
        <v>1541</v>
      </c>
      <c r="AT954" s="46"/>
      <c r="AU954" s="29">
        <v>857</v>
      </c>
      <c r="AV954" s="29" t="s">
        <v>449</v>
      </c>
      <c r="AW954" s="29" t="str">
        <f t="shared" si="222"/>
        <v>857.</v>
      </c>
      <c r="AX954" s="104"/>
    </row>
    <row r="955" spans="1:50" ht="22.5" customHeight="1" x14ac:dyDescent="0.3">
      <c r="A955" s="159" t="str">
        <f t="shared" si="218"/>
        <v>858.</v>
      </c>
      <c r="B955" s="159">
        <v>3895</v>
      </c>
      <c r="C955" s="171" t="s">
        <v>344</v>
      </c>
      <c r="D955" s="159">
        <v>1960</v>
      </c>
      <c r="E955" s="159" t="s">
        <v>34</v>
      </c>
      <c r="F955" s="159" t="s">
        <v>35</v>
      </c>
      <c r="G955" s="168">
        <v>2</v>
      </c>
      <c r="H955" s="168">
        <v>1</v>
      </c>
      <c r="I955" s="154">
        <v>305.10000000000002</v>
      </c>
      <c r="J955" s="154">
        <v>276.10000000000002</v>
      </c>
      <c r="K955" s="154">
        <v>276.10000000000002</v>
      </c>
      <c r="L955" s="156">
        <v>18</v>
      </c>
      <c r="M955" s="154">
        <v>711717.92</v>
      </c>
      <c r="N955" s="160" t="s">
        <v>34</v>
      </c>
      <c r="O955" s="160" t="s">
        <v>34</v>
      </c>
      <c r="P955" s="160" t="s">
        <v>34</v>
      </c>
      <c r="Q955" s="154">
        <f t="shared" si="220"/>
        <v>711717.92</v>
      </c>
      <c r="R955" s="173">
        <f t="shared" si="221"/>
        <v>2332.7365453949524</v>
      </c>
      <c r="S955" s="173">
        <v>5221.4052538370725</v>
      </c>
      <c r="T955" s="165" t="s">
        <v>34</v>
      </c>
      <c r="U955" s="169" t="s">
        <v>34</v>
      </c>
      <c r="V955" s="165" t="s">
        <v>34</v>
      </c>
      <c r="W955" s="165">
        <v>284</v>
      </c>
      <c r="X955" s="165">
        <v>711717.92</v>
      </c>
      <c r="Y955" s="165" t="s">
        <v>34</v>
      </c>
      <c r="Z955" s="165" t="s">
        <v>34</v>
      </c>
      <c r="AA955" s="165" t="s">
        <v>34</v>
      </c>
      <c r="AB955" s="165" t="s">
        <v>34</v>
      </c>
      <c r="AC955" s="165" t="s">
        <v>34</v>
      </c>
      <c r="AD955" s="165" t="s">
        <v>34</v>
      </c>
      <c r="AE955" s="165" t="s">
        <v>34</v>
      </c>
      <c r="AF955" s="165" t="s">
        <v>34</v>
      </c>
      <c r="AG955" s="165" t="s">
        <v>34</v>
      </c>
      <c r="AH955" s="165" t="s">
        <v>34</v>
      </c>
      <c r="AI955" s="170" t="s">
        <v>403</v>
      </c>
      <c r="AJ955" s="41"/>
      <c r="AK955" s="1" t="s">
        <v>404</v>
      </c>
      <c r="AL955" s="90">
        <v>1</v>
      </c>
      <c r="AM955" s="91"/>
      <c r="AN955" s="22"/>
      <c r="AO955" s="87"/>
      <c r="AP955" s="22"/>
      <c r="AQ955" s="22"/>
      <c r="AR955" s="22"/>
      <c r="AS955" s="46"/>
      <c r="AT955" s="46"/>
      <c r="AU955" s="29">
        <v>858</v>
      </c>
      <c r="AV955" s="29" t="s">
        <v>449</v>
      </c>
      <c r="AW955" s="29" t="str">
        <f t="shared" si="222"/>
        <v>858.</v>
      </c>
      <c r="AX955" s="104"/>
    </row>
    <row r="956" spans="1:50" ht="22.5" customHeight="1" x14ac:dyDescent="0.3">
      <c r="A956" s="159" t="str">
        <f t="shared" si="218"/>
        <v>859.</v>
      </c>
      <c r="B956" s="159">
        <v>3925</v>
      </c>
      <c r="C956" s="171" t="s">
        <v>345</v>
      </c>
      <c r="D956" s="159">
        <v>1981</v>
      </c>
      <c r="E956" s="159" t="s">
        <v>34</v>
      </c>
      <c r="F956" s="159" t="s">
        <v>37</v>
      </c>
      <c r="G956" s="168">
        <v>5</v>
      </c>
      <c r="H956" s="168">
        <v>6</v>
      </c>
      <c r="I956" s="154">
        <v>4438.3999999999996</v>
      </c>
      <c r="J956" s="154">
        <v>4016.8</v>
      </c>
      <c r="K956" s="154">
        <v>4016.8</v>
      </c>
      <c r="L956" s="156">
        <v>203</v>
      </c>
      <c r="M956" s="154">
        <v>1657365.06</v>
      </c>
      <c r="N956" s="160" t="s">
        <v>34</v>
      </c>
      <c r="O956" s="160" t="s">
        <v>34</v>
      </c>
      <c r="P956" s="160" t="s">
        <v>34</v>
      </c>
      <c r="Q956" s="154">
        <f t="shared" si="220"/>
        <v>1657365.06</v>
      </c>
      <c r="R956" s="173">
        <f t="shared" si="221"/>
        <v>373.41498287671237</v>
      </c>
      <c r="S956" s="173">
        <v>5221.4052538370725</v>
      </c>
      <c r="T956" s="165" t="s">
        <v>34</v>
      </c>
      <c r="U956" s="169" t="s">
        <v>34</v>
      </c>
      <c r="V956" s="165" t="s">
        <v>34</v>
      </c>
      <c r="W956" s="165">
        <v>1071</v>
      </c>
      <c r="X956" s="165">
        <v>1657365.06</v>
      </c>
      <c r="Y956" s="165" t="s">
        <v>34</v>
      </c>
      <c r="Z956" s="165" t="s">
        <v>34</v>
      </c>
      <c r="AA956" s="165" t="s">
        <v>34</v>
      </c>
      <c r="AB956" s="165" t="s">
        <v>34</v>
      </c>
      <c r="AC956" s="165" t="s">
        <v>34</v>
      </c>
      <c r="AD956" s="165" t="s">
        <v>34</v>
      </c>
      <c r="AE956" s="165" t="s">
        <v>34</v>
      </c>
      <c r="AF956" s="165" t="s">
        <v>34</v>
      </c>
      <c r="AG956" s="165" t="s">
        <v>34</v>
      </c>
      <c r="AH956" s="165" t="s">
        <v>34</v>
      </c>
      <c r="AI956" s="170" t="s">
        <v>403</v>
      </c>
      <c r="AJ956" s="41"/>
      <c r="AK956" s="1" t="s">
        <v>404</v>
      </c>
      <c r="AL956" s="90">
        <v>1</v>
      </c>
      <c r="AM956" s="91"/>
      <c r="AN956" s="22"/>
      <c r="AO956" s="87"/>
      <c r="AP956" s="22"/>
      <c r="AQ956" s="22"/>
      <c r="AR956" s="22"/>
      <c r="AS956" s="46"/>
      <c r="AT956" s="46"/>
      <c r="AU956" s="29">
        <v>859</v>
      </c>
      <c r="AV956" s="29" t="s">
        <v>449</v>
      </c>
      <c r="AW956" s="29" t="str">
        <f t="shared" si="222"/>
        <v>859.</v>
      </c>
      <c r="AX956" s="104"/>
    </row>
    <row r="957" spans="1:50" ht="22.5" customHeight="1" x14ac:dyDescent="0.3">
      <c r="A957" s="159" t="str">
        <f t="shared" si="218"/>
        <v>860.</v>
      </c>
      <c r="B957" s="159">
        <v>3932</v>
      </c>
      <c r="C957" s="171" t="s">
        <v>346</v>
      </c>
      <c r="D957" s="159">
        <v>1971</v>
      </c>
      <c r="E957" s="159" t="s">
        <v>34</v>
      </c>
      <c r="F957" s="159" t="s">
        <v>37</v>
      </c>
      <c r="G957" s="168">
        <v>5</v>
      </c>
      <c r="H957" s="168">
        <v>6</v>
      </c>
      <c r="I957" s="154">
        <v>4620.8</v>
      </c>
      <c r="J957" s="154">
        <v>4153.6000000000004</v>
      </c>
      <c r="K957" s="154">
        <v>3814.6</v>
      </c>
      <c r="L957" s="156">
        <v>187</v>
      </c>
      <c r="M957" s="154">
        <v>1235030.3899999999</v>
      </c>
      <c r="N957" s="160" t="s">
        <v>34</v>
      </c>
      <c r="O957" s="160" t="s">
        <v>34</v>
      </c>
      <c r="P957" s="160" t="s">
        <v>34</v>
      </c>
      <c r="Q957" s="154">
        <f t="shared" si="220"/>
        <v>1235030.3899999999</v>
      </c>
      <c r="R957" s="173">
        <f t="shared" si="221"/>
        <v>267.27631362534623</v>
      </c>
      <c r="S957" s="173">
        <v>5221.4052538370725</v>
      </c>
      <c r="T957" s="165" t="s">
        <v>34</v>
      </c>
      <c r="U957" s="169" t="s">
        <v>34</v>
      </c>
      <c r="V957" s="165" t="s">
        <v>34</v>
      </c>
      <c r="W957" s="165">
        <v>1117</v>
      </c>
      <c r="X957" s="165">
        <v>1235030.3899999999</v>
      </c>
      <c r="Y957" s="165" t="s">
        <v>34</v>
      </c>
      <c r="Z957" s="165" t="s">
        <v>34</v>
      </c>
      <c r="AA957" s="165" t="s">
        <v>34</v>
      </c>
      <c r="AB957" s="165" t="s">
        <v>34</v>
      </c>
      <c r="AC957" s="165" t="s">
        <v>34</v>
      </c>
      <c r="AD957" s="165" t="s">
        <v>34</v>
      </c>
      <c r="AE957" s="165" t="s">
        <v>34</v>
      </c>
      <c r="AF957" s="165" t="s">
        <v>34</v>
      </c>
      <c r="AG957" s="165" t="s">
        <v>34</v>
      </c>
      <c r="AH957" s="165" t="s">
        <v>34</v>
      </c>
      <c r="AI957" s="170" t="s">
        <v>403</v>
      </c>
      <c r="AJ957" s="41"/>
      <c r="AK957" s="1" t="s">
        <v>404</v>
      </c>
      <c r="AL957" s="90">
        <v>1</v>
      </c>
      <c r="AM957" s="91"/>
      <c r="AN957" s="22"/>
      <c r="AO957" s="87"/>
      <c r="AP957" s="22"/>
      <c r="AQ957" s="22"/>
      <c r="AR957" s="22"/>
      <c r="AS957" s="46"/>
      <c r="AT957" s="46"/>
      <c r="AU957" s="29">
        <v>860</v>
      </c>
      <c r="AV957" s="29" t="s">
        <v>449</v>
      </c>
      <c r="AW957" s="29" t="str">
        <f t="shared" si="222"/>
        <v>860.</v>
      </c>
      <c r="AX957" s="104"/>
    </row>
    <row r="958" spans="1:50" ht="22.5" customHeight="1" x14ac:dyDescent="0.3">
      <c r="A958" s="159" t="str">
        <f t="shared" si="218"/>
        <v>861.</v>
      </c>
      <c r="B958" s="159">
        <v>3945</v>
      </c>
      <c r="C958" s="171" t="s">
        <v>347</v>
      </c>
      <c r="D958" s="159">
        <v>1970</v>
      </c>
      <c r="E958" s="159" t="s">
        <v>34</v>
      </c>
      <c r="F958" s="159" t="s">
        <v>37</v>
      </c>
      <c r="G958" s="168">
        <v>5</v>
      </c>
      <c r="H958" s="168">
        <v>4</v>
      </c>
      <c r="I958" s="154">
        <v>2971</v>
      </c>
      <c r="J958" s="154">
        <v>2651.7</v>
      </c>
      <c r="K958" s="154">
        <v>2651.7</v>
      </c>
      <c r="L958" s="156">
        <v>113</v>
      </c>
      <c r="M958" s="154">
        <v>1117038.68</v>
      </c>
      <c r="N958" s="160" t="s">
        <v>34</v>
      </c>
      <c r="O958" s="160" t="s">
        <v>34</v>
      </c>
      <c r="P958" s="160" t="s">
        <v>34</v>
      </c>
      <c r="Q958" s="154">
        <f t="shared" si="220"/>
        <v>1117038.68</v>
      </c>
      <c r="R958" s="173">
        <f t="shared" si="221"/>
        <v>375.98070683271624</v>
      </c>
      <c r="S958" s="173">
        <v>5221.4052538370725</v>
      </c>
      <c r="T958" s="165" t="s">
        <v>34</v>
      </c>
      <c r="U958" s="169" t="s">
        <v>34</v>
      </c>
      <c r="V958" s="165" t="s">
        <v>34</v>
      </c>
      <c r="W958" s="165">
        <v>715</v>
      </c>
      <c r="X958" s="165">
        <v>1117038.68</v>
      </c>
      <c r="Y958" s="165" t="s">
        <v>34</v>
      </c>
      <c r="Z958" s="165" t="s">
        <v>34</v>
      </c>
      <c r="AA958" s="165" t="s">
        <v>34</v>
      </c>
      <c r="AB958" s="165" t="s">
        <v>34</v>
      </c>
      <c r="AC958" s="165" t="s">
        <v>34</v>
      </c>
      <c r="AD958" s="165" t="s">
        <v>34</v>
      </c>
      <c r="AE958" s="165" t="s">
        <v>34</v>
      </c>
      <c r="AF958" s="165" t="s">
        <v>34</v>
      </c>
      <c r="AG958" s="165" t="s">
        <v>34</v>
      </c>
      <c r="AH958" s="165" t="s">
        <v>34</v>
      </c>
      <c r="AI958" s="170" t="s">
        <v>403</v>
      </c>
      <c r="AJ958" s="41"/>
      <c r="AK958" s="1" t="s">
        <v>404</v>
      </c>
      <c r="AL958" s="90">
        <v>1</v>
      </c>
      <c r="AM958" s="91"/>
      <c r="AN958" s="22"/>
      <c r="AO958" s="87"/>
      <c r="AP958" s="22"/>
      <c r="AQ958" s="22"/>
      <c r="AR958" s="22"/>
      <c r="AS958" s="46"/>
      <c r="AT958" s="46"/>
      <c r="AU958" s="29">
        <v>861</v>
      </c>
      <c r="AV958" s="29" t="s">
        <v>449</v>
      </c>
      <c r="AW958" s="29" t="str">
        <f t="shared" si="222"/>
        <v>861.</v>
      </c>
      <c r="AX958" s="104"/>
    </row>
    <row r="959" spans="1:50" ht="22.5" customHeight="1" x14ac:dyDescent="0.3">
      <c r="A959" s="159" t="str">
        <f t="shared" si="218"/>
        <v>862.</v>
      </c>
      <c r="B959" s="159">
        <v>3971</v>
      </c>
      <c r="C959" s="171" t="s">
        <v>348</v>
      </c>
      <c r="D959" s="159">
        <v>1957</v>
      </c>
      <c r="E959" s="159" t="s">
        <v>34</v>
      </c>
      <c r="F959" s="159" t="s">
        <v>36</v>
      </c>
      <c r="G959" s="168">
        <v>2</v>
      </c>
      <c r="H959" s="168">
        <v>2</v>
      </c>
      <c r="I959" s="154">
        <v>626.9</v>
      </c>
      <c r="J959" s="154">
        <v>549.20000000000005</v>
      </c>
      <c r="K959" s="154">
        <v>549.20000000000005</v>
      </c>
      <c r="L959" s="156">
        <v>24</v>
      </c>
      <c r="M959" s="154">
        <v>193293.2</v>
      </c>
      <c r="N959" s="160" t="s">
        <v>34</v>
      </c>
      <c r="O959" s="160" t="s">
        <v>34</v>
      </c>
      <c r="P959" s="160" t="s">
        <v>34</v>
      </c>
      <c r="Q959" s="154">
        <f t="shared" si="220"/>
        <v>193293.2</v>
      </c>
      <c r="R959" s="173">
        <f t="shared" si="221"/>
        <v>308.33179135428298</v>
      </c>
      <c r="S959" s="173">
        <v>5221.4052538370725</v>
      </c>
      <c r="T959" s="165">
        <v>193293.2</v>
      </c>
      <c r="U959" s="169" t="s">
        <v>34</v>
      </c>
      <c r="V959" s="165" t="s">
        <v>34</v>
      </c>
      <c r="W959" s="165" t="s">
        <v>34</v>
      </c>
      <c r="X959" s="165" t="s">
        <v>34</v>
      </c>
      <c r="Y959" s="165" t="s">
        <v>34</v>
      </c>
      <c r="Z959" s="165" t="s">
        <v>34</v>
      </c>
      <c r="AA959" s="165" t="s">
        <v>34</v>
      </c>
      <c r="AB959" s="165" t="s">
        <v>34</v>
      </c>
      <c r="AC959" s="165" t="s">
        <v>34</v>
      </c>
      <c r="AD959" s="165" t="s">
        <v>34</v>
      </c>
      <c r="AE959" s="165" t="s">
        <v>34</v>
      </c>
      <c r="AF959" s="165" t="s">
        <v>34</v>
      </c>
      <c r="AG959" s="165" t="s">
        <v>34</v>
      </c>
      <c r="AH959" s="165" t="s">
        <v>34</v>
      </c>
      <c r="AI959" s="170" t="s">
        <v>403</v>
      </c>
      <c r="AJ959" s="41"/>
      <c r="AK959" s="1" t="s">
        <v>404</v>
      </c>
      <c r="AL959" s="90">
        <v>1</v>
      </c>
      <c r="AM959" s="91"/>
      <c r="AN959" s="22" t="s">
        <v>502</v>
      </c>
      <c r="AO959" s="21"/>
      <c r="AP959" s="22"/>
      <c r="AQ959" s="22"/>
      <c r="AR959" s="22"/>
      <c r="AS959" s="46"/>
      <c r="AT959" s="46"/>
      <c r="AU959" s="29">
        <v>862</v>
      </c>
      <c r="AV959" s="29" t="s">
        <v>449</v>
      </c>
      <c r="AW959" s="29" t="str">
        <f t="shared" si="222"/>
        <v>862.</v>
      </c>
      <c r="AX959" s="104"/>
    </row>
    <row r="960" spans="1:50" ht="22.5" customHeight="1" x14ac:dyDescent="0.3">
      <c r="A960" s="159" t="str">
        <f t="shared" si="218"/>
        <v>863.</v>
      </c>
      <c r="B960" s="159">
        <v>3976</v>
      </c>
      <c r="C960" s="171" t="s">
        <v>349</v>
      </c>
      <c r="D960" s="159">
        <v>1976</v>
      </c>
      <c r="E960" s="159" t="s">
        <v>34</v>
      </c>
      <c r="F960" s="159" t="s">
        <v>35</v>
      </c>
      <c r="G960" s="168">
        <v>2</v>
      </c>
      <c r="H960" s="168">
        <v>2</v>
      </c>
      <c r="I960" s="154">
        <v>815.9</v>
      </c>
      <c r="J960" s="154">
        <v>750.2</v>
      </c>
      <c r="K960" s="154">
        <v>750.2</v>
      </c>
      <c r="L960" s="156">
        <v>28</v>
      </c>
      <c r="M960" s="154">
        <v>743026.6</v>
      </c>
      <c r="N960" s="160" t="s">
        <v>34</v>
      </c>
      <c r="O960" s="160" t="s">
        <v>34</v>
      </c>
      <c r="P960" s="160" t="s">
        <v>34</v>
      </c>
      <c r="Q960" s="154">
        <f t="shared" si="220"/>
        <v>743026.6</v>
      </c>
      <c r="R960" s="173">
        <f t="shared" si="221"/>
        <v>910.6834170854271</v>
      </c>
      <c r="S960" s="173">
        <v>5221.4052538370725</v>
      </c>
      <c r="T960" s="165" t="s">
        <v>34</v>
      </c>
      <c r="U960" s="169" t="s">
        <v>34</v>
      </c>
      <c r="V960" s="165" t="s">
        <v>34</v>
      </c>
      <c r="W960" s="165">
        <v>527</v>
      </c>
      <c r="X960" s="165">
        <v>743026.6</v>
      </c>
      <c r="Y960" s="165" t="s">
        <v>34</v>
      </c>
      <c r="Z960" s="165" t="s">
        <v>34</v>
      </c>
      <c r="AA960" s="165" t="s">
        <v>34</v>
      </c>
      <c r="AB960" s="165" t="s">
        <v>34</v>
      </c>
      <c r="AC960" s="165" t="s">
        <v>34</v>
      </c>
      <c r="AD960" s="165" t="s">
        <v>34</v>
      </c>
      <c r="AE960" s="165" t="s">
        <v>34</v>
      </c>
      <c r="AF960" s="165" t="s">
        <v>34</v>
      </c>
      <c r="AG960" s="165" t="s">
        <v>34</v>
      </c>
      <c r="AH960" s="165" t="s">
        <v>34</v>
      </c>
      <c r="AI960" s="170" t="s">
        <v>403</v>
      </c>
      <c r="AJ960" s="41"/>
      <c r="AK960" s="1" t="s">
        <v>404</v>
      </c>
      <c r="AL960" s="90">
        <v>1</v>
      </c>
      <c r="AM960" s="91"/>
      <c r="AN960" s="22"/>
      <c r="AO960" s="87"/>
      <c r="AP960" s="22"/>
      <c r="AQ960" s="22"/>
      <c r="AR960" s="22"/>
      <c r="AS960" s="46"/>
      <c r="AT960" s="46"/>
      <c r="AU960" s="29">
        <v>863</v>
      </c>
      <c r="AV960" s="29" t="s">
        <v>449</v>
      </c>
      <c r="AW960" s="29" t="str">
        <f t="shared" si="222"/>
        <v>863.</v>
      </c>
      <c r="AX960" s="104"/>
    </row>
    <row r="961" spans="1:50" ht="22.5" customHeight="1" x14ac:dyDescent="0.3">
      <c r="A961" s="159" t="str">
        <f t="shared" si="218"/>
        <v>864.</v>
      </c>
      <c r="B961" s="159">
        <v>3977</v>
      </c>
      <c r="C961" s="171" t="s">
        <v>350</v>
      </c>
      <c r="D961" s="159">
        <v>1956</v>
      </c>
      <c r="E961" s="159" t="s">
        <v>34</v>
      </c>
      <c r="F961" s="159" t="s">
        <v>35</v>
      </c>
      <c r="G961" s="168">
        <v>2</v>
      </c>
      <c r="H961" s="168">
        <v>2</v>
      </c>
      <c r="I961" s="154">
        <v>443.8</v>
      </c>
      <c r="J961" s="154">
        <v>383.3</v>
      </c>
      <c r="K961" s="154">
        <v>383.3</v>
      </c>
      <c r="L961" s="156">
        <v>19</v>
      </c>
      <c r="M961" s="154">
        <v>225641.66</v>
      </c>
      <c r="N961" s="160" t="s">
        <v>34</v>
      </c>
      <c r="O961" s="160" t="s">
        <v>34</v>
      </c>
      <c r="P961" s="160" t="s">
        <v>34</v>
      </c>
      <c r="Q961" s="154">
        <f t="shared" si="220"/>
        <v>225641.66</v>
      </c>
      <c r="R961" s="173">
        <f t="shared" si="221"/>
        <v>508.43095989184314</v>
      </c>
      <c r="S961" s="173">
        <v>5221.4052538370725</v>
      </c>
      <c r="T961" s="165">
        <v>225641.66</v>
      </c>
      <c r="U961" s="169" t="s">
        <v>34</v>
      </c>
      <c r="V961" s="165" t="s">
        <v>34</v>
      </c>
      <c r="W961" s="165" t="s">
        <v>34</v>
      </c>
      <c r="X961" s="165" t="s">
        <v>34</v>
      </c>
      <c r="Y961" s="165" t="s">
        <v>34</v>
      </c>
      <c r="Z961" s="165" t="s">
        <v>34</v>
      </c>
      <c r="AA961" s="165" t="s">
        <v>34</v>
      </c>
      <c r="AB961" s="165" t="s">
        <v>34</v>
      </c>
      <c r="AC961" s="165" t="s">
        <v>34</v>
      </c>
      <c r="AD961" s="165" t="s">
        <v>34</v>
      </c>
      <c r="AE961" s="165" t="s">
        <v>34</v>
      </c>
      <c r="AF961" s="165" t="s">
        <v>34</v>
      </c>
      <c r="AG961" s="165" t="s">
        <v>34</v>
      </c>
      <c r="AH961" s="165" t="s">
        <v>34</v>
      </c>
      <c r="AI961" s="170" t="s">
        <v>403</v>
      </c>
      <c r="AJ961" s="41"/>
      <c r="AK961" s="1" t="s">
        <v>404</v>
      </c>
      <c r="AL961" s="90">
        <v>1</v>
      </c>
      <c r="AM961" s="91"/>
      <c r="AN961" s="22" t="s">
        <v>502</v>
      </c>
      <c r="AO961" s="21"/>
      <c r="AP961" s="22"/>
      <c r="AQ961" s="22"/>
      <c r="AR961" s="22"/>
      <c r="AS961" s="46" t="s">
        <v>1541</v>
      </c>
      <c r="AT961" s="46"/>
      <c r="AU961" s="29">
        <v>864</v>
      </c>
      <c r="AV961" s="29" t="s">
        <v>449</v>
      </c>
      <c r="AW961" s="29" t="str">
        <f t="shared" si="222"/>
        <v>864.</v>
      </c>
      <c r="AX961" s="104"/>
    </row>
    <row r="962" spans="1:50" ht="22.5" customHeight="1" x14ac:dyDescent="0.3">
      <c r="A962" s="159" t="str">
        <f t="shared" si="218"/>
        <v>865.</v>
      </c>
      <c r="B962" s="159">
        <v>3984</v>
      </c>
      <c r="C962" s="171" t="s">
        <v>351</v>
      </c>
      <c r="D962" s="159">
        <v>1961</v>
      </c>
      <c r="E962" s="159" t="s">
        <v>34</v>
      </c>
      <c r="F962" s="159" t="s">
        <v>35</v>
      </c>
      <c r="G962" s="168">
        <v>2</v>
      </c>
      <c r="H962" s="168">
        <v>1</v>
      </c>
      <c r="I962" s="154">
        <v>344.1</v>
      </c>
      <c r="J962" s="154">
        <v>315.2</v>
      </c>
      <c r="K962" s="154">
        <v>315.2</v>
      </c>
      <c r="L962" s="156">
        <v>13</v>
      </c>
      <c r="M962" s="154">
        <v>118095.79</v>
      </c>
      <c r="N962" s="160" t="s">
        <v>34</v>
      </c>
      <c r="O962" s="160" t="s">
        <v>34</v>
      </c>
      <c r="P962" s="160" t="s">
        <v>34</v>
      </c>
      <c r="Q962" s="154">
        <f t="shared" si="220"/>
        <v>118095.79</v>
      </c>
      <c r="R962" s="173">
        <f t="shared" si="221"/>
        <v>343.20194710839866</v>
      </c>
      <c r="S962" s="173">
        <v>5221.4052538370725</v>
      </c>
      <c r="T962" s="165" t="s">
        <v>34</v>
      </c>
      <c r="U962" s="169" t="s">
        <v>34</v>
      </c>
      <c r="V962" s="165" t="s">
        <v>34</v>
      </c>
      <c r="W962" s="165" t="s">
        <v>34</v>
      </c>
      <c r="X962" s="165" t="s">
        <v>34</v>
      </c>
      <c r="Y962" s="165" t="s">
        <v>34</v>
      </c>
      <c r="Z962" s="165" t="s">
        <v>34</v>
      </c>
      <c r="AA962" s="165" t="s">
        <v>34</v>
      </c>
      <c r="AB962" s="165" t="s">
        <v>34</v>
      </c>
      <c r="AC962" s="165">
        <v>64</v>
      </c>
      <c r="AD962" s="165">
        <v>118095.79</v>
      </c>
      <c r="AE962" s="165" t="s">
        <v>34</v>
      </c>
      <c r="AF962" s="165" t="s">
        <v>34</v>
      </c>
      <c r="AG962" s="165" t="s">
        <v>34</v>
      </c>
      <c r="AH962" s="165" t="s">
        <v>34</v>
      </c>
      <c r="AI962" s="170" t="s">
        <v>403</v>
      </c>
      <c r="AJ962" s="41"/>
      <c r="AK962" s="1" t="s">
        <v>404</v>
      </c>
      <c r="AL962" s="90">
        <v>1</v>
      </c>
      <c r="AM962" s="91"/>
      <c r="AN962" s="22"/>
      <c r="AO962" s="87"/>
      <c r="AP962" s="22"/>
      <c r="AQ962" s="22"/>
      <c r="AR962" s="22"/>
      <c r="AS962" s="46"/>
      <c r="AT962" s="46"/>
      <c r="AU962" s="29">
        <v>865</v>
      </c>
      <c r="AV962" s="29" t="s">
        <v>449</v>
      </c>
      <c r="AW962" s="29" t="str">
        <f t="shared" si="222"/>
        <v>865.</v>
      </c>
      <c r="AX962" s="104"/>
    </row>
    <row r="963" spans="1:50" ht="22.5" customHeight="1" x14ac:dyDescent="0.3">
      <c r="A963" s="159" t="str">
        <f t="shared" si="218"/>
        <v>866.</v>
      </c>
      <c r="B963" s="159">
        <v>3985</v>
      </c>
      <c r="C963" s="171" t="s">
        <v>352</v>
      </c>
      <c r="D963" s="159">
        <v>1962</v>
      </c>
      <c r="E963" s="159" t="s">
        <v>34</v>
      </c>
      <c r="F963" s="159" t="s">
        <v>35</v>
      </c>
      <c r="G963" s="168">
        <v>2</v>
      </c>
      <c r="H963" s="168">
        <v>2</v>
      </c>
      <c r="I963" s="154">
        <v>518.6</v>
      </c>
      <c r="J963" s="154">
        <v>460.3</v>
      </c>
      <c r="K963" s="154">
        <v>296.7</v>
      </c>
      <c r="L963" s="156">
        <v>20</v>
      </c>
      <c r="M963" s="154">
        <v>126579.73</v>
      </c>
      <c r="N963" s="160" t="s">
        <v>34</v>
      </c>
      <c r="O963" s="160" t="s">
        <v>34</v>
      </c>
      <c r="P963" s="160" t="s">
        <v>34</v>
      </c>
      <c r="Q963" s="154">
        <f t="shared" si="220"/>
        <v>126579.73</v>
      </c>
      <c r="R963" s="173">
        <f t="shared" si="221"/>
        <v>244.07969533359042</v>
      </c>
      <c r="S963" s="173">
        <v>5221.4052538370725</v>
      </c>
      <c r="T963" s="165" t="s">
        <v>34</v>
      </c>
      <c r="U963" s="169" t="s">
        <v>34</v>
      </c>
      <c r="V963" s="165" t="s">
        <v>34</v>
      </c>
      <c r="W963" s="165" t="s">
        <v>34</v>
      </c>
      <c r="X963" s="165" t="s">
        <v>34</v>
      </c>
      <c r="Y963" s="165" t="s">
        <v>34</v>
      </c>
      <c r="Z963" s="165" t="s">
        <v>34</v>
      </c>
      <c r="AA963" s="165" t="s">
        <v>34</v>
      </c>
      <c r="AB963" s="165" t="s">
        <v>34</v>
      </c>
      <c r="AC963" s="165">
        <v>81</v>
      </c>
      <c r="AD963" s="165">
        <v>126579.73</v>
      </c>
      <c r="AE963" s="165" t="s">
        <v>34</v>
      </c>
      <c r="AF963" s="165" t="s">
        <v>34</v>
      </c>
      <c r="AG963" s="165" t="s">
        <v>34</v>
      </c>
      <c r="AH963" s="165" t="s">
        <v>34</v>
      </c>
      <c r="AI963" s="170" t="s">
        <v>403</v>
      </c>
      <c r="AJ963" s="41"/>
      <c r="AK963" s="1" t="s">
        <v>404</v>
      </c>
      <c r="AL963" s="90">
        <v>1</v>
      </c>
      <c r="AM963" s="91"/>
      <c r="AN963" s="22"/>
      <c r="AO963" s="87"/>
      <c r="AP963" s="22"/>
      <c r="AQ963" s="22"/>
      <c r="AR963" s="22"/>
      <c r="AS963" s="46"/>
      <c r="AT963" s="46"/>
      <c r="AU963" s="29">
        <v>866</v>
      </c>
      <c r="AV963" s="29" t="s">
        <v>449</v>
      </c>
      <c r="AW963" s="29" t="str">
        <f t="shared" si="222"/>
        <v>866.</v>
      </c>
      <c r="AX963" s="104"/>
    </row>
    <row r="964" spans="1:50" ht="22.5" customHeight="1" x14ac:dyDescent="0.3">
      <c r="A964" s="159" t="str">
        <f t="shared" si="218"/>
        <v>867.</v>
      </c>
      <c r="B964" s="159">
        <v>3993</v>
      </c>
      <c r="C964" s="171" t="s">
        <v>353</v>
      </c>
      <c r="D964" s="159">
        <v>1980</v>
      </c>
      <c r="E964" s="159" t="s">
        <v>34</v>
      </c>
      <c r="F964" s="159" t="s">
        <v>35</v>
      </c>
      <c r="G964" s="168">
        <v>2</v>
      </c>
      <c r="H964" s="168">
        <v>2</v>
      </c>
      <c r="I964" s="154">
        <v>802.4</v>
      </c>
      <c r="J964" s="154">
        <v>739.2</v>
      </c>
      <c r="K964" s="154">
        <v>739.2</v>
      </c>
      <c r="L964" s="156">
        <v>37</v>
      </c>
      <c r="M964" s="154">
        <v>1461991.68</v>
      </c>
      <c r="N964" s="160" t="s">
        <v>34</v>
      </c>
      <c r="O964" s="160" t="s">
        <v>34</v>
      </c>
      <c r="P964" s="160" t="s">
        <v>34</v>
      </c>
      <c r="Q964" s="154">
        <f t="shared" si="220"/>
        <v>1461991.68</v>
      </c>
      <c r="R964" s="173">
        <f t="shared" si="221"/>
        <v>1822.0235294117647</v>
      </c>
      <c r="S964" s="173">
        <v>5221.4052538370725</v>
      </c>
      <c r="T964" s="165" t="s">
        <v>34</v>
      </c>
      <c r="U964" s="169" t="s">
        <v>34</v>
      </c>
      <c r="V964" s="165" t="s">
        <v>34</v>
      </c>
      <c r="W964" s="165">
        <v>611</v>
      </c>
      <c r="X964" s="165">
        <v>1461991.68</v>
      </c>
      <c r="Y964" s="165" t="s">
        <v>34</v>
      </c>
      <c r="Z964" s="165" t="s">
        <v>34</v>
      </c>
      <c r="AA964" s="165" t="s">
        <v>34</v>
      </c>
      <c r="AB964" s="165" t="s">
        <v>34</v>
      </c>
      <c r="AC964" s="165" t="s">
        <v>34</v>
      </c>
      <c r="AD964" s="165" t="s">
        <v>34</v>
      </c>
      <c r="AE964" s="165" t="s">
        <v>34</v>
      </c>
      <c r="AF964" s="165" t="s">
        <v>34</v>
      </c>
      <c r="AG964" s="165" t="s">
        <v>34</v>
      </c>
      <c r="AH964" s="165" t="s">
        <v>34</v>
      </c>
      <c r="AI964" s="170" t="s">
        <v>403</v>
      </c>
      <c r="AJ964" s="41"/>
      <c r="AK964" s="1" t="s">
        <v>404</v>
      </c>
      <c r="AL964" s="90">
        <v>1</v>
      </c>
      <c r="AM964" s="91"/>
      <c r="AN964" s="22"/>
      <c r="AO964" s="87"/>
      <c r="AP964" s="22"/>
      <c r="AQ964" s="22"/>
      <c r="AR964" s="22"/>
      <c r="AS964" s="46"/>
      <c r="AT964" s="46"/>
      <c r="AU964" s="29">
        <v>867</v>
      </c>
      <c r="AV964" s="29" t="s">
        <v>449</v>
      </c>
      <c r="AW964" s="29" t="str">
        <f t="shared" si="222"/>
        <v>867.</v>
      </c>
      <c r="AX964" s="104"/>
    </row>
    <row r="965" spans="1:50" ht="22.5" customHeight="1" x14ac:dyDescent="0.3">
      <c r="A965" s="159" t="str">
        <f t="shared" si="218"/>
        <v>868.</v>
      </c>
      <c r="B965" s="159">
        <v>4001</v>
      </c>
      <c r="C965" s="187" t="s">
        <v>354</v>
      </c>
      <c r="D965" s="159">
        <v>1960</v>
      </c>
      <c r="E965" s="159" t="s">
        <v>34</v>
      </c>
      <c r="F965" s="159" t="s">
        <v>35</v>
      </c>
      <c r="G965" s="168">
        <v>2</v>
      </c>
      <c r="H965" s="168">
        <v>1</v>
      </c>
      <c r="I965" s="154">
        <v>335.4</v>
      </c>
      <c r="J965" s="154">
        <v>305.5</v>
      </c>
      <c r="K965" s="154">
        <v>305.5</v>
      </c>
      <c r="L965" s="156">
        <v>12</v>
      </c>
      <c r="M965" s="154">
        <v>733407.76</v>
      </c>
      <c r="N965" s="160" t="s">
        <v>34</v>
      </c>
      <c r="O965" s="160" t="s">
        <v>34</v>
      </c>
      <c r="P965" s="160" t="s">
        <v>34</v>
      </c>
      <c r="Q965" s="154">
        <f t="shared" si="220"/>
        <v>733407.76</v>
      </c>
      <c r="R965" s="173">
        <f t="shared" si="221"/>
        <v>2186.6659511031608</v>
      </c>
      <c r="S965" s="173">
        <v>5221.4052538370725</v>
      </c>
      <c r="T965" s="165" t="s">
        <v>34</v>
      </c>
      <c r="U965" s="169" t="s">
        <v>34</v>
      </c>
      <c r="V965" s="165" t="s">
        <v>34</v>
      </c>
      <c r="W965" s="165">
        <v>292</v>
      </c>
      <c r="X965" s="165">
        <v>733407.76</v>
      </c>
      <c r="Y965" s="165" t="s">
        <v>34</v>
      </c>
      <c r="Z965" s="165" t="s">
        <v>34</v>
      </c>
      <c r="AA965" s="165" t="s">
        <v>34</v>
      </c>
      <c r="AB965" s="165" t="s">
        <v>34</v>
      </c>
      <c r="AC965" s="165" t="s">
        <v>34</v>
      </c>
      <c r="AD965" s="165" t="s">
        <v>34</v>
      </c>
      <c r="AE965" s="165" t="s">
        <v>34</v>
      </c>
      <c r="AF965" s="165" t="s">
        <v>34</v>
      </c>
      <c r="AG965" s="165" t="s">
        <v>34</v>
      </c>
      <c r="AH965" s="165" t="s">
        <v>34</v>
      </c>
      <c r="AI965" s="170" t="s">
        <v>403</v>
      </c>
      <c r="AJ965" s="41"/>
      <c r="AK965" s="1" t="s">
        <v>404</v>
      </c>
      <c r="AL965" s="90">
        <v>1</v>
      </c>
      <c r="AM965" s="91"/>
      <c r="AN965" s="22"/>
      <c r="AO965" s="87"/>
      <c r="AP965" s="22"/>
      <c r="AQ965" s="22"/>
      <c r="AR965" s="22"/>
      <c r="AS965" s="46"/>
      <c r="AT965" s="46"/>
      <c r="AU965" s="29">
        <v>868</v>
      </c>
      <c r="AV965" s="29" t="s">
        <v>449</v>
      </c>
      <c r="AW965" s="29" t="str">
        <f t="shared" si="222"/>
        <v>868.</v>
      </c>
      <c r="AX965" s="104"/>
    </row>
    <row r="966" spans="1:50" ht="22.5" customHeight="1" x14ac:dyDescent="0.3">
      <c r="A966" s="159"/>
      <c r="B966" s="159"/>
      <c r="C966" s="158" t="s">
        <v>40</v>
      </c>
      <c r="D966" s="172"/>
      <c r="E966" s="172"/>
      <c r="F966" s="172"/>
      <c r="G966" s="182"/>
      <c r="H966" s="182"/>
      <c r="I966" s="160">
        <f>SUM(I967:I979)</f>
        <v>16963.670000000002</v>
      </c>
      <c r="J966" s="160">
        <f>SUM(J967:J979)</f>
        <v>13762.429999999997</v>
      </c>
      <c r="K966" s="160">
        <f>SUM(K967:K979)</f>
        <v>11577.130000000001</v>
      </c>
      <c r="L966" s="161">
        <f>SUM(L967:L979)</f>
        <v>598</v>
      </c>
      <c r="M966" s="160">
        <f>SUM(M967:M979)</f>
        <v>13224638.66</v>
      </c>
      <c r="N966" s="160"/>
      <c r="O966" s="160"/>
      <c r="P966" s="160"/>
      <c r="Q966" s="160">
        <f>SUM(Q967:Q979)</f>
        <v>13224638.66</v>
      </c>
      <c r="R966" s="160"/>
      <c r="S966" s="160"/>
      <c r="T966" s="160">
        <f>SUM(T967:T979)</f>
        <v>1956758.4699999997</v>
      </c>
      <c r="U966" s="161"/>
      <c r="V966" s="160"/>
      <c r="W966" s="160">
        <f>SUM(W967:W979)</f>
        <v>4871.4000000000005</v>
      </c>
      <c r="X966" s="160">
        <f>SUM(X967:X979)</f>
        <v>10135419.690000001</v>
      </c>
      <c r="Y966" s="160"/>
      <c r="Z966" s="160"/>
      <c r="AA966" s="160">
        <f>SUM(AA967:AA979)</f>
        <v>2047</v>
      </c>
      <c r="AB966" s="160">
        <f>SUM(AB967:AB979)</f>
        <v>940696.94</v>
      </c>
      <c r="AC966" s="160"/>
      <c r="AD966" s="160"/>
      <c r="AE966" s="160"/>
      <c r="AF966" s="160"/>
      <c r="AG966" s="160">
        <f>SUM(AG967:AG979)</f>
        <v>191763.56</v>
      </c>
      <c r="AH966" s="165"/>
      <c r="AI966" s="176"/>
      <c r="AJ966" s="1">
        <v>11</v>
      </c>
      <c r="AK966" s="3"/>
      <c r="AL966" s="90">
        <f>SUM(AL967:AL979)</f>
        <v>13</v>
      </c>
      <c r="AM966" s="89">
        <f>SUM(AM967:AM979)</f>
        <v>0</v>
      </c>
      <c r="AN966" s="3">
        <f>M966-T966-X966-AB966-AG966</f>
        <v>0</v>
      </c>
      <c r="AO966" s="87"/>
      <c r="AP966" s="3"/>
      <c r="AQ966" s="3"/>
      <c r="AR966" s="3"/>
      <c r="AS966" s="46"/>
      <c r="AT966" s="46"/>
      <c r="AX966" s="104"/>
    </row>
    <row r="967" spans="1:50" ht="22.5" customHeight="1" x14ac:dyDescent="0.3">
      <c r="A967" s="159" t="str">
        <f t="shared" si="218"/>
        <v>869.</v>
      </c>
      <c r="B967" s="159">
        <v>3818</v>
      </c>
      <c r="C967" s="187" t="s">
        <v>355</v>
      </c>
      <c r="D967" s="159">
        <v>1973</v>
      </c>
      <c r="E967" s="167" t="s">
        <v>34</v>
      </c>
      <c r="F967" s="159" t="s">
        <v>35</v>
      </c>
      <c r="G967" s="159">
        <v>2</v>
      </c>
      <c r="H967" s="159">
        <v>2</v>
      </c>
      <c r="I967" s="154">
        <v>582.9</v>
      </c>
      <c r="J967" s="154">
        <v>537.20000000000005</v>
      </c>
      <c r="K967" s="154">
        <v>301.7</v>
      </c>
      <c r="L967" s="156">
        <v>31</v>
      </c>
      <c r="M967" s="154">
        <f>X967</f>
        <v>1185799.8500000001</v>
      </c>
      <c r="N967" s="160" t="s">
        <v>34</v>
      </c>
      <c r="O967" s="160" t="s">
        <v>34</v>
      </c>
      <c r="P967" s="160" t="s">
        <v>34</v>
      </c>
      <c r="Q967" s="152">
        <f t="shared" ref="Q967:Q979" si="223">M967</f>
        <v>1185799.8500000001</v>
      </c>
      <c r="R967" s="190">
        <f>M967/I967</f>
        <v>2034.3109452736321</v>
      </c>
      <c r="S967" s="190">
        <v>7593.347341513293</v>
      </c>
      <c r="T967" s="154" t="s">
        <v>34</v>
      </c>
      <c r="U967" s="156" t="s">
        <v>34</v>
      </c>
      <c r="V967" s="154" t="s">
        <v>34</v>
      </c>
      <c r="W967" s="154">
        <v>494</v>
      </c>
      <c r="X967" s="154">
        <v>1185799.8500000001</v>
      </c>
      <c r="Y967" s="154" t="s">
        <v>34</v>
      </c>
      <c r="Z967" s="154" t="s">
        <v>34</v>
      </c>
      <c r="AA967" s="154" t="s">
        <v>34</v>
      </c>
      <c r="AB967" s="154" t="s">
        <v>34</v>
      </c>
      <c r="AC967" s="154" t="s">
        <v>34</v>
      </c>
      <c r="AD967" s="154" t="s">
        <v>34</v>
      </c>
      <c r="AE967" s="154" t="s">
        <v>34</v>
      </c>
      <c r="AF967" s="154" t="s">
        <v>34</v>
      </c>
      <c r="AG967" s="154" t="s">
        <v>34</v>
      </c>
      <c r="AH967" s="154" t="s">
        <v>34</v>
      </c>
      <c r="AI967" s="170" t="s">
        <v>38</v>
      </c>
      <c r="AJ967" s="41"/>
      <c r="AK967" s="20" t="s">
        <v>404</v>
      </c>
      <c r="AL967" s="90">
        <v>1</v>
      </c>
      <c r="AM967" s="89"/>
      <c r="AN967" s="24"/>
      <c r="AO967" s="87"/>
      <c r="AP967" s="24"/>
      <c r="AQ967" s="24"/>
      <c r="AR967" s="24"/>
      <c r="AS967" s="34"/>
      <c r="AT967" s="55">
        <v>43381</v>
      </c>
      <c r="AU967" s="29">
        <v>869</v>
      </c>
      <c r="AV967" s="29" t="s">
        <v>449</v>
      </c>
      <c r="AW967" s="29" t="str">
        <f>CONCATENATE(AU967,AV967)</f>
        <v>869.</v>
      </c>
      <c r="AX967" s="104"/>
    </row>
    <row r="968" spans="1:50" ht="22.5" customHeight="1" x14ac:dyDescent="0.3">
      <c r="A968" s="159" t="str">
        <f t="shared" si="218"/>
        <v>870.</v>
      </c>
      <c r="B968" s="159">
        <v>3916</v>
      </c>
      <c r="C968" s="187" t="s">
        <v>356</v>
      </c>
      <c r="D968" s="159">
        <v>1950</v>
      </c>
      <c r="E968" s="167" t="s">
        <v>34</v>
      </c>
      <c r="F968" s="159" t="s">
        <v>35</v>
      </c>
      <c r="G968" s="159">
        <v>2</v>
      </c>
      <c r="H968" s="159">
        <v>2</v>
      </c>
      <c r="I968" s="152">
        <v>862.6</v>
      </c>
      <c r="J968" s="152">
        <v>749.2</v>
      </c>
      <c r="K968" s="152">
        <v>612.20000000000005</v>
      </c>
      <c r="L968" s="153">
        <v>34</v>
      </c>
      <c r="M968" s="152">
        <f>X968</f>
        <v>1809985.66</v>
      </c>
      <c r="N968" s="160" t="s">
        <v>34</v>
      </c>
      <c r="O968" s="160" t="s">
        <v>34</v>
      </c>
      <c r="P968" s="160" t="s">
        <v>34</v>
      </c>
      <c r="Q968" s="152">
        <f t="shared" si="223"/>
        <v>1809985.66</v>
      </c>
      <c r="R968" s="190">
        <f>M968/I968</f>
        <v>2098.290818455831</v>
      </c>
      <c r="S968" s="190">
        <v>7593.347341513293</v>
      </c>
      <c r="T968" s="154" t="s">
        <v>34</v>
      </c>
      <c r="U968" s="156" t="s">
        <v>34</v>
      </c>
      <c r="V968" s="154" t="s">
        <v>34</v>
      </c>
      <c r="W968" s="154">
        <v>723.4</v>
      </c>
      <c r="X968" s="154">
        <v>1809985.66</v>
      </c>
      <c r="Y968" s="154" t="s">
        <v>34</v>
      </c>
      <c r="Z968" s="154" t="s">
        <v>34</v>
      </c>
      <c r="AA968" s="154" t="s">
        <v>34</v>
      </c>
      <c r="AB968" s="154" t="s">
        <v>34</v>
      </c>
      <c r="AC968" s="154" t="s">
        <v>34</v>
      </c>
      <c r="AD968" s="154" t="s">
        <v>34</v>
      </c>
      <c r="AE968" s="154" t="s">
        <v>34</v>
      </c>
      <c r="AF968" s="154" t="s">
        <v>34</v>
      </c>
      <c r="AG968" s="154" t="s">
        <v>34</v>
      </c>
      <c r="AH968" s="154" t="s">
        <v>34</v>
      </c>
      <c r="AI968" s="170" t="s">
        <v>38</v>
      </c>
      <c r="AJ968" s="41"/>
      <c r="AK968" s="20" t="s">
        <v>404</v>
      </c>
      <c r="AL968" s="90">
        <v>1</v>
      </c>
      <c r="AM968" s="89"/>
      <c r="AN968" s="24"/>
      <c r="AO968" s="87"/>
      <c r="AP968" s="24"/>
      <c r="AQ968" s="24"/>
      <c r="AR968" s="24"/>
      <c r="AS968" s="34"/>
      <c r="AT968" s="55">
        <v>43382</v>
      </c>
      <c r="AU968" s="29">
        <v>870</v>
      </c>
      <c r="AV968" s="29" t="s">
        <v>449</v>
      </c>
      <c r="AW968" s="29" t="str">
        <f t="shared" ref="AW968:AW978" si="224">CONCATENATE(AU968,AV968)</f>
        <v>870.</v>
      </c>
      <c r="AX968" s="104"/>
    </row>
    <row r="969" spans="1:50" ht="22.5" customHeight="1" x14ac:dyDescent="0.3">
      <c r="A969" s="159" t="str">
        <f t="shared" si="218"/>
        <v>871.</v>
      </c>
      <c r="B969" s="159">
        <v>3922</v>
      </c>
      <c r="C969" s="187" t="s">
        <v>357</v>
      </c>
      <c r="D969" s="159">
        <v>1939</v>
      </c>
      <c r="E969" s="167" t="s">
        <v>34</v>
      </c>
      <c r="F969" s="159" t="s">
        <v>35</v>
      </c>
      <c r="G969" s="159">
        <v>3</v>
      </c>
      <c r="H969" s="159">
        <v>3</v>
      </c>
      <c r="I969" s="152">
        <v>1535.27</v>
      </c>
      <c r="J969" s="152">
        <v>1381.85</v>
      </c>
      <c r="K969" s="152">
        <v>1095.8499999999999</v>
      </c>
      <c r="L969" s="153">
        <v>41</v>
      </c>
      <c r="M969" s="152">
        <f>X969</f>
        <v>1816175.09</v>
      </c>
      <c r="N969" s="160" t="s">
        <v>34</v>
      </c>
      <c r="O969" s="160" t="s">
        <v>34</v>
      </c>
      <c r="P969" s="160" t="s">
        <v>34</v>
      </c>
      <c r="Q969" s="152">
        <f t="shared" si="223"/>
        <v>1816175.09</v>
      </c>
      <c r="R969" s="190">
        <f>M969/I969</f>
        <v>1182.967875357429</v>
      </c>
      <c r="S969" s="190">
        <v>7593.347341513293</v>
      </c>
      <c r="T969" s="154" t="s">
        <v>34</v>
      </c>
      <c r="U969" s="156" t="s">
        <v>34</v>
      </c>
      <c r="V969" s="154" t="s">
        <v>34</v>
      </c>
      <c r="W969" s="154">
        <v>738</v>
      </c>
      <c r="X969" s="154">
        <v>1816175.09</v>
      </c>
      <c r="Y969" s="154" t="s">
        <v>34</v>
      </c>
      <c r="Z969" s="154" t="s">
        <v>34</v>
      </c>
      <c r="AA969" s="154" t="s">
        <v>34</v>
      </c>
      <c r="AB969" s="154" t="s">
        <v>34</v>
      </c>
      <c r="AC969" s="154" t="s">
        <v>34</v>
      </c>
      <c r="AD969" s="154" t="s">
        <v>34</v>
      </c>
      <c r="AE969" s="154" t="s">
        <v>34</v>
      </c>
      <c r="AF969" s="154" t="s">
        <v>34</v>
      </c>
      <c r="AG969" s="154" t="s">
        <v>34</v>
      </c>
      <c r="AH969" s="154" t="s">
        <v>34</v>
      </c>
      <c r="AI969" s="170" t="s">
        <v>38</v>
      </c>
      <c r="AJ969" s="41"/>
      <c r="AK969" s="20" t="s">
        <v>404</v>
      </c>
      <c r="AL969" s="90">
        <v>1</v>
      </c>
      <c r="AM969" s="89"/>
      <c r="AN969" s="24"/>
      <c r="AO969" s="87"/>
      <c r="AP969" s="24"/>
      <c r="AQ969" s="24"/>
      <c r="AR969" s="24"/>
      <c r="AS969" s="34"/>
      <c r="AT969" s="55">
        <v>43381</v>
      </c>
      <c r="AU969" s="29">
        <v>871</v>
      </c>
      <c r="AV969" s="29" t="s">
        <v>449</v>
      </c>
      <c r="AW969" s="29" t="str">
        <f t="shared" si="224"/>
        <v>871.</v>
      </c>
      <c r="AX969" s="104"/>
    </row>
    <row r="970" spans="1:50" ht="22.5" customHeight="1" x14ac:dyDescent="0.3">
      <c r="A970" s="159" t="str">
        <f t="shared" si="218"/>
        <v>872.</v>
      </c>
      <c r="B970" s="159">
        <v>3959</v>
      </c>
      <c r="C970" s="187" t="s">
        <v>358</v>
      </c>
      <c r="D970" s="159">
        <v>1961</v>
      </c>
      <c r="E970" s="167" t="s">
        <v>34</v>
      </c>
      <c r="F970" s="159" t="s">
        <v>35</v>
      </c>
      <c r="G970" s="159">
        <v>2</v>
      </c>
      <c r="H970" s="159">
        <v>2</v>
      </c>
      <c r="I970" s="152">
        <v>1366</v>
      </c>
      <c r="J970" s="152">
        <v>1095.8499999999999</v>
      </c>
      <c r="K970" s="152">
        <v>1095.8499999999999</v>
      </c>
      <c r="L970" s="153">
        <v>20</v>
      </c>
      <c r="M970" s="152">
        <f>X970</f>
        <v>1447139.8</v>
      </c>
      <c r="N970" s="160" t="s">
        <v>34</v>
      </c>
      <c r="O970" s="160" t="s">
        <v>34</v>
      </c>
      <c r="P970" s="160" t="s">
        <v>34</v>
      </c>
      <c r="Q970" s="152">
        <f t="shared" si="223"/>
        <v>1447139.8</v>
      </c>
      <c r="R970" s="190">
        <f t="shared" ref="R970:R979" si="225">M970/I970</f>
        <v>1059.3995607613469</v>
      </c>
      <c r="S970" s="190">
        <v>7593.347341513293</v>
      </c>
      <c r="T970" s="154" t="s">
        <v>34</v>
      </c>
      <c r="U970" s="156" t="s">
        <v>34</v>
      </c>
      <c r="V970" s="154" t="s">
        <v>34</v>
      </c>
      <c r="W970" s="154">
        <v>602.20000000000005</v>
      </c>
      <c r="X970" s="154">
        <v>1447139.8</v>
      </c>
      <c r="Y970" s="154" t="s">
        <v>34</v>
      </c>
      <c r="Z970" s="154" t="s">
        <v>34</v>
      </c>
      <c r="AA970" s="154" t="s">
        <v>34</v>
      </c>
      <c r="AB970" s="154" t="s">
        <v>34</v>
      </c>
      <c r="AC970" s="154" t="s">
        <v>34</v>
      </c>
      <c r="AD970" s="154" t="s">
        <v>34</v>
      </c>
      <c r="AE970" s="154" t="s">
        <v>34</v>
      </c>
      <c r="AF970" s="154" t="s">
        <v>34</v>
      </c>
      <c r="AG970" s="154" t="s">
        <v>34</v>
      </c>
      <c r="AH970" s="154" t="s">
        <v>34</v>
      </c>
      <c r="AI970" s="170" t="s">
        <v>38</v>
      </c>
      <c r="AJ970" s="41"/>
      <c r="AK970" s="20" t="s">
        <v>404</v>
      </c>
      <c r="AL970" s="90">
        <v>1</v>
      </c>
      <c r="AM970" s="89"/>
      <c r="AN970" s="24"/>
      <c r="AO970" s="87"/>
      <c r="AP970" s="24"/>
      <c r="AQ970" s="24"/>
      <c r="AR970" s="24"/>
      <c r="AS970" s="34"/>
      <c r="AT970" s="55">
        <v>43377</v>
      </c>
      <c r="AU970" s="29">
        <v>872</v>
      </c>
      <c r="AV970" s="29" t="s">
        <v>449</v>
      </c>
      <c r="AW970" s="29" t="str">
        <f t="shared" si="224"/>
        <v>872.</v>
      </c>
      <c r="AX970" s="104"/>
    </row>
    <row r="971" spans="1:50" ht="22.5" customHeight="1" x14ac:dyDescent="0.3">
      <c r="A971" s="159" t="str">
        <f t="shared" si="218"/>
        <v>873.</v>
      </c>
      <c r="B971" s="159">
        <v>3965</v>
      </c>
      <c r="C971" s="187" t="s">
        <v>359</v>
      </c>
      <c r="D971" s="159">
        <v>1952</v>
      </c>
      <c r="E971" s="167" t="s">
        <v>34</v>
      </c>
      <c r="F971" s="159" t="s">
        <v>35</v>
      </c>
      <c r="G971" s="159">
        <v>2</v>
      </c>
      <c r="H971" s="159">
        <v>2</v>
      </c>
      <c r="I971" s="152">
        <v>1010.95</v>
      </c>
      <c r="J971" s="152">
        <v>936</v>
      </c>
      <c r="K971" s="152">
        <v>758.3</v>
      </c>
      <c r="L971" s="153">
        <v>37</v>
      </c>
      <c r="M971" s="152">
        <f>T971+AG971</f>
        <v>420356</v>
      </c>
      <c r="N971" s="160" t="s">
        <v>34</v>
      </c>
      <c r="O971" s="160" t="s">
        <v>34</v>
      </c>
      <c r="P971" s="160" t="s">
        <v>34</v>
      </c>
      <c r="Q971" s="152">
        <f t="shared" si="223"/>
        <v>420356</v>
      </c>
      <c r="R971" s="190">
        <f t="shared" si="225"/>
        <v>415.80295761412532</v>
      </c>
      <c r="S971" s="190">
        <v>7593.347341513293</v>
      </c>
      <c r="T971" s="154">
        <v>228592.44</v>
      </c>
      <c r="U971" s="156" t="s">
        <v>34</v>
      </c>
      <c r="V971" s="154" t="s">
        <v>34</v>
      </c>
      <c r="W971" s="154" t="s">
        <v>34</v>
      </c>
      <c r="X971" s="154" t="s">
        <v>34</v>
      </c>
      <c r="Y971" s="154" t="s">
        <v>34</v>
      </c>
      <c r="Z971" s="154" t="s">
        <v>34</v>
      </c>
      <c r="AA971" s="154" t="s">
        <v>34</v>
      </c>
      <c r="AB971" s="154" t="s">
        <v>34</v>
      </c>
      <c r="AC971" s="154" t="s">
        <v>34</v>
      </c>
      <c r="AD971" s="154" t="s">
        <v>34</v>
      </c>
      <c r="AE971" s="154" t="s">
        <v>34</v>
      </c>
      <c r="AF971" s="154" t="s">
        <v>34</v>
      </c>
      <c r="AG971" s="154">
        <v>191763.56</v>
      </c>
      <c r="AH971" s="154" t="s">
        <v>34</v>
      </c>
      <c r="AI971" s="170" t="s">
        <v>405</v>
      </c>
      <c r="AJ971" s="41"/>
      <c r="AK971" s="20" t="s">
        <v>404</v>
      </c>
      <c r="AL971" s="90">
        <v>1</v>
      </c>
      <c r="AM971" s="89"/>
      <c r="AN971" s="24" t="s">
        <v>486</v>
      </c>
      <c r="AO971" s="21"/>
      <c r="AP971" s="24"/>
      <c r="AQ971" s="24"/>
      <c r="AR971" s="24"/>
      <c r="AS971" s="34" t="s">
        <v>598</v>
      </c>
      <c r="AT971" s="34"/>
      <c r="AU971" s="29">
        <v>873</v>
      </c>
      <c r="AV971" s="29" t="s">
        <v>449</v>
      </c>
      <c r="AW971" s="29" t="str">
        <f t="shared" si="224"/>
        <v>873.</v>
      </c>
      <c r="AX971" s="104"/>
    </row>
    <row r="972" spans="1:50" ht="22.5" customHeight="1" x14ac:dyDescent="0.3">
      <c r="A972" s="159" t="str">
        <f t="shared" si="218"/>
        <v>874.</v>
      </c>
      <c r="B972" s="159">
        <v>3966</v>
      </c>
      <c r="C972" s="171" t="s">
        <v>360</v>
      </c>
      <c r="D972" s="159">
        <v>1977</v>
      </c>
      <c r="E972" s="167" t="s">
        <v>34</v>
      </c>
      <c r="F972" s="159" t="s">
        <v>35</v>
      </c>
      <c r="G972" s="159">
        <v>5</v>
      </c>
      <c r="H972" s="159">
        <v>4</v>
      </c>
      <c r="I972" s="152">
        <v>3840.72</v>
      </c>
      <c r="J972" s="152">
        <v>3571.32</v>
      </c>
      <c r="K972" s="152">
        <v>3333.42</v>
      </c>
      <c r="L972" s="153">
        <v>153</v>
      </c>
      <c r="M972" s="152">
        <f>T972</f>
        <v>1321589</v>
      </c>
      <c r="N972" s="160" t="s">
        <v>34</v>
      </c>
      <c r="O972" s="160" t="s">
        <v>34</v>
      </c>
      <c r="P972" s="160" t="s">
        <v>34</v>
      </c>
      <c r="Q972" s="152">
        <f t="shared" si="223"/>
        <v>1321589</v>
      </c>
      <c r="R972" s="190">
        <f t="shared" si="225"/>
        <v>344.09928346768316</v>
      </c>
      <c r="S972" s="190">
        <v>7593.347341513293</v>
      </c>
      <c r="T972" s="154">
        <v>1321589</v>
      </c>
      <c r="U972" s="156" t="s">
        <v>34</v>
      </c>
      <c r="V972" s="154" t="s">
        <v>34</v>
      </c>
      <c r="W972" s="154" t="s">
        <v>34</v>
      </c>
      <c r="X972" s="154" t="s">
        <v>34</v>
      </c>
      <c r="Y972" s="154" t="s">
        <v>34</v>
      </c>
      <c r="Z972" s="154" t="s">
        <v>34</v>
      </c>
      <c r="AA972" s="154" t="s">
        <v>34</v>
      </c>
      <c r="AB972" s="154" t="s">
        <v>34</v>
      </c>
      <c r="AC972" s="154" t="s">
        <v>34</v>
      </c>
      <c r="AD972" s="154" t="s">
        <v>34</v>
      </c>
      <c r="AE972" s="154" t="s">
        <v>34</v>
      </c>
      <c r="AF972" s="154" t="s">
        <v>34</v>
      </c>
      <c r="AG972" s="154" t="s">
        <v>34</v>
      </c>
      <c r="AH972" s="154" t="s">
        <v>34</v>
      </c>
      <c r="AI972" s="170" t="s">
        <v>405</v>
      </c>
      <c r="AJ972" s="41"/>
      <c r="AK972" s="1" t="s">
        <v>404</v>
      </c>
      <c r="AL972" s="90">
        <v>1</v>
      </c>
      <c r="AM972" s="91"/>
      <c r="AN972" s="25" t="s">
        <v>486</v>
      </c>
      <c r="AO972" s="21"/>
      <c r="AP972" s="25"/>
      <c r="AQ972" s="25"/>
      <c r="AR972" s="25"/>
      <c r="AS972" s="34" t="s">
        <v>1850</v>
      </c>
      <c r="AT972" s="34"/>
      <c r="AU972" s="29">
        <v>874</v>
      </c>
      <c r="AV972" s="29" t="s">
        <v>449</v>
      </c>
      <c r="AW972" s="29" t="str">
        <f t="shared" si="224"/>
        <v>874.</v>
      </c>
      <c r="AX972" s="104"/>
    </row>
    <row r="973" spans="1:50" ht="22.5" customHeight="1" x14ac:dyDescent="0.3">
      <c r="A973" s="159" t="str">
        <f t="shared" si="218"/>
        <v>875.</v>
      </c>
      <c r="B973" s="159">
        <v>3982</v>
      </c>
      <c r="C973" s="187" t="s">
        <v>361</v>
      </c>
      <c r="D973" s="159">
        <v>1960</v>
      </c>
      <c r="E973" s="167" t="s">
        <v>34</v>
      </c>
      <c r="F973" s="159" t="s">
        <v>35</v>
      </c>
      <c r="G973" s="159">
        <v>2</v>
      </c>
      <c r="H973" s="159">
        <v>2</v>
      </c>
      <c r="I973" s="152">
        <v>620.04999999999995</v>
      </c>
      <c r="J973" s="152">
        <v>570.79999999999995</v>
      </c>
      <c r="K973" s="152">
        <v>388.5</v>
      </c>
      <c r="L973" s="153">
        <v>29</v>
      </c>
      <c r="M973" s="152">
        <f>X973</f>
        <v>1189792.6200000001</v>
      </c>
      <c r="N973" s="160" t="s">
        <v>34</v>
      </c>
      <c r="O973" s="160" t="s">
        <v>34</v>
      </c>
      <c r="P973" s="160" t="s">
        <v>34</v>
      </c>
      <c r="Q973" s="152">
        <f t="shared" si="223"/>
        <v>1189792.6200000001</v>
      </c>
      <c r="R973" s="190">
        <f t="shared" si="225"/>
        <v>1918.8656076122898</v>
      </c>
      <c r="S973" s="190">
        <v>7593.347341513293</v>
      </c>
      <c r="T973" s="154" t="s">
        <v>34</v>
      </c>
      <c r="U973" s="156" t="s">
        <v>34</v>
      </c>
      <c r="V973" s="154" t="s">
        <v>34</v>
      </c>
      <c r="W973" s="154">
        <v>592</v>
      </c>
      <c r="X973" s="154">
        <v>1189792.6200000001</v>
      </c>
      <c r="Y973" s="154" t="s">
        <v>34</v>
      </c>
      <c r="Z973" s="154" t="s">
        <v>34</v>
      </c>
      <c r="AA973" s="154" t="s">
        <v>34</v>
      </c>
      <c r="AB973" s="154" t="s">
        <v>34</v>
      </c>
      <c r="AC973" s="154" t="s">
        <v>34</v>
      </c>
      <c r="AD973" s="154" t="s">
        <v>34</v>
      </c>
      <c r="AE973" s="154" t="s">
        <v>34</v>
      </c>
      <c r="AF973" s="154" t="s">
        <v>34</v>
      </c>
      <c r="AG973" s="154" t="s">
        <v>34</v>
      </c>
      <c r="AH973" s="154" t="s">
        <v>34</v>
      </c>
      <c r="AI973" s="170" t="s">
        <v>38</v>
      </c>
      <c r="AJ973" s="103"/>
      <c r="AK973" s="4" t="s">
        <v>404</v>
      </c>
      <c r="AL973" s="90">
        <v>1</v>
      </c>
      <c r="AM973" s="89"/>
      <c r="AN973" s="24"/>
      <c r="AO973" s="87"/>
      <c r="AP973" s="24"/>
      <c r="AQ973" s="24"/>
      <c r="AR973" s="24"/>
      <c r="AS973" s="34"/>
      <c r="AT973" s="55">
        <v>43381</v>
      </c>
      <c r="AU973" s="29">
        <v>875</v>
      </c>
      <c r="AV973" s="29" t="s">
        <v>449</v>
      </c>
      <c r="AW973" s="29" t="str">
        <f t="shared" si="224"/>
        <v>875.</v>
      </c>
      <c r="AX973" s="104"/>
    </row>
    <row r="974" spans="1:50" ht="22.5" customHeight="1" x14ac:dyDescent="0.3">
      <c r="A974" s="159" t="str">
        <f t="shared" si="218"/>
        <v>876.</v>
      </c>
      <c r="B974" s="159">
        <v>3792</v>
      </c>
      <c r="C974" s="187" t="s">
        <v>362</v>
      </c>
      <c r="D974" s="159">
        <v>1982</v>
      </c>
      <c r="E974" s="167" t="s">
        <v>34</v>
      </c>
      <c r="F974" s="159" t="s">
        <v>37</v>
      </c>
      <c r="G974" s="159">
        <v>2</v>
      </c>
      <c r="H974" s="159">
        <v>3</v>
      </c>
      <c r="I974" s="152">
        <v>814.6</v>
      </c>
      <c r="J974" s="152">
        <v>719.8</v>
      </c>
      <c r="K974" s="152">
        <v>569.29999999999995</v>
      </c>
      <c r="L974" s="153">
        <v>40</v>
      </c>
      <c r="M974" s="152">
        <f>X974</f>
        <v>866468.28</v>
      </c>
      <c r="N974" s="160" t="s">
        <v>34</v>
      </c>
      <c r="O974" s="160" t="s">
        <v>34</v>
      </c>
      <c r="P974" s="160" t="s">
        <v>34</v>
      </c>
      <c r="Q974" s="152">
        <f t="shared" si="223"/>
        <v>866468.28</v>
      </c>
      <c r="R974" s="190">
        <f t="shared" si="225"/>
        <v>1063.6733120549964</v>
      </c>
      <c r="S974" s="190">
        <v>7593.347341513293</v>
      </c>
      <c r="T974" s="154" t="s">
        <v>34</v>
      </c>
      <c r="U974" s="156" t="s">
        <v>34</v>
      </c>
      <c r="V974" s="154" t="s">
        <v>34</v>
      </c>
      <c r="W974" s="154">
        <v>577</v>
      </c>
      <c r="X974" s="154">
        <v>866468.28</v>
      </c>
      <c r="Y974" s="154" t="s">
        <v>34</v>
      </c>
      <c r="Z974" s="154" t="s">
        <v>34</v>
      </c>
      <c r="AA974" s="154" t="s">
        <v>34</v>
      </c>
      <c r="AB974" s="154" t="s">
        <v>34</v>
      </c>
      <c r="AC974" s="154" t="s">
        <v>34</v>
      </c>
      <c r="AD974" s="154" t="s">
        <v>34</v>
      </c>
      <c r="AE974" s="154" t="s">
        <v>34</v>
      </c>
      <c r="AF974" s="154" t="s">
        <v>34</v>
      </c>
      <c r="AG974" s="154" t="s">
        <v>34</v>
      </c>
      <c r="AH974" s="154" t="s">
        <v>34</v>
      </c>
      <c r="AI974" s="170" t="s">
        <v>38</v>
      </c>
      <c r="AJ974" s="41"/>
      <c r="AK974" s="20" t="s">
        <v>404</v>
      </c>
      <c r="AL974" s="90">
        <v>1</v>
      </c>
      <c r="AM974" s="89"/>
      <c r="AN974" s="24"/>
      <c r="AO974" s="87"/>
      <c r="AP974" s="24"/>
      <c r="AQ974" s="24"/>
      <c r="AR974" s="24"/>
      <c r="AS974" s="34"/>
      <c r="AT974" s="55">
        <v>43381</v>
      </c>
      <c r="AU974" s="29">
        <v>876</v>
      </c>
      <c r="AV974" s="29" t="s">
        <v>449</v>
      </c>
      <c r="AW974" s="29" t="str">
        <f t="shared" si="224"/>
        <v>876.</v>
      </c>
      <c r="AX974" s="104"/>
    </row>
    <row r="975" spans="1:50" ht="22.5" customHeight="1" x14ac:dyDescent="0.3">
      <c r="A975" s="159" t="str">
        <f t="shared" si="218"/>
        <v>877.</v>
      </c>
      <c r="B975" s="159">
        <v>3897</v>
      </c>
      <c r="C975" s="187" t="s">
        <v>363</v>
      </c>
      <c r="D975" s="159">
        <v>1971</v>
      </c>
      <c r="E975" s="167" t="s">
        <v>34</v>
      </c>
      <c r="F975" s="159" t="s">
        <v>36</v>
      </c>
      <c r="G975" s="159">
        <v>2</v>
      </c>
      <c r="H975" s="159">
        <v>1</v>
      </c>
      <c r="I975" s="152">
        <v>636.20000000000005</v>
      </c>
      <c r="J975" s="152">
        <v>362.3</v>
      </c>
      <c r="K975" s="152">
        <v>362.3</v>
      </c>
      <c r="L975" s="153">
        <v>26</v>
      </c>
      <c r="M975" s="152">
        <f>T975</f>
        <v>260756.4</v>
      </c>
      <c r="N975" s="160" t="s">
        <v>34</v>
      </c>
      <c r="O975" s="160" t="s">
        <v>34</v>
      </c>
      <c r="P975" s="160" t="s">
        <v>34</v>
      </c>
      <c r="Q975" s="152">
        <f t="shared" si="223"/>
        <v>260756.4</v>
      </c>
      <c r="R975" s="190">
        <f t="shared" si="225"/>
        <v>409.86545111600122</v>
      </c>
      <c r="S975" s="190">
        <v>7593.347341513293</v>
      </c>
      <c r="T975" s="154">
        <v>260756.4</v>
      </c>
      <c r="U975" s="156" t="s">
        <v>34</v>
      </c>
      <c r="V975" s="154" t="s">
        <v>34</v>
      </c>
      <c r="W975" s="154" t="s">
        <v>34</v>
      </c>
      <c r="X975" s="154" t="s">
        <v>34</v>
      </c>
      <c r="Y975" s="154" t="s">
        <v>34</v>
      </c>
      <c r="Z975" s="154" t="s">
        <v>34</v>
      </c>
      <c r="AA975" s="154" t="s">
        <v>34</v>
      </c>
      <c r="AB975" s="154" t="s">
        <v>34</v>
      </c>
      <c r="AC975" s="154" t="s">
        <v>34</v>
      </c>
      <c r="AD975" s="154" t="s">
        <v>34</v>
      </c>
      <c r="AE975" s="154" t="s">
        <v>34</v>
      </c>
      <c r="AF975" s="154" t="s">
        <v>34</v>
      </c>
      <c r="AG975" s="154" t="s">
        <v>34</v>
      </c>
      <c r="AH975" s="154" t="s">
        <v>34</v>
      </c>
      <c r="AI975" s="170" t="s">
        <v>38</v>
      </c>
      <c r="AJ975" s="41"/>
      <c r="AK975" s="20" t="s">
        <v>404</v>
      </c>
      <c r="AL975" s="90">
        <v>1</v>
      </c>
      <c r="AM975" s="89"/>
      <c r="AN975" s="24" t="s">
        <v>502</v>
      </c>
      <c r="AO975" s="21"/>
      <c r="AP975" s="24"/>
      <c r="AQ975" s="24"/>
      <c r="AR975" s="24"/>
      <c r="AS975" s="34" t="s">
        <v>551</v>
      </c>
      <c r="AT975" s="55">
        <v>43475</v>
      </c>
      <c r="AU975" s="29">
        <v>877</v>
      </c>
      <c r="AV975" s="29" t="s">
        <v>449</v>
      </c>
      <c r="AW975" s="29" t="str">
        <f t="shared" si="224"/>
        <v>877.</v>
      </c>
      <c r="AX975" s="104"/>
    </row>
    <row r="976" spans="1:50" ht="22.5" customHeight="1" x14ac:dyDescent="0.3">
      <c r="A976" s="159" t="str">
        <f t="shared" si="218"/>
        <v>878.</v>
      </c>
      <c r="B976" s="159">
        <v>3822</v>
      </c>
      <c r="C976" s="171" t="s">
        <v>364</v>
      </c>
      <c r="D976" s="159">
        <v>1961</v>
      </c>
      <c r="E976" s="167" t="s">
        <v>34</v>
      </c>
      <c r="F976" s="159" t="s">
        <v>35</v>
      </c>
      <c r="G976" s="159">
        <v>2</v>
      </c>
      <c r="H976" s="159">
        <v>2</v>
      </c>
      <c r="I976" s="152">
        <v>815.7</v>
      </c>
      <c r="J976" s="152">
        <v>463.9</v>
      </c>
      <c r="K976" s="152">
        <v>301.2</v>
      </c>
      <c r="L976" s="153">
        <v>23</v>
      </c>
      <c r="M976" s="152">
        <f>X976</f>
        <v>952673.76</v>
      </c>
      <c r="N976" s="160" t="s">
        <v>34</v>
      </c>
      <c r="O976" s="160" t="s">
        <v>34</v>
      </c>
      <c r="P976" s="160" t="s">
        <v>34</v>
      </c>
      <c r="Q976" s="152">
        <f t="shared" si="223"/>
        <v>952673.76</v>
      </c>
      <c r="R976" s="190">
        <f t="shared" si="225"/>
        <v>1167.9217359323279</v>
      </c>
      <c r="S976" s="190">
        <v>7593.347341513293</v>
      </c>
      <c r="T976" s="154" t="s">
        <v>34</v>
      </c>
      <c r="U976" s="156" t="s">
        <v>34</v>
      </c>
      <c r="V976" s="154" t="s">
        <v>34</v>
      </c>
      <c r="W976" s="154">
        <v>438</v>
      </c>
      <c r="X976" s="154">
        <v>952673.76</v>
      </c>
      <c r="Y976" s="154" t="s">
        <v>34</v>
      </c>
      <c r="Z976" s="154" t="s">
        <v>34</v>
      </c>
      <c r="AA976" s="154" t="s">
        <v>34</v>
      </c>
      <c r="AB976" s="154" t="s">
        <v>34</v>
      </c>
      <c r="AC976" s="154" t="s">
        <v>34</v>
      </c>
      <c r="AD976" s="154" t="s">
        <v>34</v>
      </c>
      <c r="AE976" s="154" t="s">
        <v>34</v>
      </c>
      <c r="AF976" s="154" t="s">
        <v>34</v>
      </c>
      <c r="AG976" s="154" t="s">
        <v>34</v>
      </c>
      <c r="AH976" s="154" t="s">
        <v>34</v>
      </c>
      <c r="AI976" s="170" t="s">
        <v>38</v>
      </c>
      <c r="AJ976" s="41"/>
      <c r="AK976" s="20" t="s">
        <v>404</v>
      </c>
      <c r="AL976" s="90">
        <v>1</v>
      </c>
      <c r="AM976" s="89"/>
      <c r="AN976" s="24"/>
      <c r="AO976" s="87"/>
      <c r="AP976" s="24"/>
      <c r="AQ976" s="24"/>
      <c r="AR976" s="24"/>
      <c r="AS976" s="34"/>
      <c r="AT976" s="55">
        <v>43425</v>
      </c>
      <c r="AU976" s="29">
        <v>878</v>
      </c>
      <c r="AV976" s="29" t="s">
        <v>449</v>
      </c>
      <c r="AW976" s="29" t="str">
        <f t="shared" si="224"/>
        <v>878.</v>
      </c>
      <c r="AX976" s="104"/>
    </row>
    <row r="977" spans="1:50" ht="22.5" customHeight="1" x14ac:dyDescent="0.3">
      <c r="A977" s="159" t="str">
        <f t="shared" si="218"/>
        <v>879.</v>
      </c>
      <c r="B977" s="159">
        <v>3823</v>
      </c>
      <c r="C977" s="171" t="s">
        <v>365</v>
      </c>
      <c r="D977" s="159">
        <v>1977</v>
      </c>
      <c r="E977" s="167" t="s">
        <v>34</v>
      </c>
      <c r="F977" s="159" t="s">
        <v>37</v>
      </c>
      <c r="G977" s="159">
        <v>2</v>
      </c>
      <c r="H977" s="159">
        <v>3</v>
      </c>
      <c r="I977" s="152">
        <v>1589.71</v>
      </c>
      <c r="J977" s="152">
        <v>873.51</v>
      </c>
      <c r="K977" s="152">
        <v>782.01</v>
      </c>
      <c r="L977" s="153">
        <v>47</v>
      </c>
      <c r="M977" s="152">
        <f>X977</f>
        <v>867384.63</v>
      </c>
      <c r="N977" s="160" t="s">
        <v>34</v>
      </c>
      <c r="O977" s="160" t="s">
        <v>34</v>
      </c>
      <c r="P977" s="160" t="s">
        <v>34</v>
      </c>
      <c r="Q977" s="152">
        <f t="shared" si="223"/>
        <v>867384.63</v>
      </c>
      <c r="R977" s="190">
        <f t="shared" si="225"/>
        <v>545.62444093576812</v>
      </c>
      <c r="S977" s="190">
        <v>7593.347341513293</v>
      </c>
      <c r="T977" s="154" t="s">
        <v>34</v>
      </c>
      <c r="U977" s="156" t="s">
        <v>34</v>
      </c>
      <c r="V977" s="154" t="s">
        <v>34</v>
      </c>
      <c r="W977" s="154">
        <v>706.8</v>
      </c>
      <c r="X977" s="154">
        <v>867384.63</v>
      </c>
      <c r="Y977" s="154" t="s">
        <v>34</v>
      </c>
      <c r="Z977" s="154" t="s">
        <v>34</v>
      </c>
      <c r="AA977" s="154" t="s">
        <v>34</v>
      </c>
      <c r="AB977" s="154" t="s">
        <v>34</v>
      </c>
      <c r="AC977" s="154" t="s">
        <v>34</v>
      </c>
      <c r="AD977" s="154" t="s">
        <v>34</v>
      </c>
      <c r="AE977" s="154" t="s">
        <v>34</v>
      </c>
      <c r="AF977" s="154" t="s">
        <v>34</v>
      </c>
      <c r="AG977" s="154" t="s">
        <v>34</v>
      </c>
      <c r="AH977" s="154" t="s">
        <v>34</v>
      </c>
      <c r="AI977" s="170" t="s">
        <v>38</v>
      </c>
      <c r="AJ977" s="41"/>
      <c r="AK977" s="20" t="s">
        <v>404</v>
      </c>
      <c r="AL977" s="90">
        <v>1</v>
      </c>
      <c r="AM977" s="89"/>
      <c r="AN977" s="24"/>
      <c r="AO977" s="87"/>
      <c r="AP977" s="24"/>
      <c r="AQ977" s="24"/>
      <c r="AR977" s="24"/>
      <c r="AS977" s="34"/>
      <c r="AT977" s="55">
        <v>43402</v>
      </c>
      <c r="AU977" s="29">
        <v>879</v>
      </c>
      <c r="AV977" s="29" t="s">
        <v>449</v>
      </c>
      <c r="AW977" s="29" t="str">
        <f t="shared" si="224"/>
        <v>879.</v>
      </c>
      <c r="AX977" s="104"/>
    </row>
    <row r="978" spans="1:50" ht="22.5" customHeight="1" x14ac:dyDescent="0.3">
      <c r="A978" s="159" t="str">
        <f t="shared" si="218"/>
        <v>880.</v>
      </c>
      <c r="B978" s="159">
        <v>4009</v>
      </c>
      <c r="C978" s="187" t="s">
        <v>366</v>
      </c>
      <c r="D978" s="159">
        <v>1965</v>
      </c>
      <c r="E978" s="167" t="s">
        <v>34</v>
      </c>
      <c r="F978" s="159" t="s">
        <v>35</v>
      </c>
      <c r="G978" s="159">
        <v>2</v>
      </c>
      <c r="H978" s="159">
        <v>2</v>
      </c>
      <c r="I978" s="152">
        <v>1182.07</v>
      </c>
      <c r="J978" s="152">
        <v>634.79999999999995</v>
      </c>
      <c r="K978" s="152">
        <v>437.4</v>
      </c>
      <c r="L978" s="153">
        <v>23</v>
      </c>
      <c r="M978" s="152">
        <f>T978</f>
        <v>145820.63</v>
      </c>
      <c r="N978" s="160" t="s">
        <v>34</v>
      </c>
      <c r="O978" s="160" t="s">
        <v>34</v>
      </c>
      <c r="P978" s="160" t="s">
        <v>34</v>
      </c>
      <c r="Q978" s="152">
        <f t="shared" si="223"/>
        <v>145820.63</v>
      </c>
      <c r="R978" s="190">
        <f t="shared" si="225"/>
        <v>123.36040166825993</v>
      </c>
      <c r="S978" s="190">
        <v>7593.347341513293</v>
      </c>
      <c r="T978" s="154">
        <v>145820.63</v>
      </c>
      <c r="U978" s="156" t="s">
        <v>34</v>
      </c>
      <c r="V978" s="154" t="s">
        <v>34</v>
      </c>
      <c r="W978" s="154" t="s">
        <v>34</v>
      </c>
      <c r="X978" s="154" t="s">
        <v>34</v>
      </c>
      <c r="Y978" s="154" t="s">
        <v>34</v>
      </c>
      <c r="Z978" s="154" t="s">
        <v>34</v>
      </c>
      <c r="AA978" s="154" t="s">
        <v>34</v>
      </c>
      <c r="AB978" s="154" t="s">
        <v>34</v>
      </c>
      <c r="AC978" s="154" t="s">
        <v>34</v>
      </c>
      <c r="AD978" s="154" t="s">
        <v>34</v>
      </c>
      <c r="AE978" s="154" t="s">
        <v>34</v>
      </c>
      <c r="AF978" s="154" t="s">
        <v>34</v>
      </c>
      <c r="AG978" s="154" t="s">
        <v>34</v>
      </c>
      <c r="AH978" s="154" t="s">
        <v>34</v>
      </c>
      <c r="AI978" s="170" t="s">
        <v>38</v>
      </c>
      <c r="AJ978" s="41"/>
      <c r="AK978" s="20" t="s">
        <v>404</v>
      </c>
      <c r="AL978" s="90">
        <v>1</v>
      </c>
      <c r="AM978" s="89"/>
      <c r="AN978" s="24" t="s">
        <v>501</v>
      </c>
      <c r="AO978" s="21"/>
      <c r="AP978" s="24"/>
      <c r="AQ978" s="24"/>
      <c r="AR978" s="24"/>
      <c r="AS978" s="34"/>
      <c r="AT978" s="55">
        <v>43377</v>
      </c>
      <c r="AU978" s="29">
        <v>880</v>
      </c>
      <c r="AV978" s="29" t="s">
        <v>449</v>
      </c>
      <c r="AW978" s="29" t="str">
        <f t="shared" si="224"/>
        <v>880.</v>
      </c>
      <c r="AX978" s="104"/>
    </row>
    <row r="979" spans="1:50" ht="22.5" customHeight="1" x14ac:dyDescent="0.3">
      <c r="A979" s="159" t="str">
        <f t="shared" si="218"/>
        <v>881.</v>
      </c>
      <c r="B979" s="159">
        <v>3827</v>
      </c>
      <c r="C979" s="187" t="s">
        <v>367</v>
      </c>
      <c r="D979" s="159">
        <v>1985</v>
      </c>
      <c r="E979" s="167" t="s">
        <v>34</v>
      </c>
      <c r="F979" s="159" t="s">
        <v>37</v>
      </c>
      <c r="G979" s="159">
        <v>5</v>
      </c>
      <c r="H979" s="159">
        <v>2</v>
      </c>
      <c r="I979" s="152">
        <v>2106.9</v>
      </c>
      <c r="J979" s="152">
        <v>1865.9</v>
      </c>
      <c r="K979" s="152">
        <v>1539.1</v>
      </c>
      <c r="L979" s="153">
        <v>94</v>
      </c>
      <c r="M979" s="152">
        <f>AB979</f>
        <v>940696.94</v>
      </c>
      <c r="N979" s="160" t="s">
        <v>34</v>
      </c>
      <c r="O979" s="160" t="s">
        <v>34</v>
      </c>
      <c r="P979" s="160" t="s">
        <v>34</v>
      </c>
      <c r="Q979" s="152">
        <f t="shared" si="223"/>
        <v>940696.94</v>
      </c>
      <c r="R979" s="190">
        <f t="shared" si="225"/>
        <v>446.48390526365745</v>
      </c>
      <c r="S979" s="190">
        <v>7593.347341513293</v>
      </c>
      <c r="T979" s="154" t="s">
        <v>34</v>
      </c>
      <c r="U979" s="156" t="s">
        <v>34</v>
      </c>
      <c r="V979" s="154" t="s">
        <v>34</v>
      </c>
      <c r="W979" s="154" t="s">
        <v>34</v>
      </c>
      <c r="X979" s="154" t="s">
        <v>34</v>
      </c>
      <c r="Y979" s="154" t="s">
        <v>34</v>
      </c>
      <c r="Z979" s="154" t="s">
        <v>34</v>
      </c>
      <c r="AA979" s="154">
        <v>2047</v>
      </c>
      <c r="AB979" s="154">
        <v>940696.94</v>
      </c>
      <c r="AC979" s="154" t="s">
        <v>34</v>
      </c>
      <c r="AD979" s="154" t="s">
        <v>34</v>
      </c>
      <c r="AE979" s="154" t="s">
        <v>34</v>
      </c>
      <c r="AF979" s="154" t="s">
        <v>34</v>
      </c>
      <c r="AG979" s="154" t="s">
        <v>34</v>
      </c>
      <c r="AH979" s="154" t="s">
        <v>34</v>
      </c>
      <c r="AI979" s="170" t="s">
        <v>38</v>
      </c>
      <c r="AJ979" s="41"/>
      <c r="AK979" s="20" t="s">
        <v>404</v>
      </c>
      <c r="AL979" s="90">
        <v>1</v>
      </c>
      <c r="AM979" s="89"/>
      <c r="AN979" s="24"/>
      <c r="AO979" s="87"/>
      <c r="AP979" s="24"/>
      <c r="AQ979" s="24"/>
      <c r="AR979" s="24"/>
      <c r="AS979" s="34"/>
      <c r="AT979" s="34"/>
      <c r="AU979" s="29">
        <v>881</v>
      </c>
      <c r="AV979" s="29" t="s">
        <v>449</v>
      </c>
      <c r="AW979" s="29" t="str">
        <f>CONCATENATE(AU979,AV979)</f>
        <v>881.</v>
      </c>
      <c r="AX979" s="104"/>
    </row>
    <row r="980" spans="1:50" ht="22.5" customHeight="1" x14ac:dyDescent="0.3">
      <c r="A980" s="159"/>
      <c r="B980" s="159"/>
      <c r="C980" s="158" t="s">
        <v>41</v>
      </c>
      <c r="D980" s="172"/>
      <c r="E980" s="172"/>
      <c r="F980" s="172"/>
      <c r="G980" s="182"/>
      <c r="H980" s="182"/>
      <c r="I980" s="160">
        <f>SUM(I981:I997)</f>
        <v>27218.400000000001</v>
      </c>
      <c r="J980" s="160">
        <f>SUM(J981:J997)</f>
        <v>22433.379999999997</v>
      </c>
      <c r="K980" s="160">
        <f>SUM(K981:K997)</f>
        <v>19749.179999999997</v>
      </c>
      <c r="L980" s="161">
        <f>SUM(L981:L997)</f>
        <v>964</v>
      </c>
      <c r="M980" s="160">
        <f>SUM(M981:M997)</f>
        <v>12286666.489999998</v>
      </c>
      <c r="N980" s="160"/>
      <c r="O980" s="160"/>
      <c r="P980" s="160"/>
      <c r="Q980" s="160">
        <f>SUM(Q981:Q997)</f>
        <v>12286666.489999998</v>
      </c>
      <c r="R980" s="160"/>
      <c r="S980" s="160"/>
      <c r="T980" s="160">
        <f>SUM(T981:T997)</f>
        <v>1291828.17</v>
      </c>
      <c r="U980" s="161"/>
      <c r="V980" s="160"/>
      <c r="W980" s="160">
        <f>SUM(W981:W997)</f>
        <v>4758.5</v>
      </c>
      <c r="X980" s="160">
        <f>SUM(X981:X997)</f>
        <v>9694460.3000000007</v>
      </c>
      <c r="Y980" s="160"/>
      <c r="Z980" s="160"/>
      <c r="AA980" s="160">
        <f>SUM(AA981:AA997)</f>
        <v>498.08</v>
      </c>
      <c r="AB980" s="160">
        <f>SUM(AB981:AB997)</f>
        <v>522621.25</v>
      </c>
      <c r="AC980" s="160"/>
      <c r="AD980" s="160"/>
      <c r="AE980" s="160"/>
      <c r="AF980" s="160"/>
      <c r="AG980" s="160">
        <f>SUM(AG981:AG997)</f>
        <v>650803.30000000005</v>
      </c>
      <c r="AH980" s="160">
        <f>SUM(AH981:AH997)</f>
        <v>126953.47</v>
      </c>
      <c r="AI980" s="176"/>
      <c r="AJ980" s="40"/>
      <c r="AK980" s="3"/>
      <c r="AL980" s="90">
        <f>SUM(AL981:AL997)</f>
        <v>17</v>
      </c>
      <c r="AM980" s="89">
        <f>SUM(AM981:AM997)</f>
        <v>0</v>
      </c>
      <c r="AN980" s="3">
        <f>M980-T980-V980-X980-Z980-AB980-AD980-AG980-AH980</f>
        <v>-2.35741026699543E-9</v>
      </c>
      <c r="AO980" s="87"/>
      <c r="AP980" s="3"/>
      <c r="AQ980" s="3"/>
      <c r="AR980" s="3"/>
      <c r="AS980" s="46"/>
      <c r="AT980" s="46"/>
      <c r="AX980" s="104"/>
    </row>
    <row r="981" spans="1:50" ht="22.5" customHeight="1" x14ac:dyDescent="0.3">
      <c r="A981" s="159" t="str">
        <f t="shared" si="218"/>
        <v>882.</v>
      </c>
      <c r="B981" s="159">
        <v>3818</v>
      </c>
      <c r="C981" s="171" t="s">
        <v>355</v>
      </c>
      <c r="D981" s="159">
        <v>1973</v>
      </c>
      <c r="E981" s="192" t="s">
        <v>34</v>
      </c>
      <c r="F981" s="159" t="s">
        <v>35</v>
      </c>
      <c r="G981" s="159">
        <v>2</v>
      </c>
      <c r="H981" s="159">
        <v>2</v>
      </c>
      <c r="I981" s="154">
        <v>582.9</v>
      </c>
      <c r="J981" s="154">
        <v>537.20000000000005</v>
      </c>
      <c r="K981" s="154">
        <v>301.7</v>
      </c>
      <c r="L981" s="156">
        <v>31</v>
      </c>
      <c r="M981" s="154">
        <f>AG981+AH981</f>
        <v>245661.93</v>
      </c>
      <c r="N981" s="173" t="s">
        <v>34</v>
      </c>
      <c r="O981" s="173" t="s">
        <v>34</v>
      </c>
      <c r="P981" s="160" t="s">
        <v>34</v>
      </c>
      <c r="Q981" s="190">
        <f>M981</f>
        <v>245661.93</v>
      </c>
      <c r="R981" s="190">
        <f t="shared" ref="R981:R997" si="226">M981/I981</f>
        <v>421.44781266083379</v>
      </c>
      <c r="S981" s="190">
        <v>6757.0460339943347</v>
      </c>
      <c r="T981" s="154" t="s">
        <v>34</v>
      </c>
      <c r="U981" s="156" t="s">
        <v>34</v>
      </c>
      <c r="V981" s="154" t="s">
        <v>34</v>
      </c>
      <c r="W981" s="154" t="s">
        <v>34</v>
      </c>
      <c r="X981" s="154" t="s">
        <v>34</v>
      </c>
      <c r="Y981" s="154" t="s">
        <v>34</v>
      </c>
      <c r="Z981" s="154" t="s">
        <v>34</v>
      </c>
      <c r="AA981" s="154" t="s">
        <v>34</v>
      </c>
      <c r="AB981" s="154" t="s">
        <v>34</v>
      </c>
      <c r="AC981" s="154" t="s">
        <v>34</v>
      </c>
      <c r="AD981" s="154" t="s">
        <v>34</v>
      </c>
      <c r="AE981" s="154" t="s">
        <v>34</v>
      </c>
      <c r="AF981" s="154" t="s">
        <v>34</v>
      </c>
      <c r="AG981" s="154">
        <v>209993.72</v>
      </c>
      <c r="AH981" s="154">
        <v>35668.21</v>
      </c>
      <c r="AI981" s="170" t="s">
        <v>405</v>
      </c>
      <c r="AJ981" s="41" t="s">
        <v>405</v>
      </c>
      <c r="AK981" s="32" t="s">
        <v>404</v>
      </c>
      <c r="AL981" s="90">
        <v>1</v>
      </c>
      <c r="AM981" s="89"/>
      <c r="AN981" s="21" t="s">
        <v>486</v>
      </c>
      <c r="AO981" s="21"/>
      <c r="AP981" s="21"/>
      <c r="AQ981" s="21"/>
      <c r="AR981" s="21"/>
      <c r="AS981" s="34" t="s">
        <v>1941</v>
      </c>
      <c r="AT981" s="34"/>
      <c r="AU981" s="29">
        <v>882</v>
      </c>
      <c r="AV981" s="29" t="s">
        <v>449</v>
      </c>
      <c r="AW981" s="29" t="str">
        <f>CONCATENATE(AU981,AV981)</f>
        <v>882.</v>
      </c>
      <c r="AX981" s="104"/>
    </row>
    <row r="982" spans="1:50" ht="22.5" customHeight="1" x14ac:dyDescent="0.3">
      <c r="A982" s="159" t="str">
        <f t="shared" si="218"/>
        <v>883.</v>
      </c>
      <c r="B982" s="159">
        <v>3858</v>
      </c>
      <c r="C982" s="187" t="s">
        <v>368</v>
      </c>
      <c r="D982" s="159">
        <v>1989</v>
      </c>
      <c r="E982" s="192" t="s">
        <v>34</v>
      </c>
      <c r="F982" s="159" t="s">
        <v>35</v>
      </c>
      <c r="G982" s="159">
        <v>2</v>
      </c>
      <c r="H982" s="159">
        <v>3</v>
      </c>
      <c r="I982" s="154">
        <v>1312.7</v>
      </c>
      <c r="J982" s="154">
        <v>1274.5</v>
      </c>
      <c r="K982" s="154">
        <v>1158.8</v>
      </c>
      <c r="L982" s="156">
        <v>46</v>
      </c>
      <c r="M982" s="154">
        <f t="shared" ref="M982:M983" si="227">AG982+AH982</f>
        <v>269188.06</v>
      </c>
      <c r="N982" s="173" t="s">
        <v>34</v>
      </c>
      <c r="O982" s="173" t="s">
        <v>34</v>
      </c>
      <c r="P982" s="160" t="s">
        <v>34</v>
      </c>
      <c r="Q982" s="190">
        <f t="shared" ref="Q982:Q997" si="228">M982</f>
        <v>269188.06</v>
      </c>
      <c r="R982" s="190">
        <f t="shared" si="226"/>
        <v>205.06441685076558</v>
      </c>
      <c r="S982" s="190">
        <v>6757.0460339943347</v>
      </c>
      <c r="T982" s="154" t="s">
        <v>34</v>
      </c>
      <c r="U982" s="156" t="s">
        <v>34</v>
      </c>
      <c r="V982" s="154" t="s">
        <v>34</v>
      </c>
      <c r="W982" s="154" t="s">
        <v>34</v>
      </c>
      <c r="X982" s="154" t="s">
        <v>34</v>
      </c>
      <c r="Y982" s="154" t="s">
        <v>34</v>
      </c>
      <c r="Z982" s="154" t="s">
        <v>34</v>
      </c>
      <c r="AA982" s="154" t="s">
        <v>34</v>
      </c>
      <c r="AB982" s="154" t="s">
        <v>34</v>
      </c>
      <c r="AC982" s="154" t="s">
        <v>34</v>
      </c>
      <c r="AD982" s="154" t="s">
        <v>34</v>
      </c>
      <c r="AE982" s="154" t="s">
        <v>34</v>
      </c>
      <c r="AF982" s="154" t="s">
        <v>34</v>
      </c>
      <c r="AG982" s="154">
        <v>221458.66</v>
      </c>
      <c r="AH982" s="154">
        <v>47729.4</v>
      </c>
      <c r="AI982" s="170" t="s">
        <v>405</v>
      </c>
      <c r="AJ982" s="41" t="s">
        <v>405</v>
      </c>
      <c r="AK982" s="32" t="s">
        <v>404</v>
      </c>
      <c r="AL982" s="90">
        <v>1</v>
      </c>
      <c r="AM982" s="89"/>
      <c r="AN982" s="21" t="s">
        <v>486</v>
      </c>
      <c r="AO982" s="21"/>
      <c r="AP982" s="21"/>
      <c r="AQ982" s="21"/>
      <c r="AR982" s="21"/>
      <c r="AS982" s="34" t="s">
        <v>1947</v>
      </c>
      <c r="AT982" s="34"/>
      <c r="AU982" s="29">
        <v>883</v>
      </c>
      <c r="AV982" s="29" t="s">
        <v>449</v>
      </c>
      <c r="AW982" s="29" t="str">
        <f t="shared" ref="AW982:AW997" si="229">CONCATENATE(AU982,AV982)</f>
        <v>883.</v>
      </c>
      <c r="AX982" s="104"/>
    </row>
    <row r="983" spans="1:50" ht="22.5" customHeight="1" x14ac:dyDescent="0.3">
      <c r="A983" s="159" t="str">
        <f t="shared" si="218"/>
        <v>884.</v>
      </c>
      <c r="B983" s="159">
        <v>3871</v>
      </c>
      <c r="C983" s="187" t="s">
        <v>369</v>
      </c>
      <c r="D983" s="159">
        <v>1972</v>
      </c>
      <c r="E983" s="192" t="s">
        <v>34</v>
      </c>
      <c r="F983" s="159" t="s">
        <v>35</v>
      </c>
      <c r="G983" s="159">
        <v>2</v>
      </c>
      <c r="H983" s="159">
        <v>3</v>
      </c>
      <c r="I983" s="154">
        <v>903.4</v>
      </c>
      <c r="J983" s="154">
        <v>816.56</v>
      </c>
      <c r="K983" s="154">
        <v>776.56</v>
      </c>
      <c r="L983" s="156">
        <v>37</v>
      </c>
      <c r="M983" s="154">
        <f t="shared" si="227"/>
        <v>262906.78000000003</v>
      </c>
      <c r="N983" s="173" t="s">
        <v>34</v>
      </c>
      <c r="O983" s="173" t="s">
        <v>34</v>
      </c>
      <c r="P983" s="160" t="s">
        <v>34</v>
      </c>
      <c r="Q983" s="190">
        <f t="shared" si="228"/>
        <v>262906.78000000003</v>
      </c>
      <c r="R983" s="190">
        <f t="shared" si="226"/>
        <v>291.01923843258805</v>
      </c>
      <c r="S983" s="190">
        <v>6757.0460339943347</v>
      </c>
      <c r="T983" s="154" t="s">
        <v>34</v>
      </c>
      <c r="U983" s="156" t="s">
        <v>34</v>
      </c>
      <c r="V983" s="154" t="s">
        <v>34</v>
      </c>
      <c r="W983" s="154" t="s">
        <v>34</v>
      </c>
      <c r="X983" s="154" t="s">
        <v>34</v>
      </c>
      <c r="Y983" s="154" t="s">
        <v>34</v>
      </c>
      <c r="Z983" s="154" t="s">
        <v>34</v>
      </c>
      <c r="AA983" s="154" t="s">
        <v>34</v>
      </c>
      <c r="AB983" s="154" t="s">
        <v>34</v>
      </c>
      <c r="AC983" s="154" t="s">
        <v>34</v>
      </c>
      <c r="AD983" s="154" t="s">
        <v>34</v>
      </c>
      <c r="AE983" s="154" t="s">
        <v>34</v>
      </c>
      <c r="AF983" s="154" t="s">
        <v>34</v>
      </c>
      <c r="AG983" s="154">
        <v>219350.92</v>
      </c>
      <c r="AH983" s="154">
        <v>43555.86</v>
      </c>
      <c r="AI983" s="170" t="s">
        <v>405</v>
      </c>
      <c r="AJ983" s="41" t="s">
        <v>405</v>
      </c>
      <c r="AK983" s="32" t="s">
        <v>404</v>
      </c>
      <c r="AL983" s="90">
        <v>1</v>
      </c>
      <c r="AM983" s="89"/>
      <c r="AN983" s="21" t="s">
        <v>486</v>
      </c>
      <c r="AO983" s="21"/>
      <c r="AP983" s="21"/>
      <c r="AQ983" s="21"/>
      <c r="AR983" s="21"/>
      <c r="AS983" s="34" t="s">
        <v>1948</v>
      </c>
      <c r="AT983" s="34"/>
      <c r="AU983" s="29">
        <v>884</v>
      </c>
      <c r="AV983" s="29" t="s">
        <v>449</v>
      </c>
      <c r="AW983" s="29" t="str">
        <f t="shared" si="229"/>
        <v>884.</v>
      </c>
      <c r="AX983" s="104"/>
    </row>
    <row r="984" spans="1:50" ht="22.5" customHeight="1" x14ac:dyDescent="0.3">
      <c r="A984" s="159" t="str">
        <f t="shared" si="218"/>
        <v>885.</v>
      </c>
      <c r="B984" s="159">
        <v>3958</v>
      </c>
      <c r="C984" s="171" t="s">
        <v>370</v>
      </c>
      <c r="D984" s="159">
        <v>1956</v>
      </c>
      <c r="E984" s="192" t="s">
        <v>34</v>
      </c>
      <c r="F984" s="159" t="s">
        <v>35</v>
      </c>
      <c r="G984" s="159">
        <v>2</v>
      </c>
      <c r="H984" s="159">
        <v>2</v>
      </c>
      <c r="I984" s="154">
        <v>766.1</v>
      </c>
      <c r="J984" s="154">
        <v>681.2</v>
      </c>
      <c r="K984" s="154">
        <v>523.4</v>
      </c>
      <c r="L984" s="156">
        <v>20</v>
      </c>
      <c r="M984" s="154">
        <f>T984</f>
        <v>73986.83</v>
      </c>
      <c r="N984" s="173" t="s">
        <v>34</v>
      </c>
      <c r="O984" s="173" t="s">
        <v>34</v>
      </c>
      <c r="P984" s="160" t="s">
        <v>34</v>
      </c>
      <c r="Q984" s="190">
        <f t="shared" si="228"/>
        <v>73986.83</v>
      </c>
      <c r="R984" s="190">
        <f t="shared" si="226"/>
        <v>96.575943088369669</v>
      </c>
      <c r="S984" s="190">
        <v>6757.0460339943347</v>
      </c>
      <c r="T984" s="154">
        <v>73986.83</v>
      </c>
      <c r="U984" s="156" t="s">
        <v>34</v>
      </c>
      <c r="V984" s="154" t="s">
        <v>34</v>
      </c>
      <c r="W984" s="154" t="s">
        <v>34</v>
      </c>
      <c r="X984" s="154" t="s">
        <v>34</v>
      </c>
      <c r="Y984" s="154" t="s">
        <v>34</v>
      </c>
      <c r="Z984" s="154" t="s">
        <v>34</v>
      </c>
      <c r="AA984" s="154" t="s">
        <v>34</v>
      </c>
      <c r="AB984" s="154" t="s">
        <v>34</v>
      </c>
      <c r="AC984" s="154" t="s">
        <v>34</v>
      </c>
      <c r="AD984" s="154" t="s">
        <v>34</v>
      </c>
      <c r="AE984" s="154" t="s">
        <v>34</v>
      </c>
      <c r="AF984" s="154" t="s">
        <v>34</v>
      </c>
      <c r="AG984" s="154" t="s">
        <v>34</v>
      </c>
      <c r="AH984" s="154" t="s">
        <v>34</v>
      </c>
      <c r="AI984" s="170" t="s">
        <v>405</v>
      </c>
      <c r="AJ984" s="41" t="s">
        <v>405</v>
      </c>
      <c r="AK984" s="32" t="s">
        <v>404</v>
      </c>
      <c r="AL984" s="90">
        <v>1</v>
      </c>
      <c r="AM984" s="89"/>
      <c r="AN984" s="21" t="s">
        <v>409</v>
      </c>
      <c r="AO984" s="21"/>
      <c r="AP984" s="21"/>
      <c r="AQ984" s="21"/>
      <c r="AR984" s="21"/>
      <c r="AS984" s="34" t="s">
        <v>1916</v>
      </c>
      <c r="AT984" s="34"/>
      <c r="AU984" s="29">
        <v>885</v>
      </c>
      <c r="AV984" s="29" t="s">
        <v>449</v>
      </c>
      <c r="AW984" s="29" t="str">
        <f t="shared" si="229"/>
        <v>885.</v>
      </c>
      <c r="AX984" s="104"/>
    </row>
    <row r="985" spans="1:50" ht="22.5" customHeight="1" x14ac:dyDescent="0.3">
      <c r="A985" s="159" t="str">
        <f t="shared" si="218"/>
        <v>886.</v>
      </c>
      <c r="B985" s="159">
        <v>3959</v>
      </c>
      <c r="C985" s="187" t="s">
        <v>358</v>
      </c>
      <c r="D985" s="159">
        <v>1961</v>
      </c>
      <c r="E985" s="192" t="s">
        <v>34</v>
      </c>
      <c r="F985" s="159" t="s">
        <v>35</v>
      </c>
      <c r="G985" s="159">
        <v>2</v>
      </c>
      <c r="H985" s="159">
        <v>2</v>
      </c>
      <c r="I985" s="154">
        <v>718.3</v>
      </c>
      <c r="J985" s="154">
        <v>659.8</v>
      </c>
      <c r="K985" s="154">
        <v>573.9</v>
      </c>
      <c r="L985" s="156">
        <v>20</v>
      </c>
      <c r="M985" s="154">
        <f>T985</f>
        <v>65386.38</v>
      </c>
      <c r="N985" s="173" t="s">
        <v>34</v>
      </c>
      <c r="O985" s="173" t="s">
        <v>34</v>
      </c>
      <c r="P985" s="160" t="s">
        <v>34</v>
      </c>
      <c r="Q985" s="190">
        <f t="shared" si="228"/>
        <v>65386.38</v>
      </c>
      <c r="R985" s="190">
        <f t="shared" si="226"/>
        <v>91.02934706946958</v>
      </c>
      <c r="S985" s="190">
        <v>6757.0460339943347</v>
      </c>
      <c r="T985" s="154">
        <v>65386.38</v>
      </c>
      <c r="U985" s="156" t="s">
        <v>34</v>
      </c>
      <c r="V985" s="154" t="s">
        <v>34</v>
      </c>
      <c r="W985" s="154" t="s">
        <v>34</v>
      </c>
      <c r="X985" s="154" t="s">
        <v>34</v>
      </c>
      <c r="Y985" s="154" t="s">
        <v>34</v>
      </c>
      <c r="Z985" s="154" t="s">
        <v>34</v>
      </c>
      <c r="AA985" s="154" t="s">
        <v>34</v>
      </c>
      <c r="AB985" s="154" t="s">
        <v>34</v>
      </c>
      <c r="AC985" s="154" t="s">
        <v>34</v>
      </c>
      <c r="AD985" s="154" t="s">
        <v>34</v>
      </c>
      <c r="AE985" s="154" t="s">
        <v>34</v>
      </c>
      <c r="AF985" s="154" t="s">
        <v>34</v>
      </c>
      <c r="AG985" s="154" t="s">
        <v>34</v>
      </c>
      <c r="AH985" s="154" t="s">
        <v>34</v>
      </c>
      <c r="AI985" s="170" t="s">
        <v>405</v>
      </c>
      <c r="AJ985" s="41" t="s">
        <v>405</v>
      </c>
      <c r="AK985" s="32" t="s">
        <v>404</v>
      </c>
      <c r="AL985" s="90">
        <v>1</v>
      </c>
      <c r="AM985" s="89"/>
      <c r="AN985" s="21" t="s">
        <v>409</v>
      </c>
      <c r="AO985" s="21"/>
      <c r="AP985" s="21"/>
      <c r="AQ985" s="21"/>
      <c r="AR985" s="21"/>
      <c r="AS985" s="34" t="s">
        <v>1916</v>
      </c>
      <c r="AT985" s="34"/>
      <c r="AU985" s="29">
        <v>886</v>
      </c>
      <c r="AV985" s="29" t="s">
        <v>449</v>
      </c>
      <c r="AW985" s="29" t="str">
        <f t="shared" si="229"/>
        <v>886.</v>
      </c>
      <c r="AX985" s="104"/>
    </row>
    <row r="986" spans="1:50" ht="22.5" customHeight="1" x14ac:dyDescent="0.3">
      <c r="A986" s="159" t="str">
        <f t="shared" si="218"/>
        <v>887.</v>
      </c>
      <c r="B986" s="159">
        <v>3964</v>
      </c>
      <c r="C986" s="187" t="s">
        <v>371</v>
      </c>
      <c r="D986" s="159">
        <v>1966</v>
      </c>
      <c r="E986" s="192" t="s">
        <v>34</v>
      </c>
      <c r="F986" s="159" t="s">
        <v>35</v>
      </c>
      <c r="G986" s="159">
        <v>4</v>
      </c>
      <c r="H986" s="159">
        <v>2</v>
      </c>
      <c r="I986" s="154">
        <v>1360.9</v>
      </c>
      <c r="J986" s="154">
        <v>1267.3</v>
      </c>
      <c r="K986" s="154">
        <v>1108.0999999999999</v>
      </c>
      <c r="L986" s="156">
        <v>50</v>
      </c>
      <c r="M986" s="154">
        <f>T986</f>
        <v>377774.71</v>
      </c>
      <c r="N986" s="173" t="s">
        <v>34</v>
      </c>
      <c r="O986" s="173" t="s">
        <v>34</v>
      </c>
      <c r="P986" s="160" t="s">
        <v>34</v>
      </c>
      <c r="Q986" s="190">
        <f t="shared" si="228"/>
        <v>377774.71</v>
      </c>
      <c r="R986" s="190">
        <f t="shared" si="226"/>
        <v>277.59182158865457</v>
      </c>
      <c r="S986" s="190">
        <v>6757.0460339943347</v>
      </c>
      <c r="T986" s="154">
        <v>377774.71</v>
      </c>
      <c r="U986" s="156" t="s">
        <v>34</v>
      </c>
      <c r="V986" s="154" t="s">
        <v>34</v>
      </c>
      <c r="W986" s="154" t="s">
        <v>34</v>
      </c>
      <c r="X986" s="154" t="s">
        <v>34</v>
      </c>
      <c r="Y986" s="154" t="s">
        <v>34</v>
      </c>
      <c r="Z986" s="154" t="s">
        <v>34</v>
      </c>
      <c r="AA986" s="154" t="s">
        <v>34</v>
      </c>
      <c r="AB986" s="154" t="s">
        <v>34</v>
      </c>
      <c r="AC986" s="154" t="s">
        <v>34</v>
      </c>
      <c r="AD986" s="154" t="s">
        <v>34</v>
      </c>
      <c r="AE986" s="154" t="s">
        <v>34</v>
      </c>
      <c r="AF986" s="154" t="s">
        <v>34</v>
      </c>
      <c r="AG986" s="154" t="s">
        <v>34</v>
      </c>
      <c r="AH986" s="154" t="s">
        <v>34</v>
      </c>
      <c r="AI986" s="170" t="s">
        <v>405</v>
      </c>
      <c r="AJ986" s="41" t="s">
        <v>405</v>
      </c>
      <c r="AK986" s="32" t="s">
        <v>404</v>
      </c>
      <c r="AL986" s="90">
        <v>1</v>
      </c>
      <c r="AM986" s="89"/>
      <c r="AN986" s="21" t="s">
        <v>502</v>
      </c>
      <c r="AO986" s="21"/>
      <c r="AP986" s="21"/>
      <c r="AQ986" s="21"/>
      <c r="AR986" s="21"/>
      <c r="AS986" s="34" t="s">
        <v>1844</v>
      </c>
      <c r="AT986" s="34"/>
      <c r="AU986" s="29">
        <v>887</v>
      </c>
      <c r="AV986" s="29" t="s">
        <v>449</v>
      </c>
      <c r="AW986" s="29" t="str">
        <f t="shared" si="229"/>
        <v>887.</v>
      </c>
      <c r="AX986" s="104"/>
    </row>
    <row r="987" spans="1:50" ht="22.5" customHeight="1" x14ac:dyDescent="0.3">
      <c r="A987" s="159" t="str">
        <f t="shared" si="218"/>
        <v>888.</v>
      </c>
      <c r="B987" s="159">
        <v>5554</v>
      </c>
      <c r="C987" s="171" t="s">
        <v>372</v>
      </c>
      <c r="D987" s="159">
        <v>1962</v>
      </c>
      <c r="E987" s="192" t="s">
        <v>34</v>
      </c>
      <c r="F987" s="159" t="s">
        <v>35</v>
      </c>
      <c r="G987" s="159">
        <v>2</v>
      </c>
      <c r="H987" s="159">
        <v>1</v>
      </c>
      <c r="I987" s="154">
        <v>357</v>
      </c>
      <c r="J987" s="154">
        <v>326</v>
      </c>
      <c r="K987" s="154">
        <v>326</v>
      </c>
      <c r="L987" s="156">
        <v>14</v>
      </c>
      <c r="M987" s="154">
        <f>X987</f>
        <v>784559.98</v>
      </c>
      <c r="N987" s="173" t="s">
        <v>34</v>
      </c>
      <c r="O987" s="173" t="s">
        <v>34</v>
      </c>
      <c r="P987" s="160" t="s">
        <v>34</v>
      </c>
      <c r="Q987" s="190">
        <f t="shared" si="228"/>
        <v>784559.98</v>
      </c>
      <c r="R987" s="190">
        <f t="shared" si="226"/>
        <v>2197.6470028011204</v>
      </c>
      <c r="S987" s="190">
        <v>6757.0460339943347</v>
      </c>
      <c r="T987" s="154" t="s">
        <v>34</v>
      </c>
      <c r="U987" s="156" t="s">
        <v>34</v>
      </c>
      <c r="V987" s="154" t="s">
        <v>34</v>
      </c>
      <c r="W987" s="154">
        <v>307</v>
      </c>
      <c r="X987" s="154">
        <v>784559.98</v>
      </c>
      <c r="Y987" s="154" t="s">
        <v>34</v>
      </c>
      <c r="Z987" s="154" t="s">
        <v>34</v>
      </c>
      <c r="AA987" s="154" t="s">
        <v>34</v>
      </c>
      <c r="AB987" s="154" t="s">
        <v>34</v>
      </c>
      <c r="AC987" s="154" t="s">
        <v>34</v>
      </c>
      <c r="AD987" s="154" t="s">
        <v>34</v>
      </c>
      <c r="AE987" s="154" t="s">
        <v>34</v>
      </c>
      <c r="AF987" s="154" t="s">
        <v>34</v>
      </c>
      <c r="AG987" s="154" t="s">
        <v>34</v>
      </c>
      <c r="AH987" s="154" t="s">
        <v>34</v>
      </c>
      <c r="AI987" s="170" t="s">
        <v>405</v>
      </c>
      <c r="AJ987" s="41" t="s">
        <v>405</v>
      </c>
      <c r="AK987" s="32" t="s">
        <v>404</v>
      </c>
      <c r="AL987" s="90">
        <v>1</v>
      </c>
      <c r="AM987" s="89"/>
      <c r="AN987" s="21"/>
      <c r="AO987" s="87"/>
      <c r="AP987" s="21"/>
      <c r="AQ987" s="21"/>
      <c r="AR987" s="21"/>
      <c r="AS987" s="34"/>
      <c r="AT987" s="34"/>
      <c r="AU987" s="29">
        <v>888</v>
      </c>
      <c r="AV987" s="29" t="s">
        <v>449</v>
      </c>
      <c r="AW987" s="29" t="str">
        <f t="shared" si="229"/>
        <v>888.</v>
      </c>
      <c r="AX987" s="104"/>
    </row>
    <row r="988" spans="1:50" ht="22.5" customHeight="1" x14ac:dyDescent="0.3">
      <c r="A988" s="159" t="str">
        <f t="shared" si="218"/>
        <v>889.</v>
      </c>
      <c r="B988" s="159">
        <v>3999</v>
      </c>
      <c r="C988" s="171" t="s">
        <v>373</v>
      </c>
      <c r="D988" s="159">
        <v>1974</v>
      </c>
      <c r="E988" s="192" t="s">
        <v>34</v>
      </c>
      <c r="F988" s="159" t="s">
        <v>37</v>
      </c>
      <c r="G988" s="159">
        <v>5</v>
      </c>
      <c r="H988" s="159">
        <v>4</v>
      </c>
      <c r="I988" s="154">
        <v>3681.6</v>
      </c>
      <c r="J988" s="154">
        <v>3386.8</v>
      </c>
      <c r="K988" s="154">
        <v>3130.9</v>
      </c>
      <c r="L988" s="156">
        <v>159</v>
      </c>
      <c r="M988" s="154">
        <f>X988</f>
        <v>1483049</v>
      </c>
      <c r="N988" s="173" t="s">
        <v>34</v>
      </c>
      <c r="O988" s="173" t="s">
        <v>34</v>
      </c>
      <c r="P988" s="160" t="s">
        <v>34</v>
      </c>
      <c r="Q988" s="190">
        <f t="shared" si="228"/>
        <v>1483049</v>
      </c>
      <c r="R988" s="190">
        <f t="shared" si="226"/>
        <v>402.82730334637114</v>
      </c>
      <c r="S988" s="190">
        <v>6757.0460339943347</v>
      </c>
      <c r="T988" s="154" t="s">
        <v>34</v>
      </c>
      <c r="U988" s="156" t="s">
        <v>34</v>
      </c>
      <c r="V988" s="154" t="s">
        <v>34</v>
      </c>
      <c r="W988" s="154">
        <v>952</v>
      </c>
      <c r="X988" s="154">
        <v>1483049</v>
      </c>
      <c r="Y988" s="154" t="s">
        <v>34</v>
      </c>
      <c r="Z988" s="154" t="s">
        <v>34</v>
      </c>
      <c r="AA988" s="154" t="s">
        <v>34</v>
      </c>
      <c r="AB988" s="154" t="s">
        <v>34</v>
      </c>
      <c r="AC988" s="154" t="s">
        <v>34</v>
      </c>
      <c r="AD988" s="154" t="s">
        <v>34</v>
      </c>
      <c r="AE988" s="154" t="s">
        <v>34</v>
      </c>
      <c r="AF988" s="154" t="s">
        <v>34</v>
      </c>
      <c r="AG988" s="154" t="s">
        <v>34</v>
      </c>
      <c r="AH988" s="154" t="s">
        <v>34</v>
      </c>
      <c r="AI988" s="170" t="s">
        <v>405</v>
      </c>
      <c r="AJ988" s="41" t="s">
        <v>405</v>
      </c>
      <c r="AK988" s="32" t="s">
        <v>404</v>
      </c>
      <c r="AL988" s="90">
        <v>1</v>
      </c>
      <c r="AM988" s="89"/>
      <c r="AN988" s="21"/>
      <c r="AO988" s="87"/>
      <c r="AP988" s="21"/>
      <c r="AQ988" s="21"/>
      <c r="AR988" s="21"/>
      <c r="AS988" s="34"/>
      <c r="AT988" s="34"/>
      <c r="AU988" s="29">
        <v>889</v>
      </c>
      <c r="AV988" s="29" t="s">
        <v>449</v>
      </c>
      <c r="AW988" s="29" t="str">
        <f t="shared" si="229"/>
        <v>889.</v>
      </c>
      <c r="AX988" s="104"/>
    </row>
    <row r="989" spans="1:50" ht="22.5" customHeight="1" x14ac:dyDescent="0.3">
      <c r="A989" s="159" t="str">
        <f t="shared" si="218"/>
        <v>890.</v>
      </c>
      <c r="B989" s="159">
        <v>4000</v>
      </c>
      <c r="C989" s="171" t="s">
        <v>374</v>
      </c>
      <c r="D989" s="159">
        <v>1976</v>
      </c>
      <c r="E989" s="192" t="s">
        <v>34</v>
      </c>
      <c r="F989" s="159" t="s">
        <v>37</v>
      </c>
      <c r="G989" s="159">
        <v>5</v>
      </c>
      <c r="H989" s="159">
        <v>4</v>
      </c>
      <c r="I989" s="154">
        <v>3647.7</v>
      </c>
      <c r="J989" s="154">
        <v>3317.1</v>
      </c>
      <c r="K989" s="154">
        <v>3113.2</v>
      </c>
      <c r="L989" s="156">
        <v>132</v>
      </c>
      <c r="M989" s="154">
        <f>X989</f>
        <v>1635053.87</v>
      </c>
      <c r="N989" s="173" t="s">
        <v>34</v>
      </c>
      <c r="O989" s="173" t="s">
        <v>34</v>
      </c>
      <c r="P989" s="160" t="s">
        <v>34</v>
      </c>
      <c r="Q989" s="190">
        <f t="shared" si="228"/>
        <v>1635053.87</v>
      </c>
      <c r="R989" s="190">
        <f t="shared" si="226"/>
        <v>448.24241851029421</v>
      </c>
      <c r="S989" s="190">
        <v>6757.0460339943347</v>
      </c>
      <c r="T989" s="154" t="s">
        <v>34</v>
      </c>
      <c r="U989" s="156" t="s">
        <v>34</v>
      </c>
      <c r="V989" s="154" t="s">
        <v>34</v>
      </c>
      <c r="W989" s="154">
        <v>952</v>
      </c>
      <c r="X989" s="154">
        <v>1635053.87</v>
      </c>
      <c r="Y989" s="154" t="s">
        <v>34</v>
      </c>
      <c r="Z989" s="154" t="s">
        <v>34</v>
      </c>
      <c r="AA989" s="154" t="s">
        <v>34</v>
      </c>
      <c r="AB989" s="154" t="s">
        <v>34</v>
      </c>
      <c r="AC989" s="154" t="s">
        <v>34</v>
      </c>
      <c r="AD989" s="154" t="s">
        <v>34</v>
      </c>
      <c r="AE989" s="154" t="s">
        <v>34</v>
      </c>
      <c r="AF989" s="154" t="s">
        <v>34</v>
      </c>
      <c r="AG989" s="154" t="s">
        <v>34</v>
      </c>
      <c r="AH989" s="154" t="s">
        <v>34</v>
      </c>
      <c r="AI989" s="170" t="s">
        <v>405</v>
      </c>
      <c r="AJ989" s="41" t="s">
        <v>405</v>
      </c>
      <c r="AK989" s="32" t="s">
        <v>404</v>
      </c>
      <c r="AL989" s="90">
        <v>1</v>
      </c>
      <c r="AM989" s="89"/>
      <c r="AN989" s="21"/>
      <c r="AO989" s="87"/>
      <c r="AP989" s="21"/>
      <c r="AQ989" s="21"/>
      <c r="AR989" s="21"/>
      <c r="AS989" s="34"/>
      <c r="AT989" s="34"/>
      <c r="AU989" s="29">
        <v>890</v>
      </c>
      <c r="AV989" s="29" t="s">
        <v>449</v>
      </c>
      <c r="AW989" s="29" t="str">
        <f t="shared" si="229"/>
        <v>890.</v>
      </c>
      <c r="AX989" s="104"/>
    </row>
    <row r="990" spans="1:50" ht="22.5" customHeight="1" x14ac:dyDescent="0.3">
      <c r="A990" s="159" t="str">
        <f t="shared" si="218"/>
        <v>891.</v>
      </c>
      <c r="B990" s="159">
        <v>3791</v>
      </c>
      <c r="C990" s="187" t="s">
        <v>375</v>
      </c>
      <c r="D990" s="159">
        <v>1966</v>
      </c>
      <c r="E990" s="192" t="s">
        <v>34</v>
      </c>
      <c r="F990" s="159" t="s">
        <v>35</v>
      </c>
      <c r="G990" s="159">
        <v>2</v>
      </c>
      <c r="H990" s="159">
        <v>2</v>
      </c>
      <c r="I990" s="154">
        <v>270.2</v>
      </c>
      <c r="J990" s="154">
        <v>159.19999999999999</v>
      </c>
      <c r="K990" s="154">
        <v>130.4</v>
      </c>
      <c r="L990" s="156">
        <v>17</v>
      </c>
      <c r="M990" s="154">
        <f>AB990</f>
        <v>522621.25</v>
      </c>
      <c r="N990" s="173" t="s">
        <v>34</v>
      </c>
      <c r="O990" s="173" t="s">
        <v>34</v>
      </c>
      <c r="P990" s="160" t="s">
        <v>34</v>
      </c>
      <c r="Q990" s="190">
        <f t="shared" si="228"/>
        <v>522621.25</v>
      </c>
      <c r="R990" s="190">
        <f t="shared" si="226"/>
        <v>1934.2015173945226</v>
      </c>
      <c r="S990" s="190">
        <v>6757.0460339943347</v>
      </c>
      <c r="T990" s="154" t="s">
        <v>34</v>
      </c>
      <c r="U990" s="156" t="s">
        <v>34</v>
      </c>
      <c r="V990" s="154" t="s">
        <v>34</v>
      </c>
      <c r="W990" s="154" t="s">
        <v>34</v>
      </c>
      <c r="X990" s="154" t="s">
        <v>34</v>
      </c>
      <c r="Y990" s="154" t="s">
        <v>34</v>
      </c>
      <c r="Z990" s="154" t="s">
        <v>34</v>
      </c>
      <c r="AA990" s="154">
        <v>498.08</v>
      </c>
      <c r="AB990" s="154">
        <v>522621.25</v>
      </c>
      <c r="AC990" s="154" t="s">
        <v>34</v>
      </c>
      <c r="AD990" s="154" t="s">
        <v>34</v>
      </c>
      <c r="AE990" s="154" t="s">
        <v>34</v>
      </c>
      <c r="AF990" s="154" t="s">
        <v>34</v>
      </c>
      <c r="AG990" s="154" t="s">
        <v>34</v>
      </c>
      <c r="AH990" s="154" t="s">
        <v>34</v>
      </c>
      <c r="AI990" s="170" t="s">
        <v>405</v>
      </c>
      <c r="AJ990" s="41" t="s">
        <v>405</v>
      </c>
      <c r="AK990" s="32" t="s">
        <v>404</v>
      </c>
      <c r="AL990" s="90">
        <v>1</v>
      </c>
      <c r="AM990" s="89"/>
      <c r="AN990" s="21"/>
      <c r="AO990" s="87"/>
      <c r="AP990" s="21"/>
      <c r="AQ990" s="21"/>
      <c r="AR990" s="21"/>
      <c r="AS990" s="34"/>
      <c r="AT990" s="34"/>
      <c r="AU990" s="29">
        <v>891</v>
      </c>
      <c r="AV990" s="29" t="s">
        <v>449</v>
      </c>
      <c r="AW990" s="29" t="str">
        <f t="shared" si="229"/>
        <v>891.</v>
      </c>
      <c r="AX990" s="104"/>
    </row>
    <row r="991" spans="1:50" ht="22.5" customHeight="1" x14ac:dyDescent="0.3">
      <c r="A991" s="159" t="str">
        <f t="shared" si="218"/>
        <v>892.</v>
      </c>
      <c r="B991" s="159">
        <v>3794</v>
      </c>
      <c r="C991" s="187" t="s">
        <v>376</v>
      </c>
      <c r="D991" s="159">
        <v>1967</v>
      </c>
      <c r="E991" s="192" t="s">
        <v>34</v>
      </c>
      <c r="F991" s="159" t="s">
        <v>35</v>
      </c>
      <c r="G991" s="159">
        <v>2</v>
      </c>
      <c r="H991" s="159">
        <v>2</v>
      </c>
      <c r="I991" s="154">
        <v>525.79999999999995</v>
      </c>
      <c r="J991" s="154">
        <v>462.5</v>
      </c>
      <c r="K991" s="154">
        <v>145.30000000000001</v>
      </c>
      <c r="L991" s="156">
        <v>24</v>
      </c>
      <c r="M991" s="154">
        <f>X991</f>
        <v>1219353.8799999999</v>
      </c>
      <c r="N991" s="173" t="s">
        <v>34</v>
      </c>
      <c r="O991" s="173" t="s">
        <v>34</v>
      </c>
      <c r="P991" s="160" t="s">
        <v>34</v>
      </c>
      <c r="Q991" s="190">
        <f t="shared" si="228"/>
        <v>1219353.8799999999</v>
      </c>
      <c r="R991" s="190">
        <f t="shared" si="226"/>
        <v>2319.0450361354128</v>
      </c>
      <c r="S991" s="190">
        <v>6757.0460339943347</v>
      </c>
      <c r="T991" s="154" t="s">
        <v>34</v>
      </c>
      <c r="U991" s="156" t="s">
        <v>34</v>
      </c>
      <c r="V991" s="154" t="s">
        <v>34</v>
      </c>
      <c r="W991" s="154">
        <v>450</v>
      </c>
      <c r="X991" s="154">
        <v>1219353.8799999999</v>
      </c>
      <c r="Y991" s="154" t="s">
        <v>34</v>
      </c>
      <c r="Z991" s="154" t="s">
        <v>34</v>
      </c>
      <c r="AA991" s="154" t="s">
        <v>34</v>
      </c>
      <c r="AB991" s="154" t="s">
        <v>34</v>
      </c>
      <c r="AC991" s="154" t="s">
        <v>34</v>
      </c>
      <c r="AD991" s="154" t="s">
        <v>34</v>
      </c>
      <c r="AE991" s="154" t="s">
        <v>34</v>
      </c>
      <c r="AF991" s="154" t="s">
        <v>34</v>
      </c>
      <c r="AG991" s="154" t="s">
        <v>34</v>
      </c>
      <c r="AH991" s="154" t="s">
        <v>34</v>
      </c>
      <c r="AI991" s="170" t="s">
        <v>405</v>
      </c>
      <c r="AJ991" s="41" t="s">
        <v>405</v>
      </c>
      <c r="AK991" s="32" t="s">
        <v>404</v>
      </c>
      <c r="AL991" s="90">
        <v>1</v>
      </c>
      <c r="AM991" s="89"/>
      <c r="AN991" s="21"/>
      <c r="AO991" s="87"/>
      <c r="AP991" s="21"/>
      <c r="AQ991" s="21"/>
      <c r="AR991" s="21"/>
      <c r="AS991" s="34"/>
      <c r="AT991" s="34"/>
      <c r="AU991" s="29">
        <v>892</v>
      </c>
      <c r="AV991" s="29" t="s">
        <v>449</v>
      </c>
      <c r="AW991" s="29" t="str">
        <f t="shared" si="229"/>
        <v>892.</v>
      </c>
      <c r="AX991" s="104"/>
    </row>
    <row r="992" spans="1:50" ht="22.5" customHeight="1" x14ac:dyDescent="0.3">
      <c r="A992" s="159" t="str">
        <f t="shared" si="218"/>
        <v>893.</v>
      </c>
      <c r="B992" s="159">
        <v>3831</v>
      </c>
      <c r="C992" s="187" t="s">
        <v>377</v>
      </c>
      <c r="D992" s="159">
        <v>1911</v>
      </c>
      <c r="E992" s="192" t="s">
        <v>34</v>
      </c>
      <c r="F992" s="159" t="s">
        <v>35</v>
      </c>
      <c r="G992" s="159">
        <v>2</v>
      </c>
      <c r="H992" s="159">
        <v>2</v>
      </c>
      <c r="I992" s="154">
        <v>354.1</v>
      </c>
      <c r="J992" s="154">
        <v>281.60000000000002</v>
      </c>
      <c r="K992" s="154">
        <v>51.4</v>
      </c>
      <c r="L992" s="156">
        <v>8</v>
      </c>
      <c r="M992" s="154">
        <f>X992</f>
        <v>1096201.52</v>
      </c>
      <c r="N992" s="173" t="s">
        <v>34</v>
      </c>
      <c r="O992" s="173" t="s">
        <v>34</v>
      </c>
      <c r="P992" s="160" t="s">
        <v>34</v>
      </c>
      <c r="Q992" s="190">
        <f t="shared" si="228"/>
        <v>1096201.52</v>
      </c>
      <c r="R992" s="190">
        <f t="shared" si="226"/>
        <v>3095.739960463146</v>
      </c>
      <c r="S992" s="190">
        <v>6757.0460339943347</v>
      </c>
      <c r="T992" s="154" t="s">
        <v>34</v>
      </c>
      <c r="U992" s="156" t="s">
        <v>34</v>
      </c>
      <c r="V992" s="154" t="s">
        <v>34</v>
      </c>
      <c r="W992" s="154">
        <v>460</v>
      </c>
      <c r="X992" s="154">
        <v>1096201.52</v>
      </c>
      <c r="Y992" s="154" t="s">
        <v>34</v>
      </c>
      <c r="Z992" s="154" t="s">
        <v>34</v>
      </c>
      <c r="AA992" s="154" t="s">
        <v>34</v>
      </c>
      <c r="AB992" s="154" t="s">
        <v>34</v>
      </c>
      <c r="AC992" s="154" t="s">
        <v>34</v>
      </c>
      <c r="AD992" s="154" t="s">
        <v>34</v>
      </c>
      <c r="AE992" s="154" t="s">
        <v>34</v>
      </c>
      <c r="AF992" s="154" t="s">
        <v>34</v>
      </c>
      <c r="AG992" s="154" t="s">
        <v>34</v>
      </c>
      <c r="AH992" s="154" t="s">
        <v>34</v>
      </c>
      <c r="AI992" s="170" t="s">
        <v>405</v>
      </c>
      <c r="AJ992" s="41" t="s">
        <v>405</v>
      </c>
      <c r="AK992" s="32" t="s">
        <v>404</v>
      </c>
      <c r="AL992" s="90">
        <v>1</v>
      </c>
      <c r="AM992" s="89"/>
      <c r="AN992" s="21"/>
      <c r="AO992" s="87"/>
      <c r="AP992" s="21"/>
      <c r="AQ992" s="21"/>
      <c r="AR992" s="21"/>
      <c r="AS992" s="34"/>
      <c r="AT992" s="34"/>
      <c r="AU992" s="29">
        <v>893</v>
      </c>
      <c r="AV992" s="29" t="s">
        <v>449</v>
      </c>
      <c r="AW992" s="29" t="str">
        <f t="shared" si="229"/>
        <v>893.</v>
      </c>
      <c r="AX992" s="104"/>
    </row>
    <row r="993" spans="1:50" ht="22.5" customHeight="1" x14ac:dyDescent="0.3">
      <c r="A993" s="159" t="str">
        <f t="shared" si="218"/>
        <v>894.</v>
      </c>
      <c r="B993" s="159">
        <v>3955</v>
      </c>
      <c r="C993" s="187" t="s">
        <v>1875</v>
      </c>
      <c r="D993" s="159">
        <v>1972</v>
      </c>
      <c r="E993" s="192" t="s">
        <v>34</v>
      </c>
      <c r="F993" s="159" t="s">
        <v>35</v>
      </c>
      <c r="G993" s="159">
        <v>5</v>
      </c>
      <c r="H993" s="159">
        <v>6</v>
      </c>
      <c r="I993" s="154">
        <v>6733.48</v>
      </c>
      <c r="J993" s="154">
        <v>4377.6000000000004</v>
      </c>
      <c r="K993" s="154">
        <v>3980.3</v>
      </c>
      <c r="L993" s="156">
        <v>188</v>
      </c>
      <c r="M993" s="154">
        <f>T993</f>
        <v>654197.11</v>
      </c>
      <c r="N993" s="173" t="s">
        <v>34</v>
      </c>
      <c r="O993" s="173" t="s">
        <v>34</v>
      </c>
      <c r="P993" s="160" t="s">
        <v>34</v>
      </c>
      <c r="Q993" s="190">
        <f t="shared" si="228"/>
        <v>654197.11</v>
      </c>
      <c r="R993" s="190">
        <f t="shared" si="226"/>
        <v>97.155870367180128</v>
      </c>
      <c r="S993" s="190">
        <v>6757.0460339943347</v>
      </c>
      <c r="T993" s="154">
        <v>654197.11</v>
      </c>
      <c r="U993" s="156" t="s">
        <v>34</v>
      </c>
      <c r="V993" s="154" t="s">
        <v>34</v>
      </c>
      <c r="W993" s="154" t="s">
        <v>34</v>
      </c>
      <c r="X993" s="154" t="s">
        <v>34</v>
      </c>
      <c r="Y993" s="154" t="s">
        <v>34</v>
      </c>
      <c r="Z993" s="154" t="s">
        <v>34</v>
      </c>
      <c r="AA993" s="154" t="s">
        <v>34</v>
      </c>
      <c r="AB993" s="154" t="s">
        <v>34</v>
      </c>
      <c r="AC993" s="154" t="s">
        <v>34</v>
      </c>
      <c r="AD993" s="154" t="s">
        <v>34</v>
      </c>
      <c r="AE993" s="154" t="s">
        <v>34</v>
      </c>
      <c r="AF993" s="154" t="s">
        <v>34</v>
      </c>
      <c r="AG993" s="154" t="s">
        <v>34</v>
      </c>
      <c r="AH993" s="154" t="s">
        <v>34</v>
      </c>
      <c r="AI993" s="170" t="s">
        <v>405</v>
      </c>
      <c r="AJ993" s="41" t="s">
        <v>405</v>
      </c>
      <c r="AK993" s="32" t="s">
        <v>404</v>
      </c>
      <c r="AL993" s="90">
        <v>1</v>
      </c>
      <c r="AM993" s="89"/>
      <c r="AN993" s="21" t="s">
        <v>501</v>
      </c>
      <c r="AO993" s="21"/>
      <c r="AP993" s="21"/>
      <c r="AQ993" s="21"/>
      <c r="AR993" s="21"/>
      <c r="AS993" s="21" t="s">
        <v>1876</v>
      </c>
      <c r="AT993" s="21"/>
      <c r="AU993" s="29">
        <v>894</v>
      </c>
      <c r="AV993" s="29" t="s">
        <v>449</v>
      </c>
      <c r="AW993" s="29" t="str">
        <f t="shared" si="229"/>
        <v>894.</v>
      </c>
      <c r="AX993" s="104"/>
    </row>
    <row r="994" spans="1:50" ht="22.5" customHeight="1" x14ac:dyDescent="0.3">
      <c r="A994" s="159" t="str">
        <f t="shared" si="218"/>
        <v>895.</v>
      </c>
      <c r="B994" s="159">
        <v>3974</v>
      </c>
      <c r="C994" s="187" t="s">
        <v>378</v>
      </c>
      <c r="D994" s="159">
        <v>1955</v>
      </c>
      <c r="E994" s="192" t="s">
        <v>34</v>
      </c>
      <c r="F994" s="159" t="s">
        <v>35</v>
      </c>
      <c r="G994" s="159">
        <v>2</v>
      </c>
      <c r="H994" s="159">
        <v>2</v>
      </c>
      <c r="I994" s="154">
        <v>722.6</v>
      </c>
      <c r="J994" s="154">
        <v>374.6</v>
      </c>
      <c r="K994" s="154">
        <v>374.6</v>
      </c>
      <c r="L994" s="156">
        <v>11</v>
      </c>
      <c r="M994" s="154">
        <f>X994</f>
        <v>1086841.43</v>
      </c>
      <c r="N994" s="173" t="s">
        <v>34</v>
      </c>
      <c r="O994" s="173" t="s">
        <v>34</v>
      </c>
      <c r="P994" s="160" t="s">
        <v>34</v>
      </c>
      <c r="Q994" s="190">
        <f t="shared" si="228"/>
        <v>1086841.43</v>
      </c>
      <c r="R994" s="190">
        <f t="shared" si="226"/>
        <v>1504.0706199833933</v>
      </c>
      <c r="S994" s="190">
        <v>6757.0460339943347</v>
      </c>
      <c r="T994" s="154" t="s">
        <v>34</v>
      </c>
      <c r="U994" s="156" t="s">
        <v>34</v>
      </c>
      <c r="V994" s="154" t="s">
        <v>34</v>
      </c>
      <c r="W994" s="154">
        <v>388</v>
      </c>
      <c r="X994" s="154">
        <v>1086841.43</v>
      </c>
      <c r="Y994" s="154" t="s">
        <v>34</v>
      </c>
      <c r="Z994" s="154" t="s">
        <v>34</v>
      </c>
      <c r="AA994" s="154" t="s">
        <v>34</v>
      </c>
      <c r="AB994" s="154" t="s">
        <v>34</v>
      </c>
      <c r="AC994" s="154" t="s">
        <v>34</v>
      </c>
      <c r="AD994" s="154" t="s">
        <v>34</v>
      </c>
      <c r="AE994" s="154" t="s">
        <v>34</v>
      </c>
      <c r="AF994" s="154" t="s">
        <v>34</v>
      </c>
      <c r="AG994" s="154" t="s">
        <v>34</v>
      </c>
      <c r="AH994" s="154" t="s">
        <v>34</v>
      </c>
      <c r="AI994" s="170" t="s">
        <v>405</v>
      </c>
      <c r="AJ994" s="41" t="s">
        <v>405</v>
      </c>
      <c r="AK994" s="32" t="s">
        <v>404</v>
      </c>
      <c r="AL994" s="90">
        <v>1</v>
      </c>
      <c r="AM994" s="89"/>
      <c r="AN994" s="21"/>
      <c r="AO994" s="87"/>
      <c r="AP994" s="21"/>
      <c r="AQ994" s="21"/>
      <c r="AR994" s="21"/>
      <c r="AS994" s="34"/>
      <c r="AT994" s="34"/>
      <c r="AU994" s="29">
        <v>895</v>
      </c>
      <c r="AV994" s="29" t="s">
        <v>449</v>
      </c>
      <c r="AW994" s="29" t="str">
        <f t="shared" si="229"/>
        <v>895.</v>
      </c>
      <c r="AX994" s="104"/>
    </row>
    <row r="995" spans="1:50" ht="22.5" customHeight="1" x14ac:dyDescent="0.3">
      <c r="A995" s="159" t="str">
        <f t="shared" si="218"/>
        <v>896.</v>
      </c>
      <c r="B995" s="159">
        <v>3975</v>
      </c>
      <c r="C995" s="187" t="s">
        <v>379</v>
      </c>
      <c r="D995" s="159">
        <v>1960</v>
      </c>
      <c r="E995" s="192" t="s">
        <v>34</v>
      </c>
      <c r="F995" s="159" t="s">
        <v>35</v>
      </c>
      <c r="G995" s="159">
        <v>2</v>
      </c>
      <c r="H995" s="159">
        <v>2</v>
      </c>
      <c r="I995" s="154">
        <v>986.22</v>
      </c>
      <c r="J995" s="154">
        <v>559.12</v>
      </c>
      <c r="K995" s="154">
        <v>447.42</v>
      </c>
      <c r="L995" s="156">
        <v>22</v>
      </c>
      <c r="M995" s="154">
        <f>X995</f>
        <v>1197785.58</v>
      </c>
      <c r="N995" s="173" t="s">
        <v>34</v>
      </c>
      <c r="O995" s="173" t="s">
        <v>34</v>
      </c>
      <c r="P995" s="160" t="s">
        <v>34</v>
      </c>
      <c r="Q995" s="190">
        <f t="shared" si="228"/>
        <v>1197785.58</v>
      </c>
      <c r="R995" s="190">
        <f t="shared" si="226"/>
        <v>1214.5216888726654</v>
      </c>
      <c r="S995" s="190">
        <v>6757.0460339943347</v>
      </c>
      <c r="T995" s="154" t="s">
        <v>34</v>
      </c>
      <c r="U995" s="156" t="s">
        <v>34</v>
      </c>
      <c r="V995" s="154" t="s">
        <v>34</v>
      </c>
      <c r="W995" s="154">
        <v>502</v>
      </c>
      <c r="X995" s="154">
        <v>1197785.58</v>
      </c>
      <c r="Y995" s="154" t="s">
        <v>34</v>
      </c>
      <c r="Z995" s="154" t="s">
        <v>34</v>
      </c>
      <c r="AA995" s="154" t="s">
        <v>34</v>
      </c>
      <c r="AB995" s="154" t="s">
        <v>34</v>
      </c>
      <c r="AC995" s="154" t="s">
        <v>34</v>
      </c>
      <c r="AD995" s="154" t="s">
        <v>34</v>
      </c>
      <c r="AE995" s="154" t="s">
        <v>34</v>
      </c>
      <c r="AF995" s="154" t="s">
        <v>34</v>
      </c>
      <c r="AG995" s="154" t="s">
        <v>34</v>
      </c>
      <c r="AH995" s="154" t="s">
        <v>34</v>
      </c>
      <c r="AI995" s="170" t="s">
        <v>405</v>
      </c>
      <c r="AJ995" s="41" t="s">
        <v>405</v>
      </c>
      <c r="AK995" s="32" t="s">
        <v>404</v>
      </c>
      <c r="AL995" s="90">
        <v>1</v>
      </c>
      <c r="AM995" s="89"/>
      <c r="AN995" s="21"/>
      <c r="AO995" s="87"/>
      <c r="AP995" s="21"/>
      <c r="AQ995" s="21"/>
      <c r="AR995" s="21"/>
      <c r="AS995" s="34"/>
      <c r="AT995" s="34"/>
      <c r="AU995" s="29">
        <v>896</v>
      </c>
      <c r="AV995" s="29" t="s">
        <v>449</v>
      </c>
      <c r="AW995" s="29" t="str">
        <f t="shared" si="229"/>
        <v>896.</v>
      </c>
      <c r="AX995" s="104"/>
    </row>
    <row r="996" spans="1:50" ht="22.5" customHeight="1" x14ac:dyDescent="0.3">
      <c r="A996" s="159" t="str">
        <f t="shared" ref="A996:A1052" si="230">AW996</f>
        <v>897.</v>
      </c>
      <c r="B996" s="159">
        <v>3825</v>
      </c>
      <c r="C996" s="187" t="s">
        <v>380</v>
      </c>
      <c r="D996" s="159">
        <v>1967</v>
      </c>
      <c r="E996" s="172" t="s">
        <v>34</v>
      </c>
      <c r="F996" s="159" t="s">
        <v>35</v>
      </c>
      <c r="G996" s="159">
        <v>4</v>
      </c>
      <c r="H996" s="159">
        <v>2</v>
      </c>
      <c r="I996" s="154">
        <v>1280.9000000000001</v>
      </c>
      <c r="J996" s="154">
        <v>1162.2</v>
      </c>
      <c r="K996" s="154">
        <v>867.1</v>
      </c>
      <c r="L996" s="156">
        <v>54</v>
      </c>
      <c r="M996" s="154">
        <f>T996</f>
        <v>120483.14</v>
      </c>
      <c r="N996" s="173" t="s">
        <v>34</v>
      </c>
      <c r="O996" s="173" t="s">
        <v>34</v>
      </c>
      <c r="P996" s="160" t="s">
        <v>34</v>
      </c>
      <c r="Q996" s="190">
        <f t="shared" si="228"/>
        <v>120483.14</v>
      </c>
      <c r="R996" s="190">
        <f t="shared" si="226"/>
        <v>94.061316262003274</v>
      </c>
      <c r="S996" s="190">
        <v>6757.0460339943347</v>
      </c>
      <c r="T996" s="154">
        <v>120483.14</v>
      </c>
      <c r="U996" s="156" t="s">
        <v>34</v>
      </c>
      <c r="V996" s="154" t="s">
        <v>34</v>
      </c>
      <c r="W996" s="154" t="s">
        <v>34</v>
      </c>
      <c r="X996" s="154" t="s">
        <v>34</v>
      </c>
      <c r="Y996" s="154" t="s">
        <v>34</v>
      </c>
      <c r="Z996" s="154" t="s">
        <v>34</v>
      </c>
      <c r="AA996" s="154" t="s">
        <v>34</v>
      </c>
      <c r="AB996" s="154" t="s">
        <v>34</v>
      </c>
      <c r="AC996" s="154" t="s">
        <v>34</v>
      </c>
      <c r="AD996" s="154" t="s">
        <v>34</v>
      </c>
      <c r="AE996" s="154" t="s">
        <v>34</v>
      </c>
      <c r="AF996" s="154" t="s">
        <v>34</v>
      </c>
      <c r="AG996" s="154" t="s">
        <v>34</v>
      </c>
      <c r="AH996" s="154" t="s">
        <v>34</v>
      </c>
      <c r="AI996" s="170" t="s">
        <v>405</v>
      </c>
      <c r="AJ996" s="41" t="s">
        <v>405</v>
      </c>
      <c r="AK996" s="32" t="s">
        <v>404</v>
      </c>
      <c r="AL996" s="90">
        <v>1</v>
      </c>
      <c r="AM996" s="89"/>
      <c r="AN996" s="21" t="s">
        <v>409</v>
      </c>
      <c r="AO996" s="21"/>
      <c r="AP996" s="21"/>
      <c r="AQ996" s="21"/>
      <c r="AR996" s="21"/>
      <c r="AS996" s="34" t="s">
        <v>1916</v>
      </c>
      <c r="AT996" s="34"/>
      <c r="AU996" s="29">
        <v>897</v>
      </c>
      <c r="AV996" s="29" t="s">
        <v>449</v>
      </c>
      <c r="AW996" s="29" t="str">
        <f t="shared" si="229"/>
        <v>897.</v>
      </c>
      <c r="AX996" s="104"/>
    </row>
    <row r="997" spans="1:50" ht="22.5" customHeight="1" x14ac:dyDescent="0.3">
      <c r="A997" s="159" t="str">
        <f t="shared" si="230"/>
        <v>898.</v>
      </c>
      <c r="B997" s="159">
        <v>3826</v>
      </c>
      <c r="C997" s="187" t="s">
        <v>381</v>
      </c>
      <c r="D997" s="159">
        <v>1970</v>
      </c>
      <c r="E997" s="192" t="s">
        <v>34</v>
      </c>
      <c r="F997" s="159" t="s">
        <v>37</v>
      </c>
      <c r="G997" s="159">
        <v>5</v>
      </c>
      <c r="H997" s="159">
        <v>3</v>
      </c>
      <c r="I997" s="154">
        <v>3014.5</v>
      </c>
      <c r="J997" s="154">
        <v>2790.1</v>
      </c>
      <c r="K997" s="154">
        <v>2740.1</v>
      </c>
      <c r="L997" s="156">
        <v>131</v>
      </c>
      <c r="M997" s="154">
        <f>X997</f>
        <v>1191615.04</v>
      </c>
      <c r="N997" s="173" t="s">
        <v>34</v>
      </c>
      <c r="O997" s="173" t="s">
        <v>34</v>
      </c>
      <c r="P997" s="160" t="s">
        <v>34</v>
      </c>
      <c r="Q997" s="190">
        <f t="shared" si="228"/>
        <v>1191615.04</v>
      </c>
      <c r="R997" s="190">
        <f t="shared" si="226"/>
        <v>395.29442361917398</v>
      </c>
      <c r="S997" s="190">
        <v>6757.0460339943347</v>
      </c>
      <c r="T997" s="154" t="s">
        <v>34</v>
      </c>
      <c r="U997" s="156" t="s">
        <v>34</v>
      </c>
      <c r="V997" s="154" t="s">
        <v>34</v>
      </c>
      <c r="W997" s="154">
        <v>747.5</v>
      </c>
      <c r="X997" s="154">
        <v>1191615.04</v>
      </c>
      <c r="Y997" s="154" t="s">
        <v>34</v>
      </c>
      <c r="Z997" s="154" t="s">
        <v>34</v>
      </c>
      <c r="AA997" s="154" t="s">
        <v>34</v>
      </c>
      <c r="AB997" s="154" t="s">
        <v>34</v>
      </c>
      <c r="AC997" s="154" t="s">
        <v>34</v>
      </c>
      <c r="AD997" s="154" t="s">
        <v>34</v>
      </c>
      <c r="AE997" s="154" t="s">
        <v>34</v>
      </c>
      <c r="AF997" s="154" t="s">
        <v>34</v>
      </c>
      <c r="AG997" s="154" t="s">
        <v>34</v>
      </c>
      <c r="AH997" s="154" t="s">
        <v>34</v>
      </c>
      <c r="AI997" s="170" t="s">
        <v>405</v>
      </c>
      <c r="AJ997" s="41" t="s">
        <v>405</v>
      </c>
      <c r="AK997" s="32" t="s">
        <v>404</v>
      </c>
      <c r="AL997" s="90">
        <v>1</v>
      </c>
      <c r="AM997" s="89"/>
      <c r="AN997" s="21"/>
      <c r="AO997" s="87"/>
      <c r="AP997" s="21"/>
      <c r="AQ997" s="21"/>
      <c r="AR997" s="21"/>
      <c r="AS997" s="34"/>
      <c r="AT997" s="34"/>
      <c r="AU997" s="29">
        <v>898</v>
      </c>
      <c r="AV997" s="29" t="s">
        <v>449</v>
      </c>
      <c r="AW997" s="29" t="str">
        <f t="shared" si="229"/>
        <v>898.</v>
      </c>
      <c r="AX997" s="104"/>
    </row>
    <row r="998" spans="1:50" ht="22.5" customHeight="1" x14ac:dyDescent="0.3">
      <c r="A998" s="159"/>
      <c r="B998" s="159"/>
      <c r="C998" s="158" t="s">
        <v>382</v>
      </c>
      <c r="D998" s="159"/>
      <c r="E998" s="167"/>
      <c r="F998" s="159"/>
      <c r="G998" s="168"/>
      <c r="H998" s="168"/>
      <c r="I998" s="164">
        <f>I999+I1003+I1006</f>
        <v>8897.8000000000011</v>
      </c>
      <c r="J998" s="164">
        <f>J999+J1003+J1006</f>
        <v>8244.5</v>
      </c>
      <c r="K998" s="164">
        <f>K999+K1003+K1006</f>
        <v>7643.9000000000005</v>
      </c>
      <c r="L998" s="174">
        <f>L999+L1003+L1006</f>
        <v>350</v>
      </c>
      <c r="M998" s="164">
        <f>M999+M1003+M1006</f>
        <v>4080393.41</v>
      </c>
      <c r="N998" s="164"/>
      <c r="O998" s="164"/>
      <c r="P998" s="164"/>
      <c r="Q998" s="164">
        <f>Q999+Q1003+Q1006</f>
        <v>4080393.41</v>
      </c>
      <c r="R998" s="164"/>
      <c r="S998" s="164"/>
      <c r="T998" s="164">
        <f>T999+T1003+T1006</f>
        <v>1437045.51</v>
      </c>
      <c r="U998" s="174"/>
      <c r="V998" s="164"/>
      <c r="W998" s="164">
        <f>W999+W1003+W1006</f>
        <v>1050.26</v>
      </c>
      <c r="X998" s="164">
        <f>X999+X1003+X1006</f>
        <v>2437926.2000000002</v>
      </c>
      <c r="Y998" s="164"/>
      <c r="Z998" s="164"/>
      <c r="AA998" s="164"/>
      <c r="AB998" s="164"/>
      <c r="AC998" s="164">
        <f>AC999+AC1003+AC1006</f>
        <v>88</v>
      </c>
      <c r="AD998" s="164">
        <f>AD999+AD1003+AD1006</f>
        <v>190692.08</v>
      </c>
      <c r="AE998" s="164"/>
      <c r="AF998" s="164"/>
      <c r="AG998" s="164">
        <f>AG999+AG1003+AG1006</f>
        <v>14729.619999999999</v>
      </c>
      <c r="AH998" s="152"/>
      <c r="AI998" s="170"/>
      <c r="AJ998" s="41"/>
      <c r="AK998" s="6"/>
      <c r="AL998" s="115">
        <f>AL999+AL1003+AL1006</f>
        <v>7</v>
      </c>
      <c r="AM998" s="107">
        <f>AM999+AM1003+AM1006</f>
        <v>0</v>
      </c>
      <c r="AN998" s="26">
        <f>M998-T998-V998-X998-Z998-AB998-AD998-AG998-AH998</f>
        <v>2.0008883439004421E-10</v>
      </c>
      <c r="AO998" s="87"/>
      <c r="AP998" s="26"/>
      <c r="AQ998" s="26"/>
      <c r="AR998" s="26"/>
      <c r="AS998" s="95">
        <f>AL998+AM998</f>
        <v>7</v>
      </c>
      <c r="AT998" s="46"/>
      <c r="AX998" s="104"/>
    </row>
    <row r="999" spans="1:50" ht="22.5" customHeight="1" x14ac:dyDescent="0.3">
      <c r="A999" s="159"/>
      <c r="B999" s="159"/>
      <c r="C999" s="158" t="s">
        <v>39</v>
      </c>
      <c r="D999" s="159"/>
      <c r="E999" s="167"/>
      <c r="F999" s="159"/>
      <c r="G999" s="168"/>
      <c r="H999" s="168"/>
      <c r="I999" s="160">
        <f>SUM(I1000:I1002)</f>
        <v>3476.9</v>
      </c>
      <c r="J999" s="160">
        <f>SUM(J1000:J1002)</f>
        <v>3279</v>
      </c>
      <c r="K999" s="160">
        <f>SUM(K1000:K1002)</f>
        <v>2994.8</v>
      </c>
      <c r="L999" s="161">
        <f>SUM(L1000:L1002)</f>
        <v>135</v>
      </c>
      <c r="M999" s="160">
        <f>SUM(M1000:M1002)</f>
        <v>2218491.1399999997</v>
      </c>
      <c r="N999" s="160"/>
      <c r="O999" s="160"/>
      <c r="P999" s="160"/>
      <c r="Q999" s="160">
        <f>SUM(Q1000:Q1002)</f>
        <v>2218491.1399999997</v>
      </c>
      <c r="R999" s="160"/>
      <c r="S999" s="160"/>
      <c r="T999" s="160">
        <f>SUM(T1000:T1002)</f>
        <v>607093.80000000005</v>
      </c>
      <c r="U999" s="161"/>
      <c r="V999" s="160"/>
      <c r="W999" s="160">
        <f>SUM(W1000:W1002)</f>
        <v>712.26</v>
      </c>
      <c r="X999" s="160">
        <f>SUM(X1000:X1002)</f>
        <v>1603221.2</v>
      </c>
      <c r="Y999" s="160"/>
      <c r="Z999" s="160"/>
      <c r="AA999" s="160"/>
      <c r="AB999" s="160"/>
      <c r="AC999" s="160"/>
      <c r="AD999" s="160"/>
      <c r="AE999" s="160"/>
      <c r="AF999" s="160"/>
      <c r="AG999" s="160">
        <f>SUM(AG1000:AG1002)</f>
        <v>8176.14</v>
      </c>
      <c r="AH999" s="165"/>
      <c r="AI999" s="170"/>
      <c r="AJ999" s="6">
        <v>3</v>
      </c>
      <c r="AL999" s="90">
        <f>SUM(AL1000:AL1002)</f>
        <v>3</v>
      </c>
      <c r="AM999" s="90">
        <f>SUM(AM1000:AM1002)</f>
        <v>0</v>
      </c>
      <c r="AN999" s="26">
        <f>M999-T999-V999-X999-Z999-AB999-AD999-AG999-AH999</f>
        <v>-3.3560354495421052E-10</v>
      </c>
      <c r="AO999" s="87"/>
      <c r="AP999" s="26"/>
      <c r="AQ999" s="26"/>
      <c r="AR999" s="26"/>
      <c r="AS999" s="46"/>
      <c r="AT999" s="46"/>
      <c r="AX999" s="104"/>
    </row>
    <row r="1000" spans="1:50" ht="22.5" customHeight="1" x14ac:dyDescent="0.3">
      <c r="A1000" s="159" t="str">
        <f t="shared" si="230"/>
        <v>899.</v>
      </c>
      <c r="B1000" s="159">
        <v>4015</v>
      </c>
      <c r="C1000" s="166" t="s">
        <v>1162</v>
      </c>
      <c r="D1000" s="172">
        <v>1972</v>
      </c>
      <c r="E1000" s="167" t="s">
        <v>34</v>
      </c>
      <c r="F1000" s="172" t="s">
        <v>113</v>
      </c>
      <c r="G1000" s="182">
        <v>5</v>
      </c>
      <c r="H1000" s="182">
        <v>4</v>
      </c>
      <c r="I1000" s="165">
        <v>2562.1999999999998</v>
      </c>
      <c r="J1000" s="165">
        <v>2439.6</v>
      </c>
      <c r="K1000" s="165">
        <v>2155.4</v>
      </c>
      <c r="L1000" s="169">
        <v>103</v>
      </c>
      <c r="M1000" s="165">
        <v>615269.93999999994</v>
      </c>
      <c r="N1000" s="160" t="s">
        <v>34</v>
      </c>
      <c r="O1000" s="160" t="s">
        <v>34</v>
      </c>
      <c r="P1000" s="160" t="s">
        <v>34</v>
      </c>
      <c r="Q1000" s="165">
        <f>M1000</f>
        <v>615269.93999999994</v>
      </c>
      <c r="R1000" s="173">
        <f>M1000/I1000</f>
        <v>240.13345562407306</v>
      </c>
      <c r="S1000" s="154">
        <v>5221.4052538370725</v>
      </c>
      <c r="T1000" s="165">
        <v>607093.80000000005</v>
      </c>
      <c r="U1000" s="169" t="s">
        <v>34</v>
      </c>
      <c r="V1000" s="165" t="s">
        <v>34</v>
      </c>
      <c r="W1000" s="165" t="s">
        <v>34</v>
      </c>
      <c r="X1000" s="165" t="s">
        <v>34</v>
      </c>
      <c r="Y1000" s="165" t="s">
        <v>34</v>
      </c>
      <c r="Z1000" s="165" t="s">
        <v>34</v>
      </c>
      <c r="AA1000" s="165" t="s">
        <v>34</v>
      </c>
      <c r="AB1000" s="165" t="s">
        <v>34</v>
      </c>
      <c r="AC1000" s="165" t="s">
        <v>34</v>
      </c>
      <c r="AD1000" s="165" t="s">
        <v>34</v>
      </c>
      <c r="AE1000" s="165" t="s">
        <v>34</v>
      </c>
      <c r="AF1000" s="165" t="s">
        <v>34</v>
      </c>
      <c r="AG1000" s="165">
        <v>8176.14</v>
      </c>
      <c r="AH1000" s="165" t="s">
        <v>34</v>
      </c>
      <c r="AI1000" s="170" t="s">
        <v>403</v>
      </c>
      <c r="AJ1000" s="41"/>
      <c r="AK1000" s="1" t="s">
        <v>404</v>
      </c>
      <c r="AL1000" s="90">
        <v>1</v>
      </c>
      <c r="AM1000" s="91"/>
      <c r="AN1000" s="22" t="s">
        <v>502</v>
      </c>
      <c r="AO1000" s="21"/>
      <c r="AP1000" s="22"/>
      <c r="AQ1000" s="22"/>
      <c r="AR1000" s="22"/>
      <c r="AS1000" s="46" t="s">
        <v>410</v>
      </c>
      <c r="AT1000" s="46"/>
      <c r="AU1000" s="29">
        <v>899</v>
      </c>
      <c r="AV1000" s="29" t="s">
        <v>449</v>
      </c>
      <c r="AW1000" s="29" t="str">
        <f>CONCATENATE(AU1000,AV1000)</f>
        <v>899.</v>
      </c>
      <c r="AX1000" s="104"/>
    </row>
    <row r="1001" spans="1:50" ht="22.5" customHeight="1" x14ac:dyDescent="0.3">
      <c r="A1001" s="159" t="str">
        <f t="shared" si="230"/>
        <v>900.</v>
      </c>
      <c r="B1001" s="159">
        <v>4075</v>
      </c>
      <c r="C1001" s="166" t="s">
        <v>383</v>
      </c>
      <c r="D1001" s="172">
        <v>1962</v>
      </c>
      <c r="E1001" s="167" t="s">
        <v>34</v>
      </c>
      <c r="F1001" s="172" t="s">
        <v>35</v>
      </c>
      <c r="G1001" s="182">
        <v>2</v>
      </c>
      <c r="H1001" s="182">
        <v>1</v>
      </c>
      <c r="I1001" s="165">
        <v>551.79999999999995</v>
      </c>
      <c r="J1001" s="165">
        <v>508.8</v>
      </c>
      <c r="K1001" s="165">
        <v>508.8</v>
      </c>
      <c r="L1001" s="169">
        <v>18</v>
      </c>
      <c r="M1001" s="165">
        <v>937286</v>
      </c>
      <c r="N1001" s="160" t="s">
        <v>34</v>
      </c>
      <c r="O1001" s="160" t="s">
        <v>34</v>
      </c>
      <c r="P1001" s="160" t="s">
        <v>34</v>
      </c>
      <c r="Q1001" s="165">
        <f>M1001</f>
        <v>937286</v>
      </c>
      <c r="R1001" s="173">
        <f>M1001/I1001</f>
        <v>1698.5973178687932</v>
      </c>
      <c r="S1001" s="154">
        <v>5221.4052538370725</v>
      </c>
      <c r="T1001" s="165" t="s">
        <v>34</v>
      </c>
      <c r="U1001" s="169" t="s">
        <v>34</v>
      </c>
      <c r="V1001" s="165" t="s">
        <v>34</v>
      </c>
      <c r="W1001" s="165">
        <v>448</v>
      </c>
      <c r="X1001" s="165">
        <v>937286</v>
      </c>
      <c r="Y1001" s="165" t="s">
        <v>34</v>
      </c>
      <c r="Z1001" s="165" t="s">
        <v>34</v>
      </c>
      <c r="AA1001" s="165" t="s">
        <v>34</v>
      </c>
      <c r="AB1001" s="165" t="s">
        <v>34</v>
      </c>
      <c r="AC1001" s="165" t="s">
        <v>34</v>
      </c>
      <c r="AD1001" s="165" t="s">
        <v>34</v>
      </c>
      <c r="AE1001" s="165" t="s">
        <v>34</v>
      </c>
      <c r="AF1001" s="165" t="s">
        <v>34</v>
      </c>
      <c r="AG1001" s="165" t="s">
        <v>34</v>
      </c>
      <c r="AH1001" s="165" t="s">
        <v>34</v>
      </c>
      <c r="AI1001" s="170" t="s">
        <v>403</v>
      </c>
      <c r="AJ1001" s="41"/>
      <c r="AK1001" s="1" t="s">
        <v>404</v>
      </c>
      <c r="AL1001" s="90">
        <v>1</v>
      </c>
      <c r="AM1001" s="91"/>
      <c r="AN1001" s="22"/>
      <c r="AO1001" s="87"/>
      <c r="AP1001" s="22"/>
      <c r="AQ1001" s="22"/>
      <c r="AR1001" s="22"/>
      <c r="AS1001" s="46"/>
      <c r="AT1001" s="46"/>
      <c r="AU1001" s="29">
        <v>900</v>
      </c>
      <c r="AV1001" s="29" t="s">
        <v>449</v>
      </c>
      <c r="AW1001" s="29" t="str">
        <f t="shared" ref="AW1001:AW1002" si="231">CONCATENATE(AU1001,AV1001)</f>
        <v>900.</v>
      </c>
      <c r="AX1001" s="104"/>
    </row>
    <row r="1002" spans="1:50" ht="22.5" customHeight="1" x14ac:dyDescent="0.3">
      <c r="A1002" s="159" t="str">
        <f t="shared" si="230"/>
        <v>901.</v>
      </c>
      <c r="B1002" s="159">
        <v>4050</v>
      </c>
      <c r="C1002" s="166" t="s">
        <v>385</v>
      </c>
      <c r="D1002" s="172">
        <v>1977</v>
      </c>
      <c r="E1002" s="167" t="s">
        <v>34</v>
      </c>
      <c r="F1002" s="172" t="s">
        <v>35</v>
      </c>
      <c r="G1002" s="182">
        <v>2</v>
      </c>
      <c r="H1002" s="182">
        <v>2</v>
      </c>
      <c r="I1002" s="165">
        <v>362.9</v>
      </c>
      <c r="J1002" s="165">
        <v>330.6</v>
      </c>
      <c r="K1002" s="165">
        <v>330.6</v>
      </c>
      <c r="L1002" s="169">
        <v>14</v>
      </c>
      <c r="M1002" s="165">
        <f>X1002</f>
        <v>665935.19999999995</v>
      </c>
      <c r="N1002" s="160" t="s">
        <v>34</v>
      </c>
      <c r="O1002" s="160" t="s">
        <v>34</v>
      </c>
      <c r="P1002" s="160" t="s">
        <v>34</v>
      </c>
      <c r="Q1002" s="165">
        <f>M1002</f>
        <v>665935.19999999995</v>
      </c>
      <c r="R1002" s="173">
        <f>M1002/I1002</f>
        <v>1835.0377514466795</v>
      </c>
      <c r="S1002" s="154">
        <v>5221.4052538370725</v>
      </c>
      <c r="T1002" s="165" t="s">
        <v>34</v>
      </c>
      <c r="U1002" s="169" t="s">
        <v>34</v>
      </c>
      <c r="V1002" s="165" t="s">
        <v>34</v>
      </c>
      <c r="W1002" s="165">
        <v>264.26</v>
      </c>
      <c r="X1002" s="165">
        <v>665935.19999999995</v>
      </c>
      <c r="Y1002" s="165" t="s">
        <v>34</v>
      </c>
      <c r="Z1002" s="165" t="s">
        <v>34</v>
      </c>
      <c r="AA1002" s="165" t="s">
        <v>34</v>
      </c>
      <c r="AB1002" s="165" t="s">
        <v>34</v>
      </c>
      <c r="AC1002" s="165" t="s">
        <v>34</v>
      </c>
      <c r="AD1002" s="165" t="s">
        <v>34</v>
      </c>
      <c r="AE1002" s="165" t="s">
        <v>34</v>
      </c>
      <c r="AF1002" s="165" t="s">
        <v>34</v>
      </c>
      <c r="AG1002" s="165" t="s">
        <v>34</v>
      </c>
      <c r="AH1002" s="165" t="s">
        <v>34</v>
      </c>
      <c r="AI1002" s="170" t="s">
        <v>403</v>
      </c>
      <c r="AJ1002" s="41"/>
      <c r="AK1002" s="1" t="s">
        <v>404</v>
      </c>
      <c r="AL1002" s="90">
        <v>1</v>
      </c>
      <c r="AM1002" s="91"/>
      <c r="AN1002" s="22"/>
      <c r="AO1002" s="87"/>
      <c r="AP1002" s="22"/>
      <c r="AQ1002" s="22"/>
      <c r="AR1002" s="22"/>
      <c r="AS1002" s="46">
        <f>M1007+M1008</f>
        <v>419678.03</v>
      </c>
      <c r="AT1002" s="46"/>
      <c r="AU1002" s="29">
        <v>901</v>
      </c>
      <c r="AV1002" s="29" t="s">
        <v>449</v>
      </c>
      <c r="AW1002" s="29" t="str">
        <f t="shared" si="231"/>
        <v>901.</v>
      </c>
      <c r="AX1002" s="104"/>
    </row>
    <row r="1003" spans="1:50" ht="22.5" customHeight="1" x14ac:dyDescent="0.3">
      <c r="A1003" s="159"/>
      <c r="B1003" s="159"/>
      <c r="C1003" s="158" t="s">
        <v>40</v>
      </c>
      <c r="D1003" s="159"/>
      <c r="E1003" s="167"/>
      <c r="F1003" s="159"/>
      <c r="G1003" s="168"/>
      <c r="H1003" s="168"/>
      <c r="I1003" s="164">
        <f>SUM(I1004:I1005)</f>
        <v>4121.8</v>
      </c>
      <c r="J1003" s="164">
        <f>SUM(J1004:J1005)</f>
        <v>3758.6</v>
      </c>
      <c r="K1003" s="164">
        <f>SUM(K1004:K1005)</f>
        <v>3523.9</v>
      </c>
      <c r="L1003" s="174">
        <f>SUM(L1004:L1005)</f>
        <v>168</v>
      </c>
      <c r="M1003" s="164">
        <f>SUM(M1004:M1005)</f>
        <v>1442224.24</v>
      </c>
      <c r="N1003" s="164"/>
      <c r="O1003" s="164"/>
      <c r="P1003" s="164"/>
      <c r="Q1003" s="164">
        <f>SUM(Q1004:Q1005)</f>
        <v>1442224.24</v>
      </c>
      <c r="R1003" s="164">
        <f>SUM(R1004:R1005)</f>
        <v>2093.7412317413737</v>
      </c>
      <c r="S1003" s="164">
        <f>SUM(S1004:S1005)</f>
        <v>15186.694683026586</v>
      </c>
      <c r="T1003" s="164">
        <f>SUM(T1004:T1005)</f>
        <v>600965.76</v>
      </c>
      <c r="U1003" s="174"/>
      <c r="V1003" s="164"/>
      <c r="W1003" s="164">
        <f>SUM(W1004:W1005)</f>
        <v>338</v>
      </c>
      <c r="X1003" s="164">
        <f>SUM(X1004:X1005)</f>
        <v>834705</v>
      </c>
      <c r="Y1003" s="164"/>
      <c r="Z1003" s="164"/>
      <c r="AA1003" s="164"/>
      <c r="AB1003" s="164"/>
      <c r="AC1003" s="164"/>
      <c r="AD1003" s="164"/>
      <c r="AE1003" s="164"/>
      <c r="AF1003" s="164"/>
      <c r="AG1003" s="164">
        <f>SUM(AG1004:AG1005)</f>
        <v>6553.48</v>
      </c>
      <c r="AH1003" s="165"/>
      <c r="AI1003" s="170"/>
      <c r="AJ1003" s="1">
        <v>4</v>
      </c>
      <c r="AK1003" s="6"/>
      <c r="AL1003" s="90">
        <f>SUM(AL1004:AL1005)</f>
        <v>2</v>
      </c>
      <c r="AM1003" s="92">
        <f>SUM(AM1004:AM1005)</f>
        <v>0</v>
      </c>
      <c r="AN1003" s="26">
        <f>M1003-T1003-V1003-X1003-Z1003-AB1003-AD1003-AG1003-AH1003</f>
        <v>-1.8189894035458565E-11</v>
      </c>
      <c r="AO1003" s="87"/>
      <c r="AP1003" s="26"/>
      <c r="AQ1003" s="26"/>
      <c r="AR1003" s="26"/>
      <c r="AS1003" s="46"/>
      <c r="AT1003" s="46"/>
      <c r="AX1003" s="104"/>
    </row>
    <row r="1004" spans="1:50" ht="22.5" customHeight="1" x14ac:dyDescent="0.3">
      <c r="A1004" s="159" t="str">
        <f t="shared" si="230"/>
        <v>902.</v>
      </c>
      <c r="B1004" s="159">
        <v>4079</v>
      </c>
      <c r="C1004" s="171" t="s">
        <v>1011</v>
      </c>
      <c r="D1004" s="172">
        <v>1955</v>
      </c>
      <c r="E1004" s="167" t="s">
        <v>34</v>
      </c>
      <c r="F1004" s="172" t="s">
        <v>36</v>
      </c>
      <c r="G1004" s="182">
        <v>2</v>
      </c>
      <c r="H1004" s="182">
        <v>1</v>
      </c>
      <c r="I1004" s="152">
        <v>432.7</v>
      </c>
      <c r="J1004" s="152">
        <v>399.5</v>
      </c>
      <c r="K1004" s="152">
        <v>399.5</v>
      </c>
      <c r="L1004" s="153">
        <v>15</v>
      </c>
      <c r="M1004" s="152">
        <f>X1004</f>
        <v>834705</v>
      </c>
      <c r="N1004" s="160" t="s">
        <v>34</v>
      </c>
      <c r="O1004" s="160" t="s">
        <v>34</v>
      </c>
      <c r="P1004" s="160" t="s">
        <v>34</v>
      </c>
      <c r="Q1004" s="152">
        <f>M1004</f>
        <v>834705</v>
      </c>
      <c r="R1004" s="173">
        <f>M1004/I1004</f>
        <v>1929.0617055696789</v>
      </c>
      <c r="S1004" s="154">
        <v>7593.347341513293</v>
      </c>
      <c r="T1004" s="165" t="s">
        <v>34</v>
      </c>
      <c r="U1004" s="169" t="s">
        <v>34</v>
      </c>
      <c r="V1004" s="165" t="s">
        <v>34</v>
      </c>
      <c r="W1004" s="165">
        <v>338</v>
      </c>
      <c r="X1004" s="165">
        <v>834705</v>
      </c>
      <c r="Y1004" s="165" t="s">
        <v>34</v>
      </c>
      <c r="Z1004" s="165" t="s">
        <v>34</v>
      </c>
      <c r="AA1004" s="165" t="s">
        <v>34</v>
      </c>
      <c r="AB1004" s="165" t="s">
        <v>34</v>
      </c>
      <c r="AC1004" s="165" t="s">
        <v>34</v>
      </c>
      <c r="AD1004" s="165" t="s">
        <v>34</v>
      </c>
      <c r="AE1004" s="165" t="s">
        <v>34</v>
      </c>
      <c r="AF1004" s="165" t="s">
        <v>34</v>
      </c>
      <c r="AG1004" s="165" t="s">
        <v>34</v>
      </c>
      <c r="AH1004" s="165" t="s">
        <v>34</v>
      </c>
      <c r="AI1004" s="170" t="s">
        <v>38</v>
      </c>
      <c r="AJ1004" s="41"/>
      <c r="AK1004" s="5" t="s">
        <v>404</v>
      </c>
      <c r="AL1004" s="90">
        <v>1</v>
      </c>
      <c r="AM1004" s="92"/>
      <c r="AN1004" s="25"/>
      <c r="AO1004" s="87"/>
      <c r="AP1004" s="25"/>
      <c r="AQ1004" s="25"/>
      <c r="AR1004" s="25"/>
      <c r="AS1004" s="34"/>
      <c r="AT1004" s="55">
        <v>43395</v>
      </c>
      <c r="AU1004" s="29">
        <v>902</v>
      </c>
      <c r="AV1004" s="29" t="s">
        <v>449</v>
      </c>
      <c r="AW1004" s="29" t="str">
        <f>CONCATENATE(AU1004,AV1004)</f>
        <v>902.</v>
      </c>
      <c r="AX1004" s="104"/>
    </row>
    <row r="1005" spans="1:50" ht="22.5" customHeight="1" x14ac:dyDescent="0.3">
      <c r="A1005" s="159" t="str">
        <f t="shared" si="230"/>
        <v>903.</v>
      </c>
      <c r="B1005" s="159">
        <v>4090</v>
      </c>
      <c r="C1005" s="185" t="s">
        <v>1012</v>
      </c>
      <c r="D1005" s="172">
        <v>1975</v>
      </c>
      <c r="E1005" s="167" t="s">
        <v>34</v>
      </c>
      <c r="F1005" s="172" t="s">
        <v>37</v>
      </c>
      <c r="G1005" s="182">
        <v>5</v>
      </c>
      <c r="H1005" s="182">
        <v>4</v>
      </c>
      <c r="I1005" s="152">
        <v>3689.1</v>
      </c>
      <c r="J1005" s="152">
        <v>3359.1</v>
      </c>
      <c r="K1005" s="152">
        <v>3124.4</v>
      </c>
      <c r="L1005" s="153">
        <v>153</v>
      </c>
      <c r="M1005" s="152">
        <f>T1005+AG1005</f>
        <v>607519.24</v>
      </c>
      <c r="N1005" s="160" t="s">
        <v>34</v>
      </c>
      <c r="O1005" s="160" t="s">
        <v>34</v>
      </c>
      <c r="P1005" s="160" t="s">
        <v>34</v>
      </c>
      <c r="Q1005" s="152">
        <f>M1005</f>
        <v>607519.24</v>
      </c>
      <c r="R1005" s="173">
        <f>M1005/I1005</f>
        <v>164.67952617169499</v>
      </c>
      <c r="S1005" s="154">
        <v>7593.347341513293</v>
      </c>
      <c r="T1005" s="165">
        <v>600965.76</v>
      </c>
      <c r="U1005" s="169" t="s">
        <v>34</v>
      </c>
      <c r="V1005" s="165" t="s">
        <v>34</v>
      </c>
      <c r="W1005" s="165" t="s">
        <v>34</v>
      </c>
      <c r="X1005" s="165" t="s">
        <v>34</v>
      </c>
      <c r="Y1005" s="165" t="s">
        <v>34</v>
      </c>
      <c r="Z1005" s="165" t="s">
        <v>34</v>
      </c>
      <c r="AA1005" s="165" t="s">
        <v>34</v>
      </c>
      <c r="AB1005" s="165" t="s">
        <v>34</v>
      </c>
      <c r="AC1005" s="165" t="s">
        <v>34</v>
      </c>
      <c r="AD1005" s="165" t="s">
        <v>34</v>
      </c>
      <c r="AE1005" s="165" t="s">
        <v>34</v>
      </c>
      <c r="AF1005" s="165" t="s">
        <v>34</v>
      </c>
      <c r="AG1005" s="165">
        <v>6553.48</v>
      </c>
      <c r="AH1005" s="165" t="s">
        <v>34</v>
      </c>
      <c r="AI1005" s="170" t="s">
        <v>38</v>
      </c>
      <c r="AJ1005" s="41"/>
      <c r="AK1005" s="1" t="s">
        <v>406</v>
      </c>
      <c r="AL1005" s="90">
        <v>1</v>
      </c>
      <c r="AM1005" s="91"/>
      <c r="AN1005" s="25" t="s">
        <v>502</v>
      </c>
      <c r="AO1005" s="21"/>
      <c r="AP1005" s="25"/>
      <c r="AQ1005" s="25"/>
      <c r="AR1005" s="25"/>
      <c r="AS1005" s="34"/>
      <c r="AT1005" s="55">
        <v>43451</v>
      </c>
      <c r="AU1005" s="29">
        <v>903</v>
      </c>
      <c r="AV1005" s="29" t="s">
        <v>449</v>
      </c>
      <c r="AW1005" s="29" t="str">
        <f>CONCATENATE(AU1005,AV1005)</f>
        <v>903.</v>
      </c>
      <c r="AX1005" s="104"/>
    </row>
    <row r="1006" spans="1:50" ht="22.5" customHeight="1" x14ac:dyDescent="0.3">
      <c r="A1006" s="159"/>
      <c r="B1006" s="159"/>
      <c r="C1006" s="158" t="s">
        <v>41</v>
      </c>
      <c r="D1006" s="159"/>
      <c r="E1006" s="167"/>
      <c r="F1006" s="159"/>
      <c r="G1006" s="168"/>
      <c r="H1006" s="168"/>
      <c r="I1006" s="160">
        <f>SUM(I1007:I1008)</f>
        <v>1299.0999999999999</v>
      </c>
      <c r="J1006" s="160">
        <f>SUM(J1007:J1008)</f>
        <v>1206.9000000000001</v>
      </c>
      <c r="K1006" s="160">
        <f>SUM(K1007:K1008)</f>
        <v>1125.1999999999998</v>
      </c>
      <c r="L1006" s="161">
        <f>SUM(L1007:L1008)</f>
        <v>47</v>
      </c>
      <c r="M1006" s="160">
        <f>SUM(M1007:M1008)</f>
        <v>419678.03</v>
      </c>
      <c r="N1006" s="160"/>
      <c r="O1006" s="160"/>
      <c r="P1006" s="160"/>
      <c r="Q1006" s="160">
        <f>SUM(Q1007:Q1008)</f>
        <v>419678.03</v>
      </c>
      <c r="R1006" s="160">
        <f>SUM(R1007:R1008)</f>
        <v>568.09886209990532</v>
      </c>
      <c r="S1006" s="160">
        <f>SUM(S1007:S1008)</f>
        <v>11952.545253837074</v>
      </c>
      <c r="T1006" s="160">
        <f>SUM(T1007:T1008)</f>
        <v>228985.95</v>
      </c>
      <c r="U1006" s="161"/>
      <c r="V1006" s="160"/>
      <c r="W1006" s="160"/>
      <c r="X1006" s="160"/>
      <c r="Y1006" s="160"/>
      <c r="Z1006" s="160"/>
      <c r="AA1006" s="160"/>
      <c r="AB1006" s="160"/>
      <c r="AC1006" s="160">
        <f>SUM(AC1007:AC1008)</f>
        <v>88</v>
      </c>
      <c r="AD1006" s="160">
        <f>SUM(AD1007:AD1008)</f>
        <v>190692.08</v>
      </c>
      <c r="AE1006" s="160"/>
      <c r="AF1006" s="160"/>
      <c r="AG1006" s="160"/>
      <c r="AH1006" s="165"/>
      <c r="AI1006" s="170"/>
      <c r="AJ1006" s="41"/>
      <c r="AK1006" s="6"/>
      <c r="AL1006" s="90">
        <f>SUM(AL1007:AL1008)</f>
        <v>2</v>
      </c>
      <c r="AM1006" s="92">
        <f>SUM(AM1007:AM1008)</f>
        <v>0</v>
      </c>
      <c r="AN1006" s="26">
        <f>M1006-T1006-V1006-X1006-Z1006-AB1006-AD1006-AG1006-AH1006</f>
        <v>2.9103830456733704E-11</v>
      </c>
      <c r="AO1006" s="87"/>
      <c r="AP1006" s="26"/>
      <c r="AQ1006" s="26"/>
      <c r="AR1006" s="26"/>
      <c r="AS1006" s="47"/>
      <c r="AT1006" s="46"/>
      <c r="AX1006" s="104"/>
    </row>
    <row r="1007" spans="1:50" ht="22.5" customHeight="1" x14ac:dyDescent="0.3">
      <c r="A1007" s="159" t="str">
        <f t="shared" si="230"/>
        <v>904.</v>
      </c>
      <c r="B1007" s="159">
        <v>4030</v>
      </c>
      <c r="C1007" s="179" t="s">
        <v>548</v>
      </c>
      <c r="D1007" s="159">
        <v>1970</v>
      </c>
      <c r="E1007" s="167" t="s">
        <v>34</v>
      </c>
      <c r="F1007" s="159" t="s">
        <v>35</v>
      </c>
      <c r="G1007" s="159">
        <v>2</v>
      </c>
      <c r="H1007" s="159">
        <v>1</v>
      </c>
      <c r="I1007" s="165">
        <v>539.20000000000005</v>
      </c>
      <c r="J1007" s="165">
        <v>500.6</v>
      </c>
      <c r="K1007" s="165">
        <v>418.9</v>
      </c>
      <c r="L1007" s="188">
        <v>18</v>
      </c>
      <c r="M1007" s="154">
        <f>AD1007</f>
        <v>190692.08</v>
      </c>
      <c r="N1007" s="165" t="s">
        <v>34</v>
      </c>
      <c r="O1007" s="165" t="s">
        <v>34</v>
      </c>
      <c r="P1007" s="165" t="s">
        <v>34</v>
      </c>
      <c r="Q1007" s="154">
        <f>M1007</f>
        <v>190692.08</v>
      </c>
      <c r="R1007" s="173">
        <v>292.07954376854599</v>
      </c>
      <c r="S1007" s="154">
        <v>6731.14</v>
      </c>
      <c r="T1007" s="152" t="s">
        <v>34</v>
      </c>
      <c r="U1007" s="153" t="s">
        <v>34</v>
      </c>
      <c r="V1007" s="152" t="s">
        <v>34</v>
      </c>
      <c r="W1007" s="152" t="s">
        <v>34</v>
      </c>
      <c r="X1007" s="152" t="s">
        <v>34</v>
      </c>
      <c r="Y1007" s="152" t="s">
        <v>34</v>
      </c>
      <c r="Z1007" s="152" t="s">
        <v>34</v>
      </c>
      <c r="AA1007" s="152" t="s">
        <v>34</v>
      </c>
      <c r="AB1007" s="152" t="s">
        <v>34</v>
      </c>
      <c r="AC1007" s="152">
        <v>88</v>
      </c>
      <c r="AD1007" s="152">
        <v>190692.08</v>
      </c>
      <c r="AE1007" s="152" t="s">
        <v>34</v>
      </c>
      <c r="AF1007" s="152" t="s">
        <v>34</v>
      </c>
      <c r="AG1007" s="152" t="s">
        <v>34</v>
      </c>
      <c r="AH1007" s="165" t="s">
        <v>34</v>
      </c>
      <c r="AI1007" s="170" t="s">
        <v>405</v>
      </c>
      <c r="AJ1007" s="41" t="s">
        <v>405</v>
      </c>
      <c r="AK1007" s="5" t="s">
        <v>404</v>
      </c>
      <c r="AL1007" s="90">
        <v>1</v>
      </c>
      <c r="AM1007" s="92"/>
      <c r="AN1007" s="26"/>
      <c r="AO1007" s="87"/>
      <c r="AP1007" s="26"/>
      <c r="AQ1007" s="26"/>
      <c r="AR1007" s="26"/>
      <c r="AS1007" s="47" t="s">
        <v>609</v>
      </c>
      <c r="AT1007" s="46"/>
      <c r="AU1007" s="29">
        <v>904</v>
      </c>
      <c r="AV1007" s="29" t="s">
        <v>449</v>
      </c>
      <c r="AW1007" s="29" t="str">
        <f>CONCATENATE(AU1007,AV1007)</f>
        <v>904.</v>
      </c>
      <c r="AX1007" s="104"/>
    </row>
    <row r="1008" spans="1:50" ht="22.5" customHeight="1" x14ac:dyDescent="0.3">
      <c r="A1008" s="159" t="str">
        <f t="shared" si="230"/>
        <v>905.</v>
      </c>
      <c r="B1008" s="159">
        <v>4077</v>
      </c>
      <c r="C1008" s="171" t="s">
        <v>384</v>
      </c>
      <c r="D1008" s="172">
        <v>1974</v>
      </c>
      <c r="E1008" s="167" t="s">
        <v>34</v>
      </c>
      <c r="F1008" s="172" t="s">
        <v>35</v>
      </c>
      <c r="G1008" s="182">
        <v>2</v>
      </c>
      <c r="H1008" s="182">
        <v>2</v>
      </c>
      <c r="I1008" s="165">
        <v>759.9</v>
      </c>
      <c r="J1008" s="165">
        <v>706.3</v>
      </c>
      <c r="K1008" s="165">
        <v>706.3</v>
      </c>
      <c r="L1008" s="169">
        <v>29</v>
      </c>
      <c r="M1008" s="154">
        <f>T1008</f>
        <v>228985.95</v>
      </c>
      <c r="N1008" s="160" t="s">
        <v>34</v>
      </c>
      <c r="O1008" s="160" t="s">
        <v>34</v>
      </c>
      <c r="P1008" s="160" t="s">
        <v>34</v>
      </c>
      <c r="Q1008" s="154">
        <f>M1008</f>
        <v>228985.95</v>
      </c>
      <c r="R1008" s="173">
        <v>276.01931833135939</v>
      </c>
      <c r="S1008" s="154">
        <v>5221.4052538370725</v>
      </c>
      <c r="T1008" s="165">
        <v>228985.95</v>
      </c>
      <c r="U1008" s="169" t="s">
        <v>34</v>
      </c>
      <c r="V1008" s="165" t="s">
        <v>34</v>
      </c>
      <c r="W1008" s="165" t="s">
        <v>34</v>
      </c>
      <c r="X1008" s="165" t="s">
        <v>34</v>
      </c>
      <c r="Y1008" s="165" t="s">
        <v>34</v>
      </c>
      <c r="Z1008" s="165" t="s">
        <v>34</v>
      </c>
      <c r="AA1008" s="165" t="s">
        <v>34</v>
      </c>
      <c r="AB1008" s="165" t="s">
        <v>34</v>
      </c>
      <c r="AC1008" s="165" t="s">
        <v>34</v>
      </c>
      <c r="AD1008" s="165" t="s">
        <v>34</v>
      </c>
      <c r="AE1008" s="165" t="s">
        <v>34</v>
      </c>
      <c r="AF1008" s="165" t="s">
        <v>34</v>
      </c>
      <c r="AG1008" s="165" t="s">
        <v>34</v>
      </c>
      <c r="AH1008" s="165" t="s">
        <v>34</v>
      </c>
      <c r="AI1008" s="170" t="s">
        <v>405</v>
      </c>
      <c r="AJ1008" s="41" t="s">
        <v>405</v>
      </c>
      <c r="AK1008" s="1" t="s">
        <v>406</v>
      </c>
      <c r="AL1008" s="90">
        <v>1</v>
      </c>
      <c r="AM1008" s="92"/>
      <c r="AN1008" s="48" t="s">
        <v>1755</v>
      </c>
      <c r="AO1008" s="21"/>
      <c r="AP1008" s="48"/>
      <c r="AQ1008" s="48"/>
      <c r="AR1008" s="48"/>
      <c r="AS1008" s="44" t="s">
        <v>1542</v>
      </c>
      <c r="AT1008" s="34"/>
      <c r="AU1008" s="29">
        <v>905</v>
      </c>
      <c r="AV1008" s="29" t="s">
        <v>449</v>
      </c>
      <c r="AW1008" s="29" t="str">
        <f>CONCATENATE(AU1008,AV1008)</f>
        <v>905.</v>
      </c>
      <c r="AX1008" s="104"/>
    </row>
    <row r="1009" spans="1:51" ht="22.5" customHeight="1" x14ac:dyDescent="0.4">
      <c r="A1009" s="159"/>
      <c r="B1009" s="159"/>
      <c r="C1009" s="158" t="s">
        <v>386</v>
      </c>
      <c r="D1009" s="159"/>
      <c r="E1009" s="192"/>
      <c r="F1009" s="159"/>
      <c r="G1009" s="168"/>
      <c r="H1009" s="168"/>
      <c r="I1009" s="164">
        <f>I1010+I1156+I1333</f>
        <v>1949929.4500000002</v>
      </c>
      <c r="J1009" s="164">
        <f>J1010+J1156+J1333</f>
        <v>1673699.88</v>
      </c>
      <c r="K1009" s="164">
        <f>K1010+K1156+K1333</f>
        <v>1497920.4799999995</v>
      </c>
      <c r="L1009" s="174">
        <f>L1010+L1156+L1333</f>
        <v>84476</v>
      </c>
      <c r="M1009" s="164">
        <f>M1010+M1156+M1333</f>
        <v>897034567.80000007</v>
      </c>
      <c r="N1009" s="164"/>
      <c r="O1009" s="164"/>
      <c r="P1009" s="164"/>
      <c r="Q1009" s="164">
        <f>Q1010+Q1156+Q1333</f>
        <v>897034567.80000007</v>
      </c>
      <c r="R1009" s="164"/>
      <c r="S1009" s="164"/>
      <c r="T1009" s="164">
        <f t="shared" ref="T1009:AD1009" si="232">T1010+T1156+T1333</f>
        <v>155883825.06</v>
      </c>
      <c r="U1009" s="174">
        <f t="shared" si="232"/>
        <v>135</v>
      </c>
      <c r="V1009" s="164">
        <f t="shared" si="232"/>
        <v>246160779.14000008</v>
      </c>
      <c r="W1009" s="164">
        <f t="shared" si="232"/>
        <v>197509.63999999998</v>
      </c>
      <c r="X1009" s="164">
        <f t="shared" si="232"/>
        <v>406807747.52999997</v>
      </c>
      <c r="Y1009" s="164">
        <f>Y1010+Y1156+Y1333</f>
        <v>4485.7</v>
      </c>
      <c r="Z1009" s="164">
        <f t="shared" si="232"/>
        <v>3426877.02</v>
      </c>
      <c r="AA1009" s="164">
        <f t="shared" si="232"/>
        <v>103713.70072515376</v>
      </c>
      <c r="AB1009" s="164">
        <f t="shared" si="232"/>
        <v>56242855.879999995</v>
      </c>
      <c r="AC1009" s="164">
        <f t="shared" si="232"/>
        <v>2579.0917216969374</v>
      </c>
      <c r="AD1009" s="164">
        <f t="shared" si="232"/>
        <v>5128836.5599999996</v>
      </c>
      <c r="AE1009" s="164"/>
      <c r="AF1009" s="164"/>
      <c r="AG1009" s="164">
        <f>AG1010+AG1156+AG1333</f>
        <v>11956633.390000001</v>
      </c>
      <c r="AH1009" s="164">
        <f>AH1010+AH1156+AH1333</f>
        <v>11427013.220000001</v>
      </c>
      <c r="AI1009" s="170"/>
      <c r="AJ1009" s="41"/>
      <c r="AK1009" s="6"/>
      <c r="AL1009" s="115">
        <f>AL1010+AL1156+AL1333</f>
        <v>551</v>
      </c>
      <c r="AM1009" s="107">
        <f>AM1010+AM1156+AM1333</f>
        <v>5</v>
      </c>
      <c r="AN1009" s="26">
        <f>M1009-T1009-V1009-X1009-Z1009-AB1009-AD1009-AG1009-AH1009</f>
        <v>-5.7741999626159668E-8</v>
      </c>
      <c r="AO1009" s="87"/>
      <c r="AP1009" s="26"/>
      <c r="AQ1009" s="26"/>
      <c r="AR1009" s="26"/>
      <c r="AS1009" s="95">
        <f>AL1009+AM1009</f>
        <v>556</v>
      </c>
      <c r="AT1009" s="46"/>
      <c r="AX1009" s="104"/>
      <c r="AY1009" s="116"/>
    </row>
    <row r="1010" spans="1:51" ht="22.5" customHeight="1" x14ac:dyDescent="0.3">
      <c r="A1010" s="159"/>
      <c r="B1010" s="159"/>
      <c r="C1010" s="158" t="s">
        <v>39</v>
      </c>
      <c r="D1010" s="159"/>
      <c r="E1010" s="192"/>
      <c r="F1010" s="159"/>
      <c r="G1010" s="168"/>
      <c r="H1010" s="168"/>
      <c r="I1010" s="160">
        <f>SUM(I1011:I1155)</f>
        <v>505534.91999999987</v>
      </c>
      <c r="J1010" s="160">
        <f>SUM(J1011:J1155)</f>
        <v>441833.54</v>
      </c>
      <c r="K1010" s="160">
        <f>SUM(K1011:K1155)</f>
        <v>395973.95000000024</v>
      </c>
      <c r="L1010" s="161">
        <f>SUM(L1011:L1155)</f>
        <v>20733</v>
      </c>
      <c r="M1010" s="160">
        <f>SUM(M1011:M1155)</f>
        <v>166057656.18000001</v>
      </c>
      <c r="N1010" s="160"/>
      <c r="O1010" s="160"/>
      <c r="P1010" s="160"/>
      <c r="Q1010" s="160">
        <f>SUM(Q1011:Q1155)</f>
        <v>166057656.18000001</v>
      </c>
      <c r="R1010" s="160"/>
      <c r="S1010" s="160"/>
      <c r="T1010" s="160">
        <f t="shared" ref="T1010:AD1010" si="233">SUM(T1011:T1155)</f>
        <v>50759510.400000006</v>
      </c>
      <c r="U1010" s="161">
        <f t="shared" si="233"/>
        <v>5</v>
      </c>
      <c r="V1010" s="160">
        <f t="shared" si="233"/>
        <v>7760832.9100000001</v>
      </c>
      <c r="W1010" s="160">
        <f t="shared" si="233"/>
        <v>47891.78</v>
      </c>
      <c r="X1010" s="160">
        <f t="shared" si="233"/>
        <v>90256475.239999995</v>
      </c>
      <c r="Y1010" s="160">
        <f t="shared" si="233"/>
        <v>2407</v>
      </c>
      <c r="Z1010" s="160">
        <f t="shared" si="233"/>
        <v>1413404.49</v>
      </c>
      <c r="AA1010" s="160">
        <f t="shared" si="233"/>
        <v>18877.46</v>
      </c>
      <c r="AB1010" s="160">
        <f t="shared" si="233"/>
        <v>10484102.57</v>
      </c>
      <c r="AC1010" s="160">
        <f t="shared" si="233"/>
        <v>91</v>
      </c>
      <c r="AD1010" s="160">
        <f t="shared" si="233"/>
        <v>672890.36</v>
      </c>
      <c r="AE1010" s="160"/>
      <c r="AF1010" s="160"/>
      <c r="AG1010" s="160">
        <f>SUM(AG1011:AG1155)</f>
        <v>4021071.46</v>
      </c>
      <c r="AH1010" s="160">
        <f>SUM(AH1011:AH1155)</f>
        <v>689368.75</v>
      </c>
      <c r="AI1010" s="170"/>
      <c r="AJ1010" s="6">
        <v>124</v>
      </c>
      <c r="AL1010" s="90">
        <f>SUM(AL1011:AL1155)</f>
        <v>145</v>
      </c>
      <c r="AM1010" s="90">
        <f>SUM(AM1011:AM1155)</f>
        <v>0</v>
      </c>
      <c r="AN1010" s="50">
        <f>M1010-T1010-V1010-X1010-Z1010-AB1010-AD1010-AG1010-AH1010</f>
        <v>9.3132257461547852E-9</v>
      </c>
      <c r="AO1010" s="87"/>
      <c r="AP1010" s="50"/>
      <c r="AQ1010" s="50"/>
      <c r="AR1010" s="50"/>
      <c r="AS1010" s="26"/>
      <c r="AT1010" s="26"/>
      <c r="AX1010" s="104"/>
    </row>
    <row r="1011" spans="1:51" ht="22.5" customHeight="1" x14ac:dyDescent="0.3">
      <c r="A1011" s="159" t="str">
        <f t="shared" si="230"/>
        <v>906.</v>
      </c>
      <c r="B1011" s="159">
        <v>4101</v>
      </c>
      <c r="C1011" s="166" t="s">
        <v>1013</v>
      </c>
      <c r="D1011" s="159">
        <v>1965</v>
      </c>
      <c r="E1011" s="167" t="s">
        <v>34</v>
      </c>
      <c r="F1011" s="159" t="s">
        <v>35</v>
      </c>
      <c r="G1011" s="168">
        <v>5</v>
      </c>
      <c r="H1011" s="168">
        <v>3</v>
      </c>
      <c r="I1011" s="165">
        <v>3343.6</v>
      </c>
      <c r="J1011" s="165">
        <v>2556.6999999999998</v>
      </c>
      <c r="K1011" s="165">
        <v>2003.3</v>
      </c>
      <c r="L1011" s="169">
        <v>101</v>
      </c>
      <c r="M1011" s="165">
        <v>2122109.2599999998</v>
      </c>
      <c r="N1011" s="165" t="s">
        <v>34</v>
      </c>
      <c r="O1011" s="160" t="s">
        <v>34</v>
      </c>
      <c r="P1011" s="165" t="s">
        <v>34</v>
      </c>
      <c r="Q1011" s="165">
        <f>M1011</f>
        <v>2122109.2599999998</v>
      </c>
      <c r="R1011" s="173">
        <f t="shared" ref="R1011:R1040" si="234">M1011/I1011</f>
        <v>634.67796985285315</v>
      </c>
      <c r="S1011" s="154">
        <v>5221.4052538370725</v>
      </c>
      <c r="T1011" s="165" t="s">
        <v>34</v>
      </c>
      <c r="U1011" s="169" t="s">
        <v>34</v>
      </c>
      <c r="V1011" s="165" t="s">
        <v>34</v>
      </c>
      <c r="W1011" s="165">
        <v>844</v>
      </c>
      <c r="X1011" s="165">
        <v>2122109.2599999998</v>
      </c>
      <c r="Y1011" s="165" t="s">
        <v>34</v>
      </c>
      <c r="Z1011" s="165" t="s">
        <v>34</v>
      </c>
      <c r="AA1011" s="165" t="s">
        <v>34</v>
      </c>
      <c r="AB1011" s="165" t="s">
        <v>34</v>
      </c>
      <c r="AC1011" s="165" t="s">
        <v>34</v>
      </c>
      <c r="AD1011" s="165" t="s">
        <v>34</v>
      </c>
      <c r="AE1011" s="165" t="s">
        <v>34</v>
      </c>
      <c r="AF1011" s="165" t="s">
        <v>34</v>
      </c>
      <c r="AG1011" s="165" t="s">
        <v>34</v>
      </c>
      <c r="AH1011" s="165" t="s">
        <v>34</v>
      </c>
      <c r="AI1011" s="170" t="s">
        <v>403</v>
      </c>
      <c r="AJ1011" s="41"/>
      <c r="AK1011" s="1" t="s">
        <v>404</v>
      </c>
      <c r="AL1011" s="90">
        <v>1</v>
      </c>
      <c r="AM1011" s="91"/>
      <c r="AN1011" s="22"/>
      <c r="AO1011" s="87"/>
      <c r="AP1011" s="22"/>
      <c r="AQ1011" s="22"/>
      <c r="AR1011" s="22"/>
      <c r="AS1011" s="46"/>
      <c r="AT1011" s="46"/>
      <c r="AU1011" s="29">
        <v>906</v>
      </c>
      <c r="AV1011" s="29" t="s">
        <v>449</v>
      </c>
      <c r="AW1011" s="29" t="str">
        <f>CONCATENATE(AU1011,AV1011)</f>
        <v>906.</v>
      </c>
      <c r="AX1011" s="104"/>
    </row>
    <row r="1012" spans="1:51" ht="22.5" customHeight="1" x14ac:dyDescent="0.3">
      <c r="A1012" s="159" t="str">
        <f t="shared" si="230"/>
        <v>907.</v>
      </c>
      <c r="B1012" s="159">
        <v>4111</v>
      </c>
      <c r="C1012" s="166" t="s">
        <v>387</v>
      </c>
      <c r="D1012" s="159">
        <v>1975</v>
      </c>
      <c r="E1012" s="167" t="s">
        <v>34</v>
      </c>
      <c r="F1012" s="159" t="s">
        <v>37</v>
      </c>
      <c r="G1012" s="168">
        <v>5</v>
      </c>
      <c r="H1012" s="168">
        <v>6</v>
      </c>
      <c r="I1012" s="165">
        <v>4656.2</v>
      </c>
      <c r="J1012" s="165">
        <v>3840.5</v>
      </c>
      <c r="K1012" s="165">
        <v>3175.2</v>
      </c>
      <c r="L1012" s="169">
        <v>226</v>
      </c>
      <c r="M1012" s="165">
        <f>T1012</f>
        <v>727740</v>
      </c>
      <c r="N1012" s="165" t="s">
        <v>34</v>
      </c>
      <c r="O1012" s="165" t="s">
        <v>34</v>
      </c>
      <c r="P1012" s="165" t="s">
        <v>34</v>
      </c>
      <c r="Q1012" s="165">
        <f t="shared" ref="Q1012:Q1075" si="235">M1012</f>
        <v>727740</v>
      </c>
      <c r="R1012" s="173">
        <f t="shared" si="234"/>
        <v>156.29483269619004</v>
      </c>
      <c r="S1012" s="154">
        <v>5221.4052538370725</v>
      </c>
      <c r="T1012" s="165">
        <v>727740</v>
      </c>
      <c r="U1012" s="169" t="s">
        <v>34</v>
      </c>
      <c r="V1012" s="165" t="s">
        <v>34</v>
      </c>
      <c r="W1012" s="165" t="s">
        <v>34</v>
      </c>
      <c r="X1012" s="165" t="s">
        <v>34</v>
      </c>
      <c r="Y1012" s="165" t="s">
        <v>34</v>
      </c>
      <c r="Z1012" s="165" t="s">
        <v>34</v>
      </c>
      <c r="AA1012" s="165" t="s">
        <v>34</v>
      </c>
      <c r="AB1012" s="165" t="s">
        <v>34</v>
      </c>
      <c r="AC1012" s="165" t="s">
        <v>34</v>
      </c>
      <c r="AD1012" s="165" t="s">
        <v>34</v>
      </c>
      <c r="AE1012" s="165" t="s">
        <v>34</v>
      </c>
      <c r="AF1012" s="165" t="s">
        <v>34</v>
      </c>
      <c r="AG1012" s="165" t="s">
        <v>34</v>
      </c>
      <c r="AH1012" s="165" t="s">
        <v>34</v>
      </c>
      <c r="AI1012" s="170" t="s">
        <v>38</v>
      </c>
      <c r="AJ1012" s="41"/>
      <c r="AK1012" s="1" t="s">
        <v>407</v>
      </c>
      <c r="AL1012" s="90">
        <v>1</v>
      </c>
      <c r="AM1012" s="91"/>
      <c r="AN1012" s="22" t="s">
        <v>486</v>
      </c>
      <c r="AO1012" s="21"/>
      <c r="AP1012" s="22"/>
      <c r="AQ1012" s="22"/>
      <c r="AR1012" s="22"/>
      <c r="AS1012" s="47"/>
      <c r="AT1012" s="46"/>
      <c r="AU1012" s="29">
        <v>907</v>
      </c>
      <c r="AV1012" s="29" t="s">
        <v>449</v>
      </c>
      <c r="AW1012" s="29" t="str">
        <f t="shared" ref="AW1012:AW1075" si="236">CONCATENATE(AU1012,AV1012)</f>
        <v>907.</v>
      </c>
      <c r="AX1012" s="104"/>
    </row>
    <row r="1013" spans="1:51" ht="22.5" customHeight="1" x14ac:dyDescent="0.3">
      <c r="A1013" s="159" t="str">
        <f t="shared" si="230"/>
        <v>908.</v>
      </c>
      <c r="B1013" s="159">
        <v>4124</v>
      </c>
      <c r="C1013" s="166" t="s">
        <v>1014</v>
      </c>
      <c r="D1013" s="159">
        <v>1965</v>
      </c>
      <c r="E1013" s="167" t="s">
        <v>34</v>
      </c>
      <c r="F1013" s="159" t="s">
        <v>37</v>
      </c>
      <c r="G1013" s="168">
        <v>5</v>
      </c>
      <c r="H1013" s="168">
        <v>3</v>
      </c>
      <c r="I1013" s="165">
        <v>2615.1</v>
      </c>
      <c r="J1013" s="165">
        <v>2614</v>
      </c>
      <c r="K1013" s="165">
        <v>2300.1999999999998</v>
      </c>
      <c r="L1013" s="169">
        <v>107</v>
      </c>
      <c r="M1013" s="165">
        <v>523205.31</v>
      </c>
      <c r="N1013" s="165" t="s">
        <v>34</v>
      </c>
      <c r="O1013" s="160" t="s">
        <v>34</v>
      </c>
      <c r="P1013" s="165" t="s">
        <v>34</v>
      </c>
      <c r="Q1013" s="165">
        <f t="shared" si="235"/>
        <v>523205.31</v>
      </c>
      <c r="R1013" s="173">
        <f t="shared" si="234"/>
        <v>200.07086153493174</v>
      </c>
      <c r="S1013" s="154">
        <v>5221.4052538370725</v>
      </c>
      <c r="T1013" s="165">
        <v>481950</v>
      </c>
      <c r="U1013" s="169" t="s">
        <v>34</v>
      </c>
      <c r="V1013" s="165" t="s">
        <v>34</v>
      </c>
      <c r="W1013" s="165" t="s">
        <v>34</v>
      </c>
      <c r="X1013" s="165" t="s">
        <v>34</v>
      </c>
      <c r="Y1013" s="165" t="s">
        <v>34</v>
      </c>
      <c r="Z1013" s="165" t="s">
        <v>34</v>
      </c>
      <c r="AA1013" s="165" t="s">
        <v>34</v>
      </c>
      <c r="AB1013" s="165" t="s">
        <v>34</v>
      </c>
      <c r="AC1013" s="165" t="s">
        <v>34</v>
      </c>
      <c r="AD1013" s="165" t="s">
        <v>34</v>
      </c>
      <c r="AE1013" s="165" t="s">
        <v>34</v>
      </c>
      <c r="AF1013" s="165" t="s">
        <v>34</v>
      </c>
      <c r="AG1013" s="165">
        <v>41255.31</v>
      </c>
      <c r="AH1013" s="165" t="s">
        <v>34</v>
      </c>
      <c r="AI1013" s="170" t="s">
        <v>403</v>
      </c>
      <c r="AJ1013" s="41"/>
      <c r="AK1013" s="1" t="s">
        <v>404</v>
      </c>
      <c r="AL1013" s="90">
        <v>1</v>
      </c>
      <c r="AM1013" s="91"/>
      <c r="AN1013" s="22" t="s">
        <v>409</v>
      </c>
      <c r="AO1013" s="21"/>
      <c r="AP1013" s="22"/>
      <c r="AQ1013" s="22"/>
      <c r="AR1013" s="22"/>
      <c r="AS1013" s="46"/>
      <c r="AT1013" s="46"/>
      <c r="AU1013" s="29">
        <v>908</v>
      </c>
      <c r="AV1013" s="29" t="s">
        <v>449</v>
      </c>
      <c r="AW1013" s="29" t="str">
        <f t="shared" si="236"/>
        <v>908.</v>
      </c>
      <c r="AX1013" s="104"/>
    </row>
    <row r="1014" spans="1:51" ht="22.5" customHeight="1" x14ac:dyDescent="0.3">
      <c r="A1014" s="159" t="str">
        <f t="shared" si="230"/>
        <v>909.</v>
      </c>
      <c r="B1014" s="159">
        <v>4126</v>
      </c>
      <c r="C1014" s="166" t="s">
        <v>1015</v>
      </c>
      <c r="D1014" s="172">
        <v>1968</v>
      </c>
      <c r="E1014" s="167" t="s">
        <v>34</v>
      </c>
      <c r="F1014" s="159" t="s">
        <v>37</v>
      </c>
      <c r="G1014" s="168">
        <v>5</v>
      </c>
      <c r="H1014" s="168">
        <v>3</v>
      </c>
      <c r="I1014" s="165">
        <v>2570.1999999999998</v>
      </c>
      <c r="J1014" s="165">
        <v>2569.8000000000002</v>
      </c>
      <c r="K1014" s="165">
        <v>2569.8000000000002</v>
      </c>
      <c r="L1014" s="169">
        <v>120</v>
      </c>
      <c r="M1014" s="165">
        <v>1590142.67</v>
      </c>
      <c r="N1014" s="165" t="s">
        <v>34</v>
      </c>
      <c r="O1014" s="160" t="s">
        <v>34</v>
      </c>
      <c r="P1014" s="165" t="s">
        <v>34</v>
      </c>
      <c r="Q1014" s="165">
        <f t="shared" si="235"/>
        <v>1590142.67</v>
      </c>
      <c r="R1014" s="173">
        <f t="shared" si="234"/>
        <v>618.68440977355851</v>
      </c>
      <c r="S1014" s="154">
        <v>5221.4052538370725</v>
      </c>
      <c r="T1014" s="165" t="s">
        <v>34</v>
      </c>
      <c r="U1014" s="169" t="s">
        <v>34</v>
      </c>
      <c r="V1014" s="165" t="s">
        <v>34</v>
      </c>
      <c r="W1014" s="165" t="s">
        <v>34</v>
      </c>
      <c r="X1014" s="165" t="s">
        <v>34</v>
      </c>
      <c r="Y1014" s="165" t="s">
        <v>34</v>
      </c>
      <c r="Z1014" s="165" t="s">
        <v>34</v>
      </c>
      <c r="AA1014" s="165">
        <v>1356</v>
      </c>
      <c r="AB1014" s="165">
        <v>1590142.67</v>
      </c>
      <c r="AC1014" s="165" t="s">
        <v>34</v>
      </c>
      <c r="AD1014" s="165" t="s">
        <v>34</v>
      </c>
      <c r="AE1014" s="165" t="s">
        <v>34</v>
      </c>
      <c r="AF1014" s="165" t="s">
        <v>34</v>
      </c>
      <c r="AG1014" s="165" t="s">
        <v>34</v>
      </c>
      <c r="AH1014" s="165" t="s">
        <v>34</v>
      </c>
      <c r="AI1014" s="170" t="s">
        <v>403</v>
      </c>
      <c r="AJ1014" s="41"/>
      <c r="AK1014" s="1" t="s">
        <v>404</v>
      </c>
      <c r="AL1014" s="90">
        <v>1</v>
      </c>
      <c r="AM1014" s="91"/>
      <c r="AN1014" s="22"/>
      <c r="AO1014" s="87"/>
      <c r="AP1014" s="22"/>
      <c r="AQ1014" s="22"/>
      <c r="AR1014" s="22"/>
      <c r="AS1014" s="46"/>
      <c r="AT1014" s="46"/>
      <c r="AU1014" s="29">
        <v>909</v>
      </c>
      <c r="AV1014" s="29" t="s">
        <v>449</v>
      </c>
      <c r="AW1014" s="29" t="str">
        <f t="shared" si="236"/>
        <v>909.</v>
      </c>
      <c r="AX1014" s="104"/>
    </row>
    <row r="1015" spans="1:51" ht="22.5" customHeight="1" x14ac:dyDescent="0.3">
      <c r="A1015" s="159" t="str">
        <f t="shared" si="230"/>
        <v>910.</v>
      </c>
      <c r="B1015" s="159">
        <v>4128</v>
      </c>
      <c r="C1015" s="166" t="s">
        <v>1016</v>
      </c>
      <c r="D1015" s="159">
        <v>1970</v>
      </c>
      <c r="E1015" s="167" t="s">
        <v>34</v>
      </c>
      <c r="F1015" s="159" t="s">
        <v>37</v>
      </c>
      <c r="G1015" s="168">
        <v>5</v>
      </c>
      <c r="H1015" s="168">
        <v>3</v>
      </c>
      <c r="I1015" s="165">
        <v>2571.6</v>
      </c>
      <c r="J1015" s="165">
        <v>2571.3000000000002</v>
      </c>
      <c r="K1015" s="165">
        <v>2439.1999999999998</v>
      </c>
      <c r="L1015" s="169">
        <v>127</v>
      </c>
      <c r="M1015" s="165">
        <v>438787.72</v>
      </c>
      <c r="N1015" s="165" t="s">
        <v>34</v>
      </c>
      <c r="O1015" s="160" t="s">
        <v>34</v>
      </c>
      <c r="P1015" s="165" t="s">
        <v>34</v>
      </c>
      <c r="Q1015" s="165">
        <f t="shared" si="235"/>
        <v>438787.72</v>
      </c>
      <c r="R1015" s="173">
        <f t="shared" si="234"/>
        <v>170.62829366931092</v>
      </c>
      <c r="S1015" s="154">
        <v>5221.4052538370725</v>
      </c>
      <c r="T1015" s="165">
        <v>438787.72</v>
      </c>
      <c r="U1015" s="169" t="s">
        <v>34</v>
      </c>
      <c r="V1015" s="165" t="s">
        <v>34</v>
      </c>
      <c r="W1015" s="165" t="s">
        <v>34</v>
      </c>
      <c r="X1015" s="165" t="s">
        <v>34</v>
      </c>
      <c r="Y1015" s="165" t="s">
        <v>34</v>
      </c>
      <c r="Z1015" s="165" t="s">
        <v>34</v>
      </c>
      <c r="AA1015" s="165" t="s">
        <v>34</v>
      </c>
      <c r="AB1015" s="165" t="s">
        <v>34</v>
      </c>
      <c r="AC1015" s="165" t="s">
        <v>34</v>
      </c>
      <c r="AD1015" s="165" t="s">
        <v>34</v>
      </c>
      <c r="AE1015" s="165" t="s">
        <v>34</v>
      </c>
      <c r="AF1015" s="165" t="s">
        <v>34</v>
      </c>
      <c r="AG1015" s="165" t="s">
        <v>34</v>
      </c>
      <c r="AH1015" s="165" t="s">
        <v>34</v>
      </c>
      <c r="AI1015" s="170" t="s">
        <v>403</v>
      </c>
      <c r="AJ1015" s="41"/>
      <c r="AK1015" s="1" t="s">
        <v>404</v>
      </c>
      <c r="AL1015" s="90">
        <v>1</v>
      </c>
      <c r="AM1015" s="91"/>
      <c r="AN1015" s="22" t="s">
        <v>409</v>
      </c>
      <c r="AO1015" s="21"/>
      <c r="AP1015" s="22"/>
      <c r="AQ1015" s="22"/>
      <c r="AR1015" s="22"/>
      <c r="AS1015" s="46"/>
      <c r="AT1015" s="46"/>
      <c r="AU1015" s="29">
        <v>910</v>
      </c>
      <c r="AV1015" s="29" t="s">
        <v>449</v>
      </c>
      <c r="AW1015" s="29" t="str">
        <f t="shared" si="236"/>
        <v>910.</v>
      </c>
      <c r="AX1015" s="104"/>
    </row>
    <row r="1016" spans="1:51" ht="22.5" customHeight="1" x14ac:dyDescent="0.3">
      <c r="A1016" s="159" t="str">
        <f t="shared" si="230"/>
        <v>911.</v>
      </c>
      <c r="B1016" s="159">
        <v>4129</v>
      </c>
      <c r="C1016" s="166" t="s">
        <v>1017</v>
      </c>
      <c r="D1016" s="159">
        <v>1971</v>
      </c>
      <c r="E1016" s="167" t="s">
        <v>34</v>
      </c>
      <c r="F1016" s="159" t="s">
        <v>37</v>
      </c>
      <c r="G1016" s="168">
        <v>5</v>
      </c>
      <c r="H1016" s="168">
        <v>4</v>
      </c>
      <c r="I1016" s="165">
        <v>2499.9</v>
      </c>
      <c r="J1016" s="165">
        <v>2499.9</v>
      </c>
      <c r="K1016" s="165">
        <v>2249.3000000000002</v>
      </c>
      <c r="L1016" s="169">
        <v>122</v>
      </c>
      <c r="M1016" s="165">
        <v>400256.77</v>
      </c>
      <c r="N1016" s="160" t="s">
        <v>34</v>
      </c>
      <c r="O1016" s="160" t="s">
        <v>34</v>
      </c>
      <c r="P1016" s="160" t="s">
        <v>34</v>
      </c>
      <c r="Q1016" s="165">
        <f t="shared" si="235"/>
        <v>400256.77</v>
      </c>
      <c r="R1016" s="173">
        <f t="shared" si="234"/>
        <v>160.10911236449459</v>
      </c>
      <c r="S1016" s="154">
        <v>5221.4052538370725</v>
      </c>
      <c r="T1016" s="165">
        <v>400256.77</v>
      </c>
      <c r="U1016" s="169" t="s">
        <v>34</v>
      </c>
      <c r="V1016" s="165" t="s">
        <v>34</v>
      </c>
      <c r="W1016" s="165" t="s">
        <v>34</v>
      </c>
      <c r="X1016" s="165" t="s">
        <v>34</v>
      </c>
      <c r="Y1016" s="165" t="s">
        <v>34</v>
      </c>
      <c r="Z1016" s="165" t="s">
        <v>34</v>
      </c>
      <c r="AA1016" s="165" t="s">
        <v>34</v>
      </c>
      <c r="AB1016" s="165" t="s">
        <v>34</v>
      </c>
      <c r="AC1016" s="165" t="s">
        <v>34</v>
      </c>
      <c r="AD1016" s="165" t="s">
        <v>34</v>
      </c>
      <c r="AE1016" s="165" t="s">
        <v>34</v>
      </c>
      <c r="AF1016" s="165" t="s">
        <v>34</v>
      </c>
      <c r="AG1016" s="165" t="s">
        <v>34</v>
      </c>
      <c r="AH1016" s="165" t="s">
        <v>34</v>
      </c>
      <c r="AI1016" s="170" t="s">
        <v>403</v>
      </c>
      <c r="AJ1016" s="41"/>
      <c r="AK1016" s="1" t="s">
        <v>404</v>
      </c>
      <c r="AL1016" s="90">
        <v>1</v>
      </c>
      <c r="AM1016" s="91"/>
      <c r="AN1016" s="22" t="s">
        <v>501</v>
      </c>
      <c r="AO1016" s="21"/>
      <c r="AP1016" s="22"/>
      <c r="AQ1016" s="22"/>
      <c r="AR1016" s="22"/>
      <c r="AS1016" s="46"/>
      <c r="AT1016" s="46"/>
      <c r="AU1016" s="29">
        <v>911</v>
      </c>
      <c r="AV1016" s="29" t="s">
        <v>449</v>
      </c>
      <c r="AW1016" s="29" t="str">
        <f t="shared" si="236"/>
        <v>911.</v>
      </c>
      <c r="AX1016" s="104"/>
    </row>
    <row r="1017" spans="1:51" ht="22.5" customHeight="1" x14ac:dyDescent="0.3">
      <c r="A1017" s="159" t="str">
        <f t="shared" si="230"/>
        <v>912.</v>
      </c>
      <c r="B1017" s="159">
        <v>4130</v>
      </c>
      <c r="C1017" s="166" t="s">
        <v>1018</v>
      </c>
      <c r="D1017" s="159">
        <v>1973</v>
      </c>
      <c r="E1017" s="167" t="s">
        <v>34</v>
      </c>
      <c r="F1017" s="159" t="s">
        <v>37</v>
      </c>
      <c r="G1017" s="168">
        <v>5</v>
      </c>
      <c r="H1017" s="168">
        <v>5</v>
      </c>
      <c r="I1017" s="165">
        <v>3420.5</v>
      </c>
      <c r="J1017" s="165">
        <v>3420.5</v>
      </c>
      <c r="K1017" s="165">
        <v>2953</v>
      </c>
      <c r="L1017" s="169">
        <v>157</v>
      </c>
      <c r="M1017" s="165">
        <v>1268023.1299999999</v>
      </c>
      <c r="N1017" s="165" t="s">
        <v>34</v>
      </c>
      <c r="O1017" s="160" t="s">
        <v>34</v>
      </c>
      <c r="P1017" s="165" t="s">
        <v>34</v>
      </c>
      <c r="Q1017" s="165">
        <f t="shared" si="235"/>
        <v>1268023.1299999999</v>
      </c>
      <c r="R1017" s="173">
        <f t="shared" si="234"/>
        <v>370.71279929834816</v>
      </c>
      <c r="S1017" s="154">
        <v>5221.4052538370725</v>
      </c>
      <c r="T1017" s="165">
        <v>1268023.1299999999</v>
      </c>
      <c r="U1017" s="169" t="s">
        <v>34</v>
      </c>
      <c r="V1017" s="165" t="s">
        <v>34</v>
      </c>
      <c r="W1017" s="165" t="s">
        <v>34</v>
      </c>
      <c r="X1017" s="165" t="s">
        <v>34</v>
      </c>
      <c r="Y1017" s="165" t="s">
        <v>34</v>
      </c>
      <c r="Z1017" s="165" t="s">
        <v>34</v>
      </c>
      <c r="AA1017" s="165" t="s">
        <v>34</v>
      </c>
      <c r="AB1017" s="165" t="s">
        <v>34</v>
      </c>
      <c r="AC1017" s="165" t="s">
        <v>34</v>
      </c>
      <c r="AD1017" s="165" t="s">
        <v>34</v>
      </c>
      <c r="AE1017" s="165" t="s">
        <v>34</v>
      </c>
      <c r="AF1017" s="165" t="s">
        <v>34</v>
      </c>
      <c r="AG1017" s="165" t="s">
        <v>34</v>
      </c>
      <c r="AH1017" s="165" t="s">
        <v>34</v>
      </c>
      <c r="AI1017" s="170" t="s">
        <v>403</v>
      </c>
      <c r="AJ1017" s="41"/>
      <c r="AK1017" s="1" t="s">
        <v>404</v>
      </c>
      <c r="AL1017" s="90">
        <v>1</v>
      </c>
      <c r="AM1017" s="91"/>
      <c r="AN1017" s="22" t="s">
        <v>486</v>
      </c>
      <c r="AO1017" s="21"/>
      <c r="AP1017" s="22"/>
      <c r="AQ1017" s="22"/>
      <c r="AR1017" s="22"/>
      <c r="AS1017" s="46"/>
      <c r="AT1017" s="46"/>
      <c r="AU1017" s="29">
        <v>912</v>
      </c>
      <c r="AV1017" s="29" t="s">
        <v>449</v>
      </c>
      <c r="AW1017" s="29" t="str">
        <f t="shared" si="236"/>
        <v>912.</v>
      </c>
      <c r="AX1017" s="104"/>
    </row>
    <row r="1018" spans="1:51" ht="22.5" customHeight="1" x14ac:dyDescent="0.3">
      <c r="A1018" s="159" t="str">
        <f t="shared" si="230"/>
        <v>913.</v>
      </c>
      <c r="B1018" s="159">
        <v>4140</v>
      </c>
      <c r="C1018" s="166" t="s">
        <v>1019</v>
      </c>
      <c r="D1018" s="172" t="s">
        <v>389</v>
      </c>
      <c r="E1018" s="167" t="s">
        <v>34</v>
      </c>
      <c r="F1018" s="159" t="s">
        <v>35</v>
      </c>
      <c r="G1018" s="168">
        <v>3</v>
      </c>
      <c r="H1018" s="168">
        <v>3</v>
      </c>
      <c r="I1018" s="165">
        <v>1718.2</v>
      </c>
      <c r="J1018" s="165">
        <v>1166.9000000000001</v>
      </c>
      <c r="K1018" s="165">
        <v>1052.8</v>
      </c>
      <c r="L1018" s="169">
        <v>111</v>
      </c>
      <c r="M1018" s="165">
        <v>2275402.2599999998</v>
      </c>
      <c r="N1018" s="165" t="s">
        <v>34</v>
      </c>
      <c r="O1018" s="160" t="s">
        <v>34</v>
      </c>
      <c r="P1018" s="165" t="s">
        <v>34</v>
      </c>
      <c r="Q1018" s="165">
        <f t="shared" si="235"/>
        <v>2275402.2599999998</v>
      </c>
      <c r="R1018" s="173">
        <f t="shared" si="234"/>
        <v>1324.2941799557675</v>
      </c>
      <c r="S1018" s="154">
        <v>5221.4052538370725</v>
      </c>
      <c r="T1018" s="165" t="s">
        <v>34</v>
      </c>
      <c r="U1018" s="169" t="s">
        <v>34</v>
      </c>
      <c r="V1018" s="165" t="s">
        <v>34</v>
      </c>
      <c r="W1018" s="165">
        <v>1060</v>
      </c>
      <c r="X1018" s="165">
        <v>2275402.2599999998</v>
      </c>
      <c r="Y1018" s="165" t="s">
        <v>34</v>
      </c>
      <c r="Z1018" s="165" t="s">
        <v>34</v>
      </c>
      <c r="AA1018" s="165" t="s">
        <v>34</v>
      </c>
      <c r="AB1018" s="165" t="s">
        <v>34</v>
      </c>
      <c r="AC1018" s="165" t="s">
        <v>34</v>
      </c>
      <c r="AD1018" s="165" t="s">
        <v>34</v>
      </c>
      <c r="AE1018" s="165" t="s">
        <v>34</v>
      </c>
      <c r="AF1018" s="165" t="s">
        <v>34</v>
      </c>
      <c r="AG1018" s="165" t="s">
        <v>34</v>
      </c>
      <c r="AH1018" s="165" t="s">
        <v>34</v>
      </c>
      <c r="AI1018" s="170" t="s">
        <v>403</v>
      </c>
      <c r="AJ1018" s="41"/>
      <c r="AK1018" s="1" t="s">
        <v>404</v>
      </c>
      <c r="AL1018" s="90">
        <v>1</v>
      </c>
      <c r="AM1018" s="91"/>
      <c r="AN1018" s="22"/>
      <c r="AO1018" s="87"/>
      <c r="AP1018" s="22"/>
      <c r="AQ1018" s="22"/>
      <c r="AR1018" s="22"/>
      <c r="AS1018" s="46"/>
      <c r="AT1018" s="46"/>
      <c r="AU1018" s="29">
        <v>913</v>
      </c>
      <c r="AV1018" s="29" t="s">
        <v>449</v>
      </c>
      <c r="AW1018" s="29" t="str">
        <f t="shared" si="236"/>
        <v>913.</v>
      </c>
      <c r="AX1018" s="104"/>
    </row>
    <row r="1019" spans="1:51" ht="22.5" customHeight="1" x14ac:dyDescent="0.3">
      <c r="A1019" s="159" t="str">
        <f t="shared" si="230"/>
        <v>914.</v>
      </c>
      <c r="B1019" s="159">
        <v>4142</v>
      </c>
      <c r="C1019" s="166" t="s">
        <v>1020</v>
      </c>
      <c r="D1019" s="159">
        <v>1930</v>
      </c>
      <c r="E1019" s="167" t="s">
        <v>34</v>
      </c>
      <c r="F1019" s="159" t="s">
        <v>35</v>
      </c>
      <c r="G1019" s="168">
        <v>3</v>
      </c>
      <c r="H1019" s="168">
        <v>3</v>
      </c>
      <c r="I1019" s="165">
        <v>1752.4</v>
      </c>
      <c r="J1019" s="165">
        <v>1712.72</v>
      </c>
      <c r="K1019" s="165">
        <v>1153.03</v>
      </c>
      <c r="L1019" s="169">
        <v>84</v>
      </c>
      <c r="M1019" s="165">
        <v>132890.35999999999</v>
      </c>
      <c r="N1019" s="165" t="s">
        <v>34</v>
      </c>
      <c r="O1019" s="160" t="s">
        <v>34</v>
      </c>
      <c r="P1019" s="165" t="s">
        <v>34</v>
      </c>
      <c r="Q1019" s="165">
        <f t="shared" si="235"/>
        <v>132890.35999999999</v>
      </c>
      <c r="R1019" s="173">
        <f t="shared" si="234"/>
        <v>75.833348550559222</v>
      </c>
      <c r="S1019" s="154">
        <v>5221.4052538370725</v>
      </c>
      <c r="T1019" s="165" t="s">
        <v>34</v>
      </c>
      <c r="U1019" s="169" t="s">
        <v>34</v>
      </c>
      <c r="V1019" s="165" t="s">
        <v>34</v>
      </c>
      <c r="W1019" s="165" t="s">
        <v>34</v>
      </c>
      <c r="X1019" s="165" t="s">
        <v>34</v>
      </c>
      <c r="Y1019" s="165" t="s">
        <v>34</v>
      </c>
      <c r="Z1019" s="165" t="s">
        <v>34</v>
      </c>
      <c r="AA1019" s="165" t="s">
        <v>34</v>
      </c>
      <c r="AB1019" s="165" t="s">
        <v>34</v>
      </c>
      <c r="AC1019" s="165">
        <v>77</v>
      </c>
      <c r="AD1019" s="165">
        <v>132890.35999999999</v>
      </c>
      <c r="AE1019" s="165" t="s">
        <v>34</v>
      </c>
      <c r="AF1019" s="165" t="s">
        <v>34</v>
      </c>
      <c r="AG1019" s="165" t="s">
        <v>34</v>
      </c>
      <c r="AH1019" s="165" t="s">
        <v>34</v>
      </c>
      <c r="AI1019" s="170" t="s">
        <v>403</v>
      </c>
      <c r="AJ1019" s="41"/>
      <c r="AK1019" s="1" t="s">
        <v>404</v>
      </c>
      <c r="AL1019" s="90">
        <v>1</v>
      </c>
      <c r="AM1019" s="91"/>
      <c r="AN1019" s="22"/>
      <c r="AO1019" s="87"/>
      <c r="AP1019" s="22"/>
      <c r="AQ1019" s="22"/>
      <c r="AR1019" s="22"/>
      <c r="AS1019" s="46"/>
      <c r="AT1019" s="46"/>
      <c r="AU1019" s="29">
        <v>914</v>
      </c>
      <c r="AV1019" s="29" t="s">
        <v>449</v>
      </c>
      <c r="AW1019" s="29" t="str">
        <f t="shared" si="236"/>
        <v>914.</v>
      </c>
      <c r="AX1019" s="104"/>
    </row>
    <row r="1020" spans="1:51" ht="22.5" customHeight="1" x14ac:dyDescent="0.3">
      <c r="A1020" s="159" t="str">
        <f t="shared" si="230"/>
        <v>915.</v>
      </c>
      <c r="B1020" s="159">
        <v>4145</v>
      </c>
      <c r="C1020" s="166" t="s">
        <v>1021</v>
      </c>
      <c r="D1020" s="159">
        <v>1936</v>
      </c>
      <c r="E1020" s="167" t="s">
        <v>34</v>
      </c>
      <c r="F1020" s="159" t="s">
        <v>35</v>
      </c>
      <c r="G1020" s="168">
        <v>4</v>
      </c>
      <c r="H1020" s="168">
        <v>3</v>
      </c>
      <c r="I1020" s="165">
        <v>2156</v>
      </c>
      <c r="J1020" s="165">
        <v>2156</v>
      </c>
      <c r="K1020" s="165">
        <v>1448.5</v>
      </c>
      <c r="L1020" s="169">
        <v>100</v>
      </c>
      <c r="M1020" s="165">
        <v>359663.37</v>
      </c>
      <c r="N1020" s="165" t="s">
        <v>34</v>
      </c>
      <c r="O1020" s="160" t="s">
        <v>34</v>
      </c>
      <c r="P1020" s="165" t="s">
        <v>34</v>
      </c>
      <c r="Q1020" s="165">
        <f t="shared" si="235"/>
        <v>359663.37</v>
      </c>
      <c r="R1020" s="173">
        <f t="shared" si="234"/>
        <v>166.81974489795917</v>
      </c>
      <c r="S1020" s="154">
        <v>5221.4052538370725</v>
      </c>
      <c r="T1020" s="165">
        <v>359663.37</v>
      </c>
      <c r="U1020" s="169" t="s">
        <v>34</v>
      </c>
      <c r="V1020" s="165" t="s">
        <v>34</v>
      </c>
      <c r="W1020" s="165" t="s">
        <v>34</v>
      </c>
      <c r="X1020" s="165" t="s">
        <v>34</v>
      </c>
      <c r="Y1020" s="165" t="s">
        <v>34</v>
      </c>
      <c r="Z1020" s="165" t="s">
        <v>34</v>
      </c>
      <c r="AA1020" s="165" t="s">
        <v>34</v>
      </c>
      <c r="AB1020" s="165" t="s">
        <v>34</v>
      </c>
      <c r="AC1020" s="165" t="s">
        <v>34</v>
      </c>
      <c r="AD1020" s="165" t="s">
        <v>34</v>
      </c>
      <c r="AE1020" s="165" t="s">
        <v>34</v>
      </c>
      <c r="AF1020" s="165" t="s">
        <v>34</v>
      </c>
      <c r="AG1020" s="165" t="s">
        <v>34</v>
      </c>
      <c r="AH1020" s="165" t="s">
        <v>34</v>
      </c>
      <c r="AI1020" s="170" t="s">
        <v>403</v>
      </c>
      <c r="AJ1020" s="41"/>
      <c r="AK1020" s="1" t="s">
        <v>404</v>
      </c>
      <c r="AL1020" s="90">
        <v>1</v>
      </c>
      <c r="AM1020" s="91"/>
      <c r="AN1020" s="22" t="s">
        <v>501</v>
      </c>
      <c r="AO1020" s="21"/>
      <c r="AP1020" s="22"/>
      <c r="AQ1020" s="22"/>
      <c r="AR1020" s="22"/>
      <c r="AS1020" s="46"/>
      <c r="AT1020" s="46"/>
      <c r="AU1020" s="29">
        <v>915</v>
      </c>
      <c r="AV1020" s="29" t="s">
        <v>449</v>
      </c>
      <c r="AW1020" s="29" t="str">
        <f t="shared" si="236"/>
        <v>915.</v>
      </c>
      <c r="AX1020" s="104"/>
    </row>
    <row r="1021" spans="1:51" ht="22.5" customHeight="1" x14ac:dyDescent="0.3">
      <c r="A1021" s="159" t="str">
        <f t="shared" si="230"/>
        <v>916.</v>
      </c>
      <c r="B1021" s="159">
        <v>4146</v>
      </c>
      <c r="C1021" s="166" t="s">
        <v>1022</v>
      </c>
      <c r="D1021" s="159">
        <v>1936</v>
      </c>
      <c r="E1021" s="167" t="s">
        <v>34</v>
      </c>
      <c r="F1021" s="159" t="s">
        <v>35</v>
      </c>
      <c r="G1021" s="168">
        <v>4</v>
      </c>
      <c r="H1021" s="168">
        <v>3</v>
      </c>
      <c r="I1021" s="165">
        <v>2239.31</v>
      </c>
      <c r="J1021" s="165">
        <v>2239.31</v>
      </c>
      <c r="K1021" s="165">
        <v>1904.25</v>
      </c>
      <c r="L1021" s="169">
        <v>100</v>
      </c>
      <c r="M1021" s="165">
        <v>274486.46999999997</v>
      </c>
      <c r="N1021" s="165" t="s">
        <v>34</v>
      </c>
      <c r="O1021" s="160" t="s">
        <v>34</v>
      </c>
      <c r="P1021" s="165" t="s">
        <v>34</v>
      </c>
      <c r="Q1021" s="165">
        <f t="shared" si="235"/>
        <v>274486.46999999997</v>
      </c>
      <c r="R1021" s="173">
        <f t="shared" si="234"/>
        <v>122.57636057535579</v>
      </c>
      <c r="S1021" s="154">
        <v>5221.4052538370725</v>
      </c>
      <c r="T1021" s="165">
        <v>274486.46999999997</v>
      </c>
      <c r="U1021" s="169" t="s">
        <v>34</v>
      </c>
      <c r="V1021" s="165" t="s">
        <v>34</v>
      </c>
      <c r="W1021" s="165" t="s">
        <v>34</v>
      </c>
      <c r="X1021" s="165" t="s">
        <v>34</v>
      </c>
      <c r="Y1021" s="165" t="s">
        <v>34</v>
      </c>
      <c r="Z1021" s="165" t="s">
        <v>34</v>
      </c>
      <c r="AA1021" s="165" t="s">
        <v>34</v>
      </c>
      <c r="AB1021" s="165" t="s">
        <v>34</v>
      </c>
      <c r="AC1021" s="165" t="s">
        <v>34</v>
      </c>
      <c r="AD1021" s="165" t="s">
        <v>34</v>
      </c>
      <c r="AE1021" s="165" t="s">
        <v>34</v>
      </c>
      <c r="AF1021" s="165" t="s">
        <v>34</v>
      </c>
      <c r="AG1021" s="165" t="s">
        <v>34</v>
      </c>
      <c r="AH1021" s="165" t="s">
        <v>34</v>
      </c>
      <c r="AI1021" s="170" t="s">
        <v>403</v>
      </c>
      <c r="AJ1021" s="41"/>
      <c r="AK1021" s="1" t="s">
        <v>404</v>
      </c>
      <c r="AL1021" s="90">
        <v>1</v>
      </c>
      <c r="AM1021" s="91"/>
      <c r="AN1021" s="22" t="s">
        <v>501</v>
      </c>
      <c r="AO1021" s="21"/>
      <c r="AP1021" s="22"/>
      <c r="AQ1021" s="22"/>
      <c r="AR1021" s="22"/>
      <c r="AS1021" s="46"/>
      <c r="AT1021" s="46"/>
      <c r="AU1021" s="29">
        <v>916</v>
      </c>
      <c r="AV1021" s="29" t="s">
        <v>449</v>
      </c>
      <c r="AW1021" s="29" t="str">
        <f t="shared" si="236"/>
        <v>916.</v>
      </c>
      <c r="AX1021" s="104"/>
    </row>
    <row r="1022" spans="1:51" ht="22.5" customHeight="1" x14ac:dyDescent="0.3">
      <c r="A1022" s="159" t="str">
        <f t="shared" si="230"/>
        <v>917.</v>
      </c>
      <c r="B1022" s="159">
        <v>4152</v>
      </c>
      <c r="C1022" s="166" t="s">
        <v>1023</v>
      </c>
      <c r="D1022" s="159">
        <v>1969</v>
      </c>
      <c r="E1022" s="167" t="s">
        <v>34</v>
      </c>
      <c r="F1022" s="159" t="s">
        <v>35</v>
      </c>
      <c r="G1022" s="168">
        <v>9</v>
      </c>
      <c r="H1022" s="168">
        <v>1</v>
      </c>
      <c r="I1022" s="165">
        <v>1949.4</v>
      </c>
      <c r="J1022" s="165">
        <v>1949.4</v>
      </c>
      <c r="K1022" s="165">
        <v>1847.3</v>
      </c>
      <c r="L1022" s="169">
        <v>66</v>
      </c>
      <c r="M1022" s="165">
        <v>731580.44</v>
      </c>
      <c r="N1022" s="165" t="s">
        <v>34</v>
      </c>
      <c r="O1022" s="160" t="s">
        <v>34</v>
      </c>
      <c r="P1022" s="165" t="s">
        <v>34</v>
      </c>
      <c r="Q1022" s="165">
        <f t="shared" si="235"/>
        <v>731580.44</v>
      </c>
      <c r="R1022" s="173">
        <f t="shared" si="234"/>
        <v>375.28492869600899</v>
      </c>
      <c r="S1022" s="154">
        <v>5221.4052538370725</v>
      </c>
      <c r="T1022" s="165">
        <v>715145.99</v>
      </c>
      <c r="U1022" s="169" t="s">
        <v>34</v>
      </c>
      <c r="V1022" s="165" t="s">
        <v>34</v>
      </c>
      <c r="W1022" s="165" t="s">
        <v>34</v>
      </c>
      <c r="X1022" s="165" t="s">
        <v>34</v>
      </c>
      <c r="Y1022" s="165" t="s">
        <v>34</v>
      </c>
      <c r="Z1022" s="165" t="s">
        <v>34</v>
      </c>
      <c r="AA1022" s="165" t="s">
        <v>34</v>
      </c>
      <c r="AB1022" s="165" t="s">
        <v>34</v>
      </c>
      <c r="AC1022" s="165" t="s">
        <v>34</v>
      </c>
      <c r="AD1022" s="165" t="s">
        <v>34</v>
      </c>
      <c r="AE1022" s="165" t="s">
        <v>34</v>
      </c>
      <c r="AF1022" s="165" t="s">
        <v>34</v>
      </c>
      <c r="AG1022" s="165">
        <v>16434.45</v>
      </c>
      <c r="AH1022" s="165" t="s">
        <v>34</v>
      </c>
      <c r="AI1022" s="170" t="s">
        <v>403</v>
      </c>
      <c r="AJ1022" s="41"/>
      <c r="AK1022" s="1" t="s">
        <v>404</v>
      </c>
      <c r="AL1022" s="90">
        <v>1</v>
      </c>
      <c r="AM1022" s="91"/>
      <c r="AN1022" s="22" t="s">
        <v>502</v>
      </c>
      <c r="AO1022" s="21"/>
      <c r="AP1022" s="22"/>
      <c r="AQ1022" s="22"/>
      <c r="AR1022" s="22"/>
      <c r="AS1022" s="46"/>
      <c r="AT1022" s="46"/>
      <c r="AU1022" s="29">
        <v>917</v>
      </c>
      <c r="AV1022" s="29" t="s">
        <v>449</v>
      </c>
      <c r="AW1022" s="29" t="str">
        <f t="shared" si="236"/>
        <v>917.</v>
      </c>
      <c r="AX1022" s="104"/>
    </row>
    <row r="1023" spans="1:51" ht="22.5" customHeight="1" x14ac:dyDescent="0.3">
      <c r="A1023" s="159" t="str">
        <f t="shared" si="230"/>
        <v>918.</v>
      </c>
      <c r="B1023" s="159">
        <v>4160</v>
      </c>
      <c r="C1023" s="166" t="s">
        <v>1811</v>
      </c>
      <c r="D1023" s="159">
        <v>1960</v>
      </c>
      <c r="E1023" s="167" t="s">
        <v>34</v>
      </c>
      <c r="F1023" s="159" t="s">
        <v>35</v>
      </c>
      <c r="G1023" s="168">
        <v>2</v>
      </c>
      <c r="H1023" s="168">
        <v>2</v>
      </c>
      <c r="I1023" s="165">
        <v>1179.96</v>
      </c>
      <c r="J1023" s="165">
        <v>968.86</v>
      </c>
      <c r="K1023" s="165">
        <v>737.98</v>
      </c>
      <c r="L1023" s="169">
        <v>53</v>
      </c>
      <c r="M1023" s="165">
        <v>1754438.16</v>
      </c>
      <c r="N1023" s="165" t="s">
        <v>34</v>
      </c>
      <c r="O1023" s="160" t="s">
        <v>34</v>
      </c>
      <c r="P1023" s="165" t="s">
        <v>34</v>
      </c>
      <c r="Q1023" s="165">
        <f t="shared" si="235"/>
        <v>1754438.16</v>
      </c>
      <c r="R1023" s="173">
        <f t="shared" si="234"/>
        <v>1486.8624021153257</v>
      </c>
      <c r="S1023" s="154">
        <v>5221.4052538370725</v>
      </c>
      <c r="T1023" s="165" t="s">
        <v>34</v>
      </c>
      <c r="U1023" s="169" t="s">
        <v>34</v>
      </c>
      <c r="V1023" s="165" t="s">
        <v>34</v>
      </c>
      <c r="W1023" s="165">
        <v>775</v>
      </c>
      <c r="X1023" s="165">
        <v>1754438.16</v>
      </c>
      <c r="Y1023" s="165" t="s">
        <v>34</v>
      </c>
      <c r="Z1023" s="165" t="s">
        <v>34</v>
      </c>
      <c r="AA1023" s="165" t="s">
        <v>34</v>
      </c>
      <c r="AB1023" s="165" t="s">
        <v>34</v>
      </c>
      <c r="AC1023" s="165" t="s">
        <v>34</v>
      </c>
      <c r="AD1023" s="165" t="s">
        <v>34</v>
      </c>
      <c r="AE1023" s="165" t="s">
        <v>34</v>
      </c>
      <c r="AF1023" s="165" t="s">
        <v>34</v>
      </c>
      <c r="AG1023" s="165" t="s">
        <v>34</v>
      </c>
      <c r="AH1023" s="165" t="s">
        <v>34</v>
      </c>
      <c r="AI1023" s="170" t="s">
        <v>403</v>
      </c>
      <c r="AJ1023" s="41"/>
      <c r="AK1023" s="1" t="s">
        <v>404</v>
      </c>
      <c r="AL1023" s="90">
        <v>1</v>
      </c>
      <c r="AM1023" s="91"/>
      <c r="AN1023" s="22"/>
      <c r="AO1023" s="87"/>
      <c r="AP1023" s="22"/>
      <c r="AQ1023" s="22"/>
      <c r="AR1023" s="22"/>
      <c r="AS1023" s="46"/>
      <c r="AT1023" s="46"/>
      <c r="AU1023" s="29">
        <v>918</v>
      </c>
      <c r="AV1023" s="29" t="s">
        <v>449</v>
      </c>
      <c r="AW1023" s="29" t="str">
        <f t="shared" si="236"/>
        <v>918.</v>
      </c>
      <c r="AX1023" s="104"/>
    </row>
    <row r="1024" spans="1:51" ht="22.5" customHeight="1" x14ac:dyDescent="0.3">
      <c r="A1024" s="159" t="str">
        <f t="shared" si="230"/>
        <v>919.</v>
      </c>
      <c r="B1024" s="159">
        <v>4162</v>
      </c>
      <c r="C1024" s="166" t="s">
        <v>1024</v>
      </c>
      <c r="D1024" s="159">
        <v>1958</v>
      </c>
      <c r="E1024" s="167" t="s">
        <v>34</v>
      </c>
      <c r="F1024" s="159" t="s">
        <v>35</v>
      </c>
      <c r="G1024" s="168">
        <v>3</v>
      </c>
      <c r="H1024" s="168">
        <v>2</v>
      </c>
      <c r="I1024" s="165">
        <v>719</v>
      </c>
      <c r="J1024" s="165">
        <v>719</v>
      </c>
      <c r="K1024" s="165">
        <v>719</v>
      </c>
      <c r="L1024" s="169">
        <v>37</v>
      </c>
      <c r="M1024" s="165">
        <v>1048439.2</v>
      </c>
      <c r="N1024" s="165" t="s">
        <v>34</v>
      </c>
      <c r="O1024" s="160" t="s">
        <v>34</v>
      </c>
      <c r="P1024" s="165" t="s">
        <v>34</v>
      </c>
      <c r="Q1024" s="165">
        <f t="shared" si="235"/>
        <v>1048439.2</v>
      </c>
      <c r="R1024" s="173">
        <f t="shared" si="234"/>
        <v>1458.1908205841446</v>
      </c>
      <c r="S1024" s="154">
        <v>5221.4052538370725</v>
      </c>
      <c r="T1024" s="165" t="s">
        <v>34</v>
      </c>
      <c r="U1024" s="169" t="s">
        <v>34</v>
      </c>
      <c r="V1024" s="165" t="s">
        <v>34</v>
      </c>
      <c r="W1024" s="165">
        <v>733.9</v>
      </c>
      <c r="X1024" s="165">
        <v>1048439.2</v>
      </c>
      <c r="Y1024" s="165" t="s">
        <v>34</v>
      </c>
      <c r="Z1024" s="165" t="s">
        <v>34</v>
      </c>
      <c r="AA1024" s="165" t="s">
        <v>34</v>
      </c>
      <c r="AB1024" s="165" t="s">
        <v>34</v>
      </c>
      <c r="AC1024" s="165" t="s">
        <v>34</v>
      </c>
      <c r="AD1024" s="165" t="s">
        <v>34</v>
      </c>
      <c r="AE1024" s="165" t="s">
        <v>34</v>
      </c>
      <c r="AF1024" s="165" t="s">
        <v>34</v>
      </c>
      <c r="AG1024" s="165" t="s">
        <v>34</v>
      </c>
      <c r="AH1024" s="165" t="s">
        <v>34</v>
      </c>
      <c r="AI1024" s="170" t="s">
        <v>403</v>
      </c>
      <c r="AJ1024" s="41"/>
      <c r="AK1024" s="1" t="s">
        <v>404</v>
      </c>
      <c r="AL1024" s="90">
        <v>1</v>
      </c>
      <c r="AM1024" s="91"/>
      <c r="AN1024" s="22"/>
      <c r="AO1024" s="87"/>
      <c r="AP1024" s="22"/>
      <c r="AQ1024" s="22"/>
      <c r="AR1024" s="22"/>
      <c r="AS1024" s="46"/>
      <c r="AT1024" s="46"/>
      <c r="AU1024" s="29">
        <v>919</v>
      </c>
      <c r="AV1024" s="29" t="s">
        <v>449</v>
      </c>
      <c r="AW1024" s="29" t="str">
        <f t="shared" si="236"/>
        <v>919.</v>
      </c>
      <c r="AX1024" s="104"/>
    </row>
    <row r="1025" spans="1:50" ht="22.5" customHeight="1" x14ac:dyDescent="0.3">
      <c r="A1025" s="159" t="str">
        <f t="shared" si="230"/>
        <v>920.</v>
      </c>
      <c r="B1025" s="159">
        <v>4598</v>
      </c>
      <c r="C1025" s="166" t="s">
        <v>390</v>
      </c>
      <c r="D1025" s="159">
        <v>1973</v>
      </c>
      <c r="E1025" s="214" t="s">
        <v>34</v>
      </c>
      <c r="F1025" s="159" t="s">
        <v>37</v>
      </c>
      <c r="G1025" s="168">
        <v>5</v>
      </c>
      <c r="H1025" s="168">
        <v>3</v>
      </c>
      <c r="I1025" s="165">
        <v>3391.2</v>
      </c>
      <c r="J1025" s="165">
        <v>3389.5</v>
      </c>
      <c r="K1025" s="165">
        <v>3338.6</v>
      </c>
      <c r="L1025" s="169">
        <v>111</v>
      </c>
      <c r="M1025" s="165">
        <f>Z1025</f>
        <v>233020.24</v>
      </c>
      <c r="N1025" s="165" t="s">
        <v>34</v>
      </c>
      <c r="O1025" s="160" t="s">
        <v>34</v>
      </c>
      <c r="P1025" s="165" t="s">
        <v>34</v>
      </c>
      <c r="Q1025" s="165">
        <f t="shared" si="235"/>
        <v>233020.24</v>
      </c>
      <c r="R1025" s="173">
        <f t="shared" si="234"/>
        <v>68.713210662892195</v>
      </c>
      <c r="S1025" s="154">
        <v>5221.4052538370725</v>
      </c>
      <c r="T1025" s="165" t="s">
        <v>34</v>
      </c>
      <c r="U1025" s="169" t="s">
        <v>34</v>
      </c>
      <c r="V1025" s="165" t="s">
        <v>34</v>
      </c>
      <c r="W1025" s="165" t="s">
        <v>34</v>
      </c>
      <c r="X1025" s="165" t="s">
        <v>34</v>
      </c>
      <c r="Y1025" s="165">
        <v>754</v>
      </c>
      <c r="Z1025" s="165">
        <v>233020.24</v>
      </c>
      <c r="AA1025" s="165" t="s">
        <v>34</v>
      </c>
      <c r="AB1025" s="165" t="s">
        <v>34</v>
      </c>
      <c r="AC1025" s="165" t="s">
        <v>34</v>
      </c>
      <c r="AD1025" s="165" t="s">
        <v>34</v>
      </c>
      <c r="AE1025" s="165" t="s">
        <v>34</v>
      </c>
      <c r="AF1025" s="165" t="s">
        <v>34</v>
      </c>
      <c r="AG1025" s="165" t="s">
        <v>34</v>
      </c>
      <c r="AH1025" s="165" t="s">
        <v>34</v>
      </c>
      <c r="AI1025" s="170" t="s">
        <v>38</v>
      </c>
      <c r="AJ1025" s="41"/>
      <c r="AK1025" s="1" t="s">
        <v>404</v>
      </c>
      <c r="AL1025" s="90">
        <v>1</v>
      </c>
      <c r="AM1025" s="91"/>
      <c r="AN1025" s="22"/>
      <c r="AO1025" s="87"/>
      <c r="AP1025" s="22"/>
      <c r="AQ1025" s="22"/>
      <c r="AR1025" s="22"/>
      <c r="AS1025" s="46"/>
      <c r="AT1025" s="55">
        <v>43381</v>
      </c>
      <c r="AU1025" s="29">
        <v>920</v>
      </c>
      <c r="AV1025" s="29" t="s">
        <v>449</v>
      </c>
      <c r="AW1025" s="29" t="str">
        <f t="shared" si="236"/>
        <v>920.</v>
      </c>
      <c r="AX1025" s="104"/>
    </row>
    <row r="1026" spans="1:50" ht="22.5" customHeight="1" x14ac:dyDescent="0.3">
      <c r="A1026" s="159" t="str">
        <f t="shared" si="230"/>
        <v>921.</v>
      </c>
      <c r="B1026" s="159">
        <v>4169</v>
      </c>
      <c r="C1026" s="166" t="s">
        <v>1025</v>
      </c>
      <c r="D1026" s="159">
        <v>1957</v>
      </c>
      <c r="E1026" s="167" t="s">
        <v>34</v>
      </c>
      <c r="F1026" s="159" t="s">
        <v>35</v>
      </c>
      <c r="G1026" s="168">
        <v>2</v>
      </c>
      <c r="H1026" s="168">
        <v>1</v>
      </c>
      <c r="I1026" s="165">
        <v>334.2</v>
      </c>
      <c r="J1026" s="165">
        <v>334.2</v>
      </c>
      <c r="K1026" s="165">
        <v>316.95999999999998</v>
      </c>
      <c r="L1026" s="169">
        <v>22</v>
      </c>
      <c r="M1026" s="165">
        <v>132491.32999999999</v>
      </c>
      <c r="N1026" s="165" t="s">
        <v>34</v>
      </c>
      <c r="O1026" s="160" t="s">
        <v>34</v>
      </c>
      <c r="P1026" s="165" t="s">
        <v>34</v>
      </c>
      <c r="Q1026" s="165">
        <f t="shared" si="235"/>
        <v>132491.32999999999</v>
      </c>
      <c r="R1026" s="173">
        <f t="shared" si="234"/>
        <v>396.44323758228603</v>
      </c>
      <c r="S1026" s="154">
        <v>5221.4052538370725</v>
      </c>
      <c r="T1026" s="165">
        <v>115365.33</v>
      </c>
      <c r="U1026" s="169" t="s">
        <v>34</v>
      </c>
      <c r="V1026" s="165" t="s">
        <v>34</v>
      </c>
      <c r="W1026" s="165" t="s">
        <v>34</v>
      </c>
      <c r="X1026" s="165" t="s">
        <v>34</v>
      </c>
      <c r="Y1026" s="165" t="s">
        <v>34</v>
      </c>
      <c r="Z1026" s="165" t="s">
        <v>34</v>
      </c>
      <c r="AA1026" s="165" t="s">
        <v>34</v>
      </c>
      <c r="AB1026" s="165" t="s">
        <v>34</v>
      </c>
      <c r="AC1026" s="165" t="s">
        <v>34</v>
      </c>
      <c r="AD1026" s="165" t="s">
        <v>34</v>
      </c>
      <c r="AE1026" s="165" t="s">
        <v>34</v>
      </c>
      <c r="AF1026" s="165" t="s">
        <v>34</v>
      </c>
      <c r="AG1026" s="165">
        <v>17126</v>
      </c>
      <c r="AH1026" s="165" t="s">
        <v>34</v>
      </c>
      <c r="AI1026" s="170" t="s">
        <v>403</v>
      </c>
      <c r="AJ1026" s="41"/>
      <c r="AK1026" s="1" t="s">
        <v>404</v>
      </c>
      <c r="AL1026" s="90">
        <v>1</v>
      </c>
      <c r="AM1026" s="91"/>
      <c r="AN1026" s="22" t="s">
        <v>502</v>
      </c>
      <c r="AO1026" s="21"/>
      <c r="AP1026" s="22"/>
      <c r="AQ1026" s="22"/>
      <c r="AR1026" s="22"/>
      <c r="AS1026" s="46"/>
      <c r="AT1026" s="46"/>
      <c r="AU1026" s="29">
        <v>921</v>
      </c>
      <c r="AV1026" s="29" t="s">
        <v>449</v>
      </c>
      <c r="AW1026" s="29" t="str">
        <f t="shared" si="236"/>
        <v>921.</v>
      </c>
      <c r="AX1026" s="104"/>
    </row>
    <row r="1027" spans="1:50" ht="22.5" customHeight="1" x14ac:dyDescent="0.3">
      <c r="A1027" s="159" t="str">
        <f t="shared" si="230"/>
        <v>922.</v>
      </c>
      <c r="B1027" s="159">
        <v>4642</v>
      </c>
      <c r="C1027" s="166" t="s">
        <v>1026</v>
      </c>
      <c r="D1027" s="159">
        <v>1959</v>
      </c>
      <c r="E1027" s="167" t="s">
        <v>34</v>
      </c>
      <c r="F1027" s="159" t="s">
        <v>35</v>
      </c>
      <c r="G1027" s="168">
        <v>2</v>
      </c>
      <c r="H1027" s="168">
        <v>1</v>
      </c>
      <c r="I1027" s="165">
        <v>393.8</v>
      </c>
      <c r="J1027" s="165">
        <v>393.8</v>
      </c>
      <c r="K1027" s="165">
        <v>393.8</v>
      </c>
      <c r="L1027" s="169">
        <v>17</v>
      </c>
      <c r="M1027" s="165">
        <v>131953.92000000001</v>
      </c>
      <c r="N1027" s="165" t="s">
        <v>34</v>
      </c>
      <c r="O1027" s="160" t="s">
        <v>34</v>
      </c>
      <c r="P1027" s="165" t="s">
        <v>34</v>
      </c>
      <c r="Q1027" s="165">
        <f t="shared" si="235"/>
        <v>131953.92000000001</v>
      </c>
      <c r="R1027" s="173">
        <f t="shared" si="234"/>
        <v>335.07851701371254</v>
      </c>
      <c r="S1027" s="154">
        <v>5221.4052538370725</v>
      </c>
      <c r="T1027" s="165">
        <v>114827.92</v>
      </c>
      <c r="U1027" s="169" t="s">
        <v>34</v>
      </c>
      <c r="V1027" s="165" t="s">
        <v>34</v>
      </c>
      <c r="W1027" s="165" t="s">
        <v>34</v>
      </c>
      <c r="X1027" s="165" t="s">
        <v>34</v>
      </c>
      <c r="Y1027" s="165" t="s">
        <v>34</v>
      </c>
      <c r="Z1027" s="165" t="s">
        <v>34</v>
      </c>
      <c r="AA1027" s="165" t="s">
        <v>34</v>
      </c>
      <c r="AB1027" s="165" t="s">
        <v>34</v>
      </c>
      <c r="AC1027" s="165" t="s">
        <v>34</v>
      </c>
      <c r="AD1027" s="165" t="s">
        <v>34</v>
      </c>
      <c r="AE1027" s="165" t="s">
        <v>34</v>
      </c>
      <c r="AF1027" s="165" t="s">
        <v>34</v>
      </c>
      <c r="AG1027" s="165">
        <v>17126</v>
      </c>
      <c r="AH1027" s="165" t="s">
        <v>34</v>
      </c>
      <c r="AI1027" s="170" t="s">
        <v>403</v>
      </c>
      <c r="AJ1027" s="41"/>
      <c r="AK1027" s="1" t="s">
        <v>404</v>
      </c>
      <c r="AL1027" s="90">
        <v>1</v>
      </c>
      <c r="AM1027" s="91"/>
      <c r="AN1027" s="22" t="s">
        <v>502</v>
      </c>
      <c r="AO1027" s="21"/>
      <c r="AP1027" s="22"/>
      <c r="AQ1027" s="22"/>
      <c r="AR1027" s="22"/>
      <c r="AS1027" s="46"/>
      <c r="AT1027" s="46"/>
      <c r="AU1027" s="29">
        <v>922</v>
      </c>
      <c r="AV1027" s="29" t="s">
        <v>449</v>
      </c>
      <c r="AW1027" s="29" t="str">
        <f t="shared" si="236"/>
        <v>922.</v>
      </c>
      <c r="AX1027" s="104"/>
    </row>
    <row r="1028" spans="1:50" ht="22.5" customHeight="1" x14ac:dyDescent="0.3">
      <c r="A1028" s="159" t="str">
        <f t="shared" si="230"/>
        <v>923.</v>
      </c>
      <c r="B1028" s="159">
        <v>4228</v>
      </c>
      <c r="C1028" s="166" t="s">
        <v>1027</v>
      </c>
      <c r="D1028" s="159">
        <v>1960</v>
      </c>
      <c r="E1028" s="167" t="s">
        <v>34</v>
      </c>
      <c r="F1028" s="159" t="s">
        <v>35</v>
      </c>
      <c r="G1028" s="168">
        <v>2</v>
      </c>
      <c r="H1028" s="168">
        <v>1</v>
      </c>
      <c r="I1028" s="165">
        <v>278.10000000000002</v>
      </c>
      <c r="J1028" s="165">
        <v>278.10000000000002</v>
      </c>
      <c r="K1028" s="165">
        <v>171</v>
      </c>
      <c r="L1028" s="169">
        <v>159</v>
      </c>
      <c r="M1028" s="165">
        <v>567508.17000000004</v>
      </c>
      <c r="N1028" s="165" t="s">
        <v>34</v>
      </c>
      <c r="O1028" s="160" t="s">
        <v>34</v>
      </c>
      <c r="P1028" s="165" t="s">
        <v>34</v>
      </c>
      <c r="Q1028" s="165">
        <f t="shared" si="235"/>
        <v>567508.17000000004</v>
      </c>
      <c r="R1028" s="173">
        <f t="shared" si="234"/>
        <v>2040.6622437971953</v>
      </c>
      <c r="S1028" s="154">
        <v>5221.4052538370725</v>
      </c>
      <c r="T1028" s="165" t="s">
        <v>34</v>
      </c>
      <c r="U1028" s="169" t="s">
        <v>34</v>
      </c>
      <c r="V1028" s="165" t="s">
        <v>34</v>
      </c>
      <c r="W1028" s="165">
        <v>256</v>
      </c>
      <c r="X1028" s="165">
        <v>567508.17000000004</v>
      </c>
      <c r="Y1028" s="165" t="s">
        <v>34</v>
      </c>
      <c r="Z1028" s="165" t="s">
        <v>34</v>
      </c>
      <c r="AA1028" s="165" t="s">
        <v>34</v>
      </c>
      <c r="AB1028" s="165" t="s">
        <v>34</v>
      </c>
      <c r="AC1028" s="165" t="s">
        <v>34</v>
      </c>
      <c r="AD1028" s="165" t="s">
        <v>34</v>
      </c>
      <c r="AE1028" s="165" t="s">
        <v>34</v>
      </c>
      <c r="AF1028" s="165" t="s">
        <v>34</v>
      </c>
      <c r="AG1028" s="165" t="s">
        <v>34</v>
      </c>
      <c r="AH1028" s="165" t="s">
        <v>34</v>
      </c>
      <c r="AI1028" s="170" t="s">
        <v>403</v>
      </c>
      <c r="AJ1028" s="41"/>
      <c r="AK1028" s="1" t="s">
        <v>404</v>
      </c>
      <c r="AL1028" s="90">
        <v>1</v>
      </c>
      <c r="AM1028" s="91"/>
      <c r="AN1028" s="22"/>
      <c r="AO1028" s="87"/>
      <c r="AP1028" s="22"/>
      <c r="AQ1028" s="22"/>
      <c r="AR1028" s="22"/>
      <c r="AS1028" s="46"/>
      <c r="AT1028" s="46"/>
      <c r="AU1028" s="29">
        <v>923</v>
      </c>
      <c r="AV1028" s="29" t="s">
        <v>449</v>
      </c>
      <c r="AW1028" s="29" t="str">
        <f t="shared" si="236"/>
        <v>923.</v>
      </c>
      <c r="AX1028" s="104"/>
    </row>
    <row r="1029" spans="1:50" ht="22.5" customHeight="1" x14ac:dyDescent="0.3">
      <c r="A1029" s="159" t="str">
        <f t="shared" si="230"/>
        <v>924.</v>
      </c>
      <c r="B1029" s="159">
        <v>4221</v>
      </c>
      <c r="C1029" s="166" t="s">
        <v>391</v>
      </c>
      <c r="D1029" s="159">
        <v>1993</v>
      </c>
      <c r="E1029" s="167" t="s">
        <v>34</v>
      </c>
      <c r="F1029" s="159" t="s">
        <v>37</v>
      </c>
      <c r="G1029" s="168">
        <v>9</v>
      </c>
      <c r="H1029" s="168">
        <v>4</v>
      </c>
      <c r="I1029" s="165">
        <v>8720.7999999999993</v>
      </c>
      <c r="J1029" s="165">
        <v>7654.4</v>
      </c>
      <c r="K1029" s="165">
        <v>4513.2</v>
      </c>
      <c r="L1029" s="169">
        <v>335</v>
      </c>
      <c r="M1029" s="165">
        <f>AD1029+AG1029</f>
        <v>965319</v>
      </c>
      <c r="N1029" s="165" t="s">
        <v>34</v>
      </c>
      <c r="O1029" s="160" t="s">
        <v>34</v>
      </c>
      <c r="P1029" s="165" t="s">
        <v>34</v>
      </c>
      <c r="Q1029" s="165">
        <f t="shared" si="235"/>
        <v>965319</v>
      </c>
      <c r="R1029" s="173">
        <f t="shared" si="234"/>
        <v>110.69156499403725</v>
      </c>
      <c r="S1029" s="154">
        <v>5221.4052538370725</v>
      </c>
      <c r="T1029" s="165" t="s">
        <v>34</v>
      </c>
      <c r="U1029" s="169" t="s">
        <v>34</v>
      </c>
      <c r="V1029" s="165" t="s">
        <v>34</v>
      </c>
      <c r="W1029" s="165" t="s">
        <v>34</v>
      </c>
      <c r="X1029" s="165" t="s">
        <v>34</v>
      </c>
      <c r="Y1029" s="165" t="s">
        <v>34</v>
      </c>
      <c r="Z1029" s="165" t="s">
        <v>34</v>
      </c>
      <c r="AA1029" s="165" t="s">
        <v>34</v>
      </c>
      <c r="AB1029" s="165" t="s">
        <v>34</v>
      </c>
      <c r="AC1029" s="165">
        <v>14</v>
      </c>
      <c r="AD1029" s="165">
        <v>540000</v>
      </c>
      <c r="AE1029" s="165" t="s">
        <v>34</v>
      </c>
      <c r="AF1029" s="165" t="s">
        <v>34</v>
      </c>
      <c r="AG1029" s="165">
        <v>425319</v>
      </c>
      <c r="AH1029" s="165" t="s">
        <v>34</v>
      </c>
      <c r="AI1029" s="170" t="s">
        <v>403</v>
      </c>
      <c r="AJ1029" s="41"/>
      <c r="AK1029" s="1" t="s">
        <v>407</v>
      </c>
      <c r="AL1029" s="90">
        <v>1</v>
      </c>
      <c r="AM1029" s="91"/>
      <c r="AN1029" s="22" t="s">
        <v>1557</v>
      </c>
      <c r="AO1029" s="87"/>
      <c r="AP1029" s="22"/>
      <c r="AQ1029" s="22"/>
      <c r="AR1029" s="22"/>
      <c r="AS1029" s="47" t="s">
        <v>528</v>
      </c>
      <c r="AT1029" s="47"/>
      <c r="AU1029" s="29">
        <v>924</v>
      </c>
      <c r="AV1029" s="29" t="s">
        <v>449</v>
      </c>
      <c r="AW1029" s="29" t="str">
        <f t="shared" si="236"/>
        <v>924.</v>
      </c>
      <c r="AX1029" s="104"/>
    </row>
    <row r="1030" spans="1:50" ht="22.5" customHeight="1" x14ac:dyDescent="0.3">
      <c r="A1030" s="159" t="str">
        <f t="shared" si="230"/>
        <v>925.</v>
      </c>
      <c r="B1030" s="159">
        <v>4231</v>
      </c>
      <c r="C1030" s="166" t="s">
        <v>392</v>
      </c>
      <c r="D1030" s="159">
        <v>1997</v>
      </c>
      <c r="E1030" s="167" t="s">
        <v>34</v>
      </c>
      <c r="F1030" s="159" t="s">
        <v>37</v>
      </c>
      <c r="G1030" s="168">
        <v>9</v>
      </c>
      <c r="H1030" s="168">
        <v>9</v>
      </c>
      <c r="I1030" s="165">
        <v>17975.400000000001</v>
      </c>
      <c r="J1030" s="165">
        <v>15774.8</v>
      </c>
      <c r="K1030" s="165">
        <v>15774.8</v>
      </c>
      <c r="L1030" s="169">
        <v>750</v>
      </c>
      <c r="M1030" s="165">
        <f>T1030</f>
        <v>1880043</v>
      </c>
      <c r="N1030" s="165" t="s">
        <v>34</v>
      </c>
      <c r="O1030" s="160" t="s">
        <v>34</v>
      </c>
      <c r="P1030" s="165" t="s">
        <v>34</v>
      </c>
      <c r="Q1030" s="165">
        <f t="shared" si="235"/>
        <v>1880043</v>
      </c>
      <c r="R1030" s="173">
        <f t="shared" si="234"/>
        <v>104.5897726893421</v>
      </c>
      <c r="S1030" s="154">
        <v>5222.4052538370697</v>
      </c>
      <c r="T1030" s="165">
        <v>1880043</v>
      </c>
      <c r="U1030" s="169" t="s">
        <v>34</v>
      </c>
      <c r="V1030" s="165" t="s">
        <v>34</v>
      </c>
      <c r="W1030" s="165" t="s">
        <v>34</v>
      </c>
      <c r="X1030" s="165" t="s">
        <v>34</v>
      </c>
      <c r="Y1030" s="165" t="s">
        <v>34</v>
      </c>
      <c r="Z1030" s="165" t="s">
        <v>34</v>
      </c>
      <c r="AA1030" s="165" t="s">
        <v>34</v>
      </c>
      <c r="AB1030" s="165" t="s">
        <v>34</v>
      </c>
      <c r="AC1030" s="165" t="s">
        <v>34</v>
      </c>
      <c r="AD1030" s="165" t="s">
        <v>34</v>
      </c>
      <c r="AE1030" s="165" t="s">
        <v>34</v>
      </c>
      <c r="AF1030" s="165" t="s">
        <v>34</v>
      </c>
      <c r="AG1030" s="165" t="s">
        <v>34</v>
      </c>
      <c r="AH1030" s="165" t="s">
        <v>34</v>
      </c>
      <c r="AI1030" s="170" t="s">
        <v>403</v>
      </c>
      <c r="AJ1030" s="41"/>
      <c r="AK1030" s="1" t="s">
        <v>407</v>
      </c>
      <c r="AL1030" s="90">
        <v>1</v>
      </c>
      <c r="AM1030" s="91"/>
      <c r="AN1030" s="22" t="s">
        <v>1543</v>
      </c>
      <c r="AO1030" s="21"/>
      <c r="AP1030" s="22"/>
      <c r="AQ1030" s="22"/>
      <c r="AR1030" s="22"/>
      <c r="AS1030" s="47" t="s">
        <v>1579</v>
      </c>
      <c r="AT1030" s="47"/>
      <c r="AU1030" s="29">
        <v>925</v>
      </c>
      <c r="AV1030" s="29" t="s">
        <v>449</v>
      </c>
      <c r="AW1030" s="29" t="str">
        <f t="shared" si="236"/>
        <v>925.</v>
      </c>
      <c r="AX1030" s="104"/>
    </row>
    <row r="1031" spans="1:50" ht="22.5" customHeight="1" x14ac:dyDescent="0.3">
      <c r="A1031" s="159" t="str">
        <f t="shared" si="230"/>
        <v>926.</v>
      </c>
      <c r="B1031" s="159">
        <v>4248</v>
      </c>
      <c r="C1031" s="166" t="s">
        <v>1028</v>
      </c>
      <c r="D1031" s="159">
        <v>1976</v>
      </c>
      <c r="E1031" s="167" t="s">
        <v>34</v>
      </c>
      <c r="F1031" s="159" t="s">
        <v>35</v>
      </c>
      <c r="G1031" s="168">
        <v>12</v>
      </c>
      <c r="H1031" s="168">
        <v>1</v>
      </c>
      <c r="I1031" s="165">
        <v>4253.5</v>
      </c>
      <c r="J1031" s="165">
        <v>3860.1</v>
      </c>
      <c r="K1031" s="165">
        <v>2210.9</v>
      </c>
      <c r="L1031" s="169">
        <v>160</v>
      </c>
      <c r="M1031" s="165">
        <f>V1031+AH1031</f>
        <v>3873527.84</v>
      </c>
      <c r="N1031" s="165" t="s">
        <v>34</v>
      </c>
      <c r="O1031" s="160" t="s">
        <v>34</v>
      </c>
      <c r="P1031" s="165" t="s">
        <v>34</v>
      </c>
      <c r="Q1031" s="165">
        <f t="shared" si="235"/>
        <v>3873527.84</v>
      </c>
      <c r="R1031" s="173">
        <f t="shared" si="234"/>
        <v>910.66835312095918</v>
      </c>
      <c r="S1031" s="154">
        <v>5221.4052538370725</v>
      </c>
      <c r="T1031" s="165" t="s">
        <v>34</v>
      </c>
      <c r="U1031" s="169">
        <v>2</v>
      </c>
      <c r="V1031" s="165">
        <f>1812465.48+1811829.25</f>
        <v>3624294.73</v>
      </c>
      <c r="W1031" s="165" t="s">
        <v>34</v>
      </c>
      <c r="X1031" s="165" t="s">
        <v>34</v>
      </c>
      <c r="Y1031" s="165" t="s">
        <v>34</v>
      </c>
      <c r="Z1031" s="165" t="s">
        <v>34</v>
      </c>
      <c r="AA1031" s="165" t="s">
        <v>34</v>
      </c>
      <c r="AB1031" s="165" t="s">
        <v>34</v>
      </c>
      <c r="AC1031" s="165" t="s">
        <v>34</v>
      </c>
      <c r="AD1031" s="165" t="s">
        <v>34</v>
      </c>
      <c r="AE1031" s="165" t="s">
        <v>34</v>
      </c>
      <c r="AF1031" s="165" t="s">
        <v>34</v>
      </c>
      <c r="AG1031" s="165" t="s">
        <v>34</v>
      </c>
      <c r="AH1031" s="165">
        <v>249233.11</v>
      </c>
      <c r="AI1031" s="170" t="s">
        <v>38</v>
      </c>
      <c r="AJ1031" s="41"/>
      <c r="AK1031" s="1" t="s">
        <v>404</v>
      </c>
      <c r="AL1031" s="90">
        <v>1</v>
      </c>
      <c r="AM1031" s="91"/>
      <c r="AN1031" s="22"/>
      <c r="AO1031" s="87"/>
      <c r="AP1031" s="22"/>
      <c r="AQ1031" s="22"/>
      <c r="AR1031" s="22"/>
      <c r="AS1031" s="46" t="s">
        <v>561</v>
      </c>
      <c r="AT1031" s="55">
        <v>43363</v>
      </c>
      <c r="AU1031" s="29">
        <v>926</v>
      </c>
      <c r="AV1031" s="29" t="s">
        <v>449</v>
      </c>
      <c r="AW1031" s="29" t="str">
        <f t="shared" si="236"/>
        <v>926.</v>
      </c>
      <c r="AX1031" s="104"/>
    </row>
    <row r="1032" spans="1:50" ht="22.5" customHeight="1" x14ac:dyDescent="0.3">
      <c r="A1032" s="159" t="str">
        <f t="shared" si="230"/>
        <v>927.</v>
      </c>
      <c r="B1032" s="159">
        <v>4252</v>
      </c>
      <c r="C1032" s="166" t="s">
        <v>1029</v>
      </c>
      <c r="D1032" s="159">
        <v>1974</v>
      </c>
      <c r="E1032" s="167" t="s">
        <v>34</v>
      </c>
      <c r="F1032" s="159" t="s">
        <v>35</v>
      </c>
      <c r="G1032" s="168">
        <v>5</v>
      </c>
      <c r="H1032" s="168">
        <v>4</v>
      </c>
      <c r="I1032" s="165">
        <v>3609.6</v>
      </c>
      <c r="J1032" s="165">
        <v>3339.6</v>
      </c>
      <c r="K1032" s="165">
        <v>1773</v>
      </c>
      <c r="L1032" s="169">
        <v>135</v>
      </c>
      <c r="M1032" s="165">
        <v>410789.81</v>
      </c>
      <c r="N1032" s="165" t="s">
        <v>34</v>
      </c>
      <c r="O1032" s="160" t="s">
        <v>34</v>
      </c>
      <c r="P1032" s="165" t="s">
        <v>34</v>
      </c>
      <c r="Q1032" s="165">
        <f t="shared" si="235"/>
        <v>410789.81</v>
      </c>
      <c r="R1032" s="173">
        <f t="shared" si="234"/>
        <v>113.80480108599291</v>
      </c>
      <c r="S1032" s="154">
        <v>5221.4052538370725</v>
      </c>
      <c r="T1032" s="165">
        <v>410789.81</v>
      </c>
      <c r="U1032" s="169" t="s">
        <v>34</v>
      </c>
      <c r="V1032" s="165" t="s">
        <v>34</v>
      </c>
      <c r="W1032" s="165" t="s">
        <v>34</v>
      </c>
      <c r="X1032" s="165" t="s">
        <v>34</v>
      </c>
      <c r="Y1032" s="165" t="s">
        <v>34</v>
      </c>
      <c r="Z1032" s="165" t="s">
        <v>34</v>
      </c>
      <c r="AA1032" s="165" t="s">
        <v>34</v>
      </c>
      <c r="AB1032" s="165" t="s">
        <v>34</v>
      </c>
      <c r="AC1032" s="165" t="s">
        <v>34</v>
      </c>
      <c r="AD1032" s="165" t="s">
        <v>34</v>
      </c>
      <c r="AE1032" s="165" t="s">
        <v>34</v>
      </c>
      <c r="AF1032" s="165" t="s">
        <v>34</v>
      </c>
      <c r="AG1032" s="165" t="s">
        <v>34</v>
      </c>
      <c r="AH1032" s="165" t="s">
        <v>34</v>
      </c>
      <c r="AI1032" s="170" t="s">
        <v>403</v>
      </c>
      <c r="AJ1032" s="41"/>
      <c r="AK1032" s="1" t="s">
        <v>408</v>
      </c>
      <c r="AL1032" s="90">
        <v>1</v>
      </c>
      <c r="AM1032" s="91"/>
      <c r="AN1032" s="22" t="s">
        <v>501</v>
      </c>
      <c r="AO1032" s="21"/>
      <c r="AP1032" s="22"/>
      <c r="AQ1032" s="22"/>
      <c r="AR1032" s="22"/>
      <c r="AS1032" s="46"/>
      <c r="AT1032" s="46"/>
      <c r="AU1032" s="29">
        <v>927</v>
      </c>
      <c r="AV1032" s="29" t="s">
        <v>449</v>
      </c>
      <c r="AW1032" s="29" t="str">
        <f t="shared" si="236"/>
        <v>927.</v>
      </c>
      <c r="AX1032" s="104"/>
    </row>
    <row r="1033" spans="1:50" ht="22.5" customHeight="1" x14ac:dyDescent="0.3">
      <c r="A1033" s="159" t="str">
        <f t="shared" si="230"/>
        <v>928.</v>
      </c>
      <c r="B1033" s="159">
        <v>4283</v>
      </c>
      <c r="C1033" s="166" t="s">
        <v>1625</v>
      </c>
      <c r="D1033" s="159">
        <v>1966</v>
      </c>
      <c r="E1033" s="167" t="s">
        <v>34</v>
      </c>
      <c r="F1033" s="159" t="s">
        <v>35</v>
      </c>
      <c r="G1033" s="168">
        <v>5</v>
      </c>
      <c r="H1033" s="168">
        <v>3</v>
      </c>
      <c r="I1033" s="165">
        <v>3483.9</v>
      </c>
      <c r="J1033" s="165">
        <v>3082.5</v>
      </c>
      <c r="K1033" s="165">
        <v>2604.6999999999998</v>
      </c>
      <c r="L1033" s="169">
        <v>202</v>
      </c>
      <c r="M1033" s="165">
        <v>1611973.59</v>
      </c>
      <c r="N1033" s="165" t="s">
        <v>34</v>
      </c>
      <c r="O1033" s="160" t="s">
        <v>34</v>
      </c>
      <c r="P1033" s="165" t="s">
        <v>34</v>
      </c>
      <c r="Q1033" s="165">
        <f t="shared" si="235"/>
        <v>1611973.59</v>
      </c>
      <c r="R1033" s="173">
        <f t="shared" si="234"/>
        <v>462.69226728666149</v>
      </c>
      <c r="S1033" s="154">
        <v>5221.4052538370725</v>
      </c>
      <c r="T1033" s="165" t="s">
        <v>34</v>
      </c>
      <c r="U1033" s="169" t="s">
        <v>34</v>
      </c>
      <c r="V1033" s="165" t="s">
        <v>34</v>
      </c>
      <c r="W1033" s="165">
        <v>999</v>
      </c>
      <c r="X1033" s="165">
        <v>1611973.59</v>
      </c>
      <c r="Y1033" s="165" t="s">
        <v>34</v>
      </c>
      <c r="Z1033" s="165" t="s">
        <v>34</v>
      </c>
      <c r="AA1033" s="165" t="s">
        <v>34</v>
      </c>
      <c r="AB1033" s="165" t="s">
        <v>34</v>
      </c>
      <c r="AC1033" s="165" t="s">
        <v>34</v>
      </c>
      <c r="AD1033" s="165" t="s">
        <v>34</v>
      </c>
      <c r="AE1033" s="165" t="s">
        <v>34</v>
      </c>
      <c r="AF1033" s="165" t="s">
        <v>34</v>
      </c>
      <c r="AG1033" s="165" t="s">
        <v>34</v>
      </c>
      <c r="AH1033" s="165" t="s">
        <v>34</v>
      </c>
      <c r="AI1033" s="170" t="s">
        <v>403</v>
      </c>
      <c r="AJ1033" s="41"/>
      <c r="AK1033" s="1" t="s">
        <v>404</v>
      </c>
      <c r="AL1033" s="90">
        <v>1</v>
      </c>
      <c r="AM1033" s="91"/>
      <c r="AN1033" s="22"/>
      <c r="AO1033" s="87"/>
      <c r="AP1033" s="22"/>
      <c r="AQ1033" s="22"/>
      <c r="AR1033" s="22"/>
      <c r="AS1033" s="46"/>
      <c r="AT1033" s="46"/>
      <c r="AU1033" s="29">
        <v>928</v>
      </c>
      <c r="AV1033" s="29" t="s">
        <v>449</v>
      </c>
      <c r="AW1033" s="29" t="str">
        <f t="shared" si="236"/>
        <v>928.</v>
      </c>
      <c r="AX1033" s="104"/>
    </row>
    <row r="1034" spans="1:50" ht="20.25" customHeight="1" x14ac:dyDescent="0.3">
      <c r="A1034" s="159" t="str">
        <f t="shared" si="230"/>
        <v>929.</v>
      </c>
      <c r="B1034" s="159">
        <v>4303</v>
      </c>
      <c r="C1034" s="166" t="s">
        <v>1030</v>
      </c>
      <c r="D1034" s="159">
        <v>1959</v>
      </c>
      <c r="E1034" s="167" t="s">
        <v>34</v>
      </c>
      <c r="F1034" s="159" t="s">
        <v>35</v>
      </c>
      <c r="G1034" s="168">
        <v>2</v>
      </c>
      <c r="H1034" s="168">
        <v>1</v>
      </c>
      <c r="I1034" s="165">
        <v>305.39999999999998</v>
      </c>
      <c r="J1034" s="165">
        <v>280.2</v>
      </c>
      <c r="K1034" s="165">
        <v>242.2</v>
      </c>
      <c r="L1034" s="169">
        <v>19</v>
      </c>
      <c r="M1034" s="165">
        <v>600939.07999999996</v>
      </c>
      <c r="N1034" s="165" t="s">
        <v>34</v>
      </c>
      <c r="O1034" s="160" t="s">
        <v>34</v>
      </c>
      <c r="P1034" s="165" t="s">
        <v>34</v>
      </c>
      <c r="Q1034" s="165">
        <f t="shared" si="235"/>
        <v>600939.07999999996</v>
      </c>
      <c r="R1034" s="173">
        <f t="shared" si="234"/>
        <v>1967.7114603798298</v>
      </c>
      <c r="S1034" s="154">
        <v>5221.4052538370725</v>
      </c>
      <c r="T1034" s="165" t="s">
        <v>34</v>
      </c>
      <c r="U1034" s="169" t="s">
        <v>34</v>
      </c>
      <c r="V1034" s="165" t="s">
        <v>34</v>
      </c>
      <c r="W1034" s="165">
        <v>264</v>
      </c>
      <c r="X1034" s="165">
        <v>600939.07999999996</v>
      </c>
      <c r="Y1034" s="165" t="s">
        <v>34</v>
      </c>
      <c r="Z1034" s="165" t="s">
        <v>34</v>
      </c>
      <c r="AA1034" s="165" t="s">
        <v>34</v>
      </c>
      <c r="AB1034" s="165" t="s">
        <v>34</v>
      </c>
      <c r="AC1034" s="165" t="s">
        <v>34</v>
      </c>
      <c r="AD1034" s="165" t="s">
        <v>34</v>
      </c>
      <c r="AE1034" s="165" t="s">
        <v>34</v>
      </c>
      <c r="AF1034" s="165" t="s">
        <v>34</v>
      </c>
      <c r="AG1034" s="165" t="s">
        <v>34</v>
      </c>
      <c r="AH1034" s="165" t="s">
        <v>34</v>
      </c>
      <c r="AI1034" s="170" t="s">
        <v>403</v>
      </c>
      <c r="AJ1034" s="41"/>
      <c r="AK1034" s="1" t="s">
        <v>404</v>
      </c>
      <c r="AL1034" s="90">
        <v>1</v>
      </c>
      <c r="AM1034" s="91"/>
      <c r="AN1034" s="22"/>
      <c r="AO1034" s="87"/>
      <c r="AP1034" s="22"/>
      <c r="AQ1034" s="22"/>
      <c r="AR1034" s="22"/>
      <c r="AS1034" s="46"/>
      <c r="AT1034" s="46"/>
      <c r="AU1034" s="29">
        <v>929</v>
      </c>
      <c r="AV1034" s="29" t="s">
        <v>449</v>
      </c>
      <c r="AW1034" s="29" t="str">
        <f t="shared" si="236"/>
        <v>929.</v>
      </c>
      <c r="AX1034" s="104"/>
    </row>
    <row r="1035" spans="1:50" ht="20.25" customHeight="1" x14ac:dyDescent="0.3">
      <c r="A1035" s="159" t="str">
        <f t="shared" si="230"/>
        <v>930.</v>
      </c>
      <c r="B1035" s="159">
        <v>4336</v>
      </c>
      <c r="C1035" s="166" t="s">
        <v>1031</v>
      </c>
      <c r="D1035" s="159">
        <v>1975</v>
      </c>
      <c r="E1035" s="167" t="s">
        <v>34</v>
      </c>
      <c r="F1035" s="159" t="s">
        <v>35</v>
      </c>
      <c r="G1035" s="168">
        <v>5</v>
      </c>
      <c r="H1035" s="168">
        <v>5</v>
      </c>
      <c r="I1035" s="165">
        <v>5330.21</v>
      </c>
      <c r="J1035" s="165">
        <v>4956.5</v>
      </c>
      <c r="K1035" s="165">
        <v>3495.7</v>
      </c>
      <c r="L1035" s="169">
        <v>154</v>
      </c>
      <c r="M1035" s="165">
        <v>1972720.46</v>
      </c>
      <c r="N1035" s="165" t="s">
        <v>34</v>
      </c>
      <c r="O1035" s="160" t="s">
        <v>34</v>
      </c>
      <c r="P1035" s="165" t="s">
        <v>34</v>
      </c>
      <c r="Q1035" s="165">
        <f t="shared" si="235"/>
        <v>1972720.46</v>
      </c>
      <c r="R1035" s="173">
        <f t="shared" si="234"/>
        <v>370.10182713251447</v>
      </c>
      <c r="S1035" s="154">
        <v>5221.4052538370725</v>
      </c>
      <c r="T1035" s="165" t="s">
        <v>34</v>
      </c>
      <c r="U1035" s="169" t="s">
        <v>34</v>
      </c>
      <c r="V1035" s="165" t="s">
        <v>34</v>
      </c>
      <c r="W1035" s="165">
        <v>1285</v>
      </c>
      <c r="X1035" s="165">
        <v>1972720.46</v>
      </c>
      <c r="Y1035" s="165" t="s">
        <v>34</v>
      </c>
      <c r="Z1035" s="165" t="s">
        <v>34</v>
      </c>
      <c r="AA1035" s="165" t="s">
        <v>34</v>
      </c>
      <c r="AB1035" s="165" t="s">
        <v>34</v>
      </c>
      <c r="AC1035" s="165" t="s">
        <v>34</v>
      </c>
      <c r="AD1035" s="165" t="s">
        <v>34</v>
      </c>
      <c r="AE1035" s="165" t="s">
        <v>34</v>
      </c>
      <c r="AF1035" s="165" t="s">
        <v>34</v>
      </c>
      <c r="AG1035" s="165" t="s">
        <v>34</v>
      </c>
      <c r="AH1035" s="165" t="s">
        <v>34</v>
      </c>
      <c r="AI1035" s="170" t="s">
        <v>403</v>
      </c>
      <c r="AJ1035" s="41"/>
      <c r="AK1035" s="1" t="s">
        <v>404</v>
      </c>
      <c r="AL1035" s="90">
        <v>1</v>
      </c>
      <c r="AM1035" s="91"/>
      <c r="AN1035" s="22"/>
      <c r="AO1035" s="87"/>
      <c r="AP1035" s="22"/>
      <c r="AQ1035" s="22"/>
      <c r="AR1035" s="22"/>
      <c r="AS1035" s="46"/>
      <c r="AT1035" s="46"/>
      <c r="AU1035" s="29">
        <v>930</v>
      </c>
      <c r="AV1035" s="29" t="s">
        <v>449</v>
      </c>
      <c r="AW1035" s="29" t="str">
        <f t="shared" si="236"/>
        <v>930.</v>
      </c>
      <c r="AX1035" s="104"/>
    </row>
    <row r="1036" spans="1:50" ht="22.5" customHeight="1" x14ac:dyDescent="0.3">
      <c r="A1036" s="159" t="str">
        <f t="shared" si="230"/>
        <v>931.</v>
      </c>
      <c r="B1036" s="159">
        <v>4367</v>
      </c>
      <c r="C1036" s="166" t="s">
        <v>393</v>
      </c>
      <c r="D1036" s="159">
        <v>1974</v>
      </c>
      <c r="E1036" s="167" t="s">
        <v>34</v>
      </c>
      <c r="F1036" s="159" t="s">
        <v>35</v>
      </c>
      <c r="G1036" s="168">
        <v>5</v>
      </c>
      <c r="H1036" s="168">
        <v>6</v>
      </c>
      <c r="I1036" s="165">
        <v>4434.8999999999996</v>
      </c>
      <c r="J1036" s="165">
        <v>4174.1000000000004</v>
      </c>
      <c r="K1036" s="165">
        <v>2794.7</v>
      </c>
      <c r="L1036" s="169">
        <v>203</v>
      </c>
      <c r="M1036" s="165">
        <f>T1036+AG1036</f>
        <v>1407094</v>
      </c>
      <c r="N1036" s="165" t="s">
        <v>34</v>
      </c>
      <c r="O1036" s="160" t="s">
        <v>34</v>
      </c>
      <c r="P1036" s="165" t="s">
        <v>34</v>
      </c>
      <c r="Q1036" s="165">
        <f t="shared" si="235"/>
        <v>1407094</v>
      </c>
      <c r="R1036" s="173">
        <f t="shared" si="234"/>
        <v>317.27750343863448</v>
      </c>
      <c r="S1036" s="154">
        <v>5221.4052538370725</v>
      </c>
      <c r="T1036" s="165">
        <v>953012</v>
      </c>
      <c r="U1036" s="169" t="s">
        <v>34</v>
      </c>
      <c r="V1036" s="165" t="s">
        <v>34</v>
      </c>
      <c r="W1036" s="165" t="s">
        <v>34</v>
      </c>
      <c r="X1036" s="165" t="s">
        <v>34</v>
      </c>
      <c r="Y1036" s="165" t="s">
        <v>34</v>
      </c>
      <c r="Z1036" s="165" t="s">
        <v>34</v>
      </c>
      <c r="AA1036" s="165" t="s">
        <v>34</v>
      </c>
      <c r="AB1036" s="165" t="s">
        <v>34</v>
      </c>
      <c r="AC1036" s="165" t="s">
        <v>34</v>
      </c>
      <c r="AD1036" s="165" t="s">
        <v>34</v>
      </c>
      <c r="AE1036" s="165" t="s">
        <v>34</v>
      </c>
      <c r="AF1036" s="165" t="s">
        <v>34</v>
      </c>
      <c r="AG1036" s="165">
        <v>454082</v>
      </c>
      <c r="AH1036" s="165" t="s">
        <v>34</v>
      </c>
      <c r="AI1036" s="170" t="s">
        <v>403</v>
      </c>
      <c r="AJ1036" s="41"/>
      <c r="AK1036" s="1" t="s">
        <v>407</v>
      </c>
      <c r="AL1036" s="90">
        <v>1</v>
      </c>
      <c r="AM1036" s="91" t="s">
        <v>407</v>
      </c>
      <c r="AN1036" s="22" t="s">
        <v>1558</v>
      </c>
      <c r="AO1036" s="21"/>
      <c r="AP1036" s="22"/>
      <c r="AQ1036" s="22"/>
      <c r="AR1036" s="22"/>
      <c r="AS1036" s="46"/>
      <c r="AT1036" s="46"/>
      <c r="AU1036" s="29">
        <v>931</v>
      </c>
      <c r="AV1036" s="29" t="s">
        <v>449</v>
      </c>
      <c r="AW1036" s="29" t="str">
        <f t="shared" si="236"/>
        <v>931.</v>
      </c>
      <c r="AX1036" s="104"/>
    </row>
    <row r="1037" spans="1:50" ht="18.75" customHeight="1" x14ac:dyDescent="0.3">
      <c r="A1037" s="159" t="str">
        <f t="shared" si="230"/>
        <v>932.</v>
      </c>
      <c r="B1037" s="159">
        <v>4381</v>
      </c>
      <c r="C1037" s="166" t="s">
        <v>1602</v>
      </c>
      <c r="D1037" s="159">
        <v>1958</v>
      </c>
      <c r="E1037" s="167" t="s">
        <v>34</v>
      </c>
      <c r="F1037" s="159" t="s">
        <v>35</v>
      </c>
      <c r="G1037" s="168">
        <v>3</v>
      </c>
      <c r="H1037" s="168">
        <v>2</v>
      </c>
      <c r="I1037" s="165">
        <v>993.1</v>
      </c>
      <c r="J1037" s="165">
        <v>907.9</v>
      </c>
      <c r="K1037" s="165">
        <v>718.3</v>
      </c>
      <c r="L1037" s="169">
        <v>28</v>
      </c>
      <c r="M1037" s="165">
        <f>T1037+AG1037</f>
        <v>648653.66999999993</v>
      </c>
      <c r="N1037" s="165" t="s">
        <v>34</v>
      </c>
      <c r="O1037" s="160" t="s">
        <v>34</v>
      </c>
      <c r="P1037" s="165" t="s">
        <v>34</v>
      </c>
      <c r="Q1037" s="165">
        <f t="shared" si="235"/>
        <v>648653.66999999993</v>
      </c>
      <c r="R1037" s="173">
        <f t="shared" si="234"/>
        <v>653.16047729332388</v>
      </c>
      <c r="S1037" s="154">
        <v>5221.4052538370725</v>
      </c>
      <c r="T1037" s="165">
        <v>471849.56</v>
      </c>
      <c r="U1037" s="169" t="s">
        <v>34</v>
      </c>
      <c r="V1037" s="165" t="s">
        <v>34</v>
      </c>
      <c r="W1037" s="165" t="s">
        <v>34</v>
      </c>
      <c r="X1037" s="165" t="s">
        <v>34</v>
      </c>
      <c r="Y1037" s="165" t="s">
        <v>34</v>
      </c>
      <c r="Z1037" s="165" t="s">
        <v>34</v>
      </c>
      <c r="AA1037" s="165" t="s">
        <v>34</v>
      </c>
      <c r="AB1037" s="165" t="s">
        <v>34</v>
      </c>
      <c r="AC1037" s="165" t="s">
        <v>34</v>
      </c>
      <c r="AD1037" s="165" t="s">
        <v>34</v>
      </c>
      <c r="AE1037" s="165" t="s">
        <v>34</v>
      </c>
      <c r="AF1037" s="165" t="s">
        <v>34</v>
      </c>
      <c r="AG1037" s="165">
        <v>176804.11</v>
      </c>
      <c r="AH1037" s="165" t="s">
        <v>34</v>
      </c>
      <c r="AI1037" s="170" t="s">
        <v>38</v>
      </c>
      <c r="AJ1037" s="41"/>
      <c r="AK1037" s="1" t="s">
        <v>404</v>
      </c>
      <c r="AL1037" s="90">
        <v>1</v>
      </c>
      <c r="AM1037" s="91"/>
      <c r="AN1037" s="22" t="s">
        <v>486</v>
      </c>
      <c r="AO1037" s="21"/>
      <c r="AP1037" s="22"/>
      <c r="AQ1037" s="22"/>
      <c r="AR1037" s="22"/>
      <c r="AS1037" s="46"/>
      <c r="AT1037" s="63">
        <v>43431</v>
      </c>
      <c r="AU1037" s="29">
        <v>932</v>
      </c>
      <c r="AV1037" s="29" t="s">
        <v>449</v>
      </c>
      <c r="AW1037" s="29" t="str">
        <f t="shared" si="236"/>
        <v>932.</v>
      </c>
      <c r="AX1037" s="104"/>
    </row>
    <row r="1038" spans="1:50" ht="22.5" customHeight="1" x14ac:dyDescent="0.3">
      <c r="A1038" s="159" t="str">
        <f t="shared" si="230"/>
        <v>933.</v>
      </c>
      <c r="B1038" s="159">
        <v>4383</v>
      </c>
      <c r="C1038" s="166" t="s">
        <v>1033</v>
      </c>
      <c r="D1038" s="159">
        <v>1972</v>
      </c>
      <c r="E1038" s="167" t="s">
        <v>34</v>
      </c>
      <c r="F1038" s="159" t="s">
        <v>37</v>
      </c>
      <c r="G1038" s="168">
        <v>5</v>
      </c>
      <c r="H1038" s="168">
        <v>6</v>
      </c>
      <c r="I1038" s="165">
        <v>6190.4</v>
      </c>
      <c r="J1038" s="165">
        <v>5835.8</v>
      </c>
      <c r="K1038" s="165">
        <v>4569.8</v>
      </c>
      <c r="L1038" s="169">
        <v>174</v>
      </c>
      <c r="M1038" s="165">
        <v>1502315.58</v>
      </c>
      <c r="N1038" s="165" t="s">
        <v>34</v>
      </c>
      <c r="O1038" s="160" t="s">
        <v>34</v>
      </c>
      <c r="P1038" s="165" t="s">
        <v>34</v>
      </c>
      <c r="Q1038" s="165">
        <f t="shared" si="235"/>
        <v>1502315.58</v>
      </c>
      <c r="R1038" s="173">
        <f t="shared" si="234"/>
        <v>242.68473442750067</v>
      </c>
      <c r="S1038" s="154">
        <v>5221.4052538370725</v>
      </c>
      <c r="T1038" s="165" t="s">
        <v>34</v>
      </c>
      <c r="U1038" s="169" t="s">
        <v>34</v>
      </c>
      <c r="V1038" s="165" t="s">
        <v>34</v>
      </c>
      <c r="W1038" s="165">
        <v>1295</v>
      </c>
      <c r="X1038" s="165">
        <v>1502315.58</v>
      </c>
      <c r="Y1038" s="165" t="s">
        <v>34</v>
      </c>
      <c r="Z1038" s="165" t="s">
        <v>34</v>
      </c>
      <c r="AA1038" s="165" t="s">
        <v>34</v>
      </c>
      <c r="AB1038" s="165" t="s">
        <v>34</v>
      </c>
      <c r="AC1038" s="165" t="s">
        <v>34</v>
      </c>
      <c r="AD1038" s="165" t="s">
        <v>34</v>
      </c>
      <c r="AE1038" s="165" t="s">
        <v>34</v>
      </c>
      <c r="AF1038" s="165" t="s">
        <v>34</v>
      </c>
      <c r="AG1038" s="165" t="s">
        <v>34</v>
      </c>
      <c r="AH1038" s="165" t="s">
        <v>34</v>
      </c>
      <c r="AI1038" s="170" t="s">
        <v>403</v>
      </c>
      <c r="AJ1038" s="41"/>
      <c r="AK1038" s="1" t="s">
        <v>404</v>
      </c>
      <c r="AL1038" s="90">
        <v>1</v>
      </c>
      <c r="AM1038" s="91"/>
      <c r="AN1038" s="22"/>
      <c r="AO1038" s="87"/>
      <c r="AP1038" s="22"/>
      <c r="AQ1038" s="22"/>
      <c r="AR1038" s="22"/>
      <c r="AS1038" s="46"/>
      <c r="AT1038" s="46"/>
      <c r="AU1038" s="29">
        <v>933</v>
      </c>
      <c r="AV1038" s="29" t="s">
        <v>449</v>
      </c>
      <c r="AW1038" s="29" t="str">
        <f t="shared" si="236"/>
        <v>933.</v>
      </c>
      <c r="AX1038" s="104"/>
    </row>
    <row r="1039" spans="1:50" ht="22.5" customHeight="1" x14ac:dyDescent="0.3">
      <c r="A1039" s="159" t="str">
        <f t="shared" si="230"/>
        <v>934.</v>
      </c>
      <c r="B1039" s="159">
        <v>4386</v>
      </c>
      <c r="C1039" s="166" t="s">
        <v>1034</v>
      </c>
      <c r="D1039" s="159">
        <v>1962</v>
      </c>
      <c r="E1039" s="167" t="s">
        <v>34</v>
      </c>
      <c r="F1039" s="159" t="s">
        <v>35</v>
      </c>
      <c r="G1039" s="168">
        <v>5</v>
      </c>
      <c r="H1039" s="168">
        <v>4</v>
      </c>
      <c r="I1039" s="165">
        <v>3029.7</v>
      </c>
      <c r="J1039" s="165">
        <v>2786.4</v>
      </c>
      <c r="K1039" s="165">
        <v>2630.7</v>
      </c>
      <c r="L1039" s="169">
        <v>113</v>
      </c>
      <c r="M1039" s="165">
        <v>2292581.88</v>
      </c>
      <c r="N1039" s="165" t="s">
        <v>34</v>
      </c>
      <c r="O1039" s="160" t="s">
        <v>34</v>
      </c>
      <c r="P1039" s="165" t="s">
        <v>34</v>
      </c>
      <c r="Q1039" s="165">
        <f t="shared" si="235"/>
        <v>2292581.88</v>
      </c>
      <c r="R1039" s="173">
        <f t="shared" si="234"/>
        <v>756.70260421823946</v>
      </c>
      <c r="S1039" s="154">
        <v>5221.4052538370725</v>
      </c>
      <c r="T1039" s="165" t="s">
        <v>34</v>
      </c>
      <c r="U1039" s="169" t="s">
        <v>34</v>
      </c>
      <c r="V1039" s="165" t="s">
        <v>34</v>
      </c>
      <c r="W1039" s="165">
        <v>1071</v>
      </c>
      <c r="X1039" s="165">
        <v>2292581.88</v>
      </c>
      <c r="Y1039" s="165" t="s">
        <v>34</v>
      </c>
      <c r="Z1039" s="165" t="s">
        <v>34</v>
      </c>
      <c r="AA1039" s="165" t="s">
        <v>34</v>
      </c>
      <c r="AB1039" s="165" t="s">
        <v>34</v>
      </c>
      <c r="AC1039" s="165" t="s">
        <v>34</v>
      </c>
      <c r="AD1039" s="165" t="s">
        <v>34</v>
      </c>
      <c r="AE1039" s="165" t="s">
        <v>34</v>
      </c>
      <c r="AF1039" s="165" t="s">
        <v>34</v>
      </c>
      <c r="AG1039" s="165" t="s">
        <v>34</v>
      </c>
      <c r="AH1039" s="165" t="s">
        <v>34</v>
      </c>
      <c r="AI1039" s="170" t="s">
        <v>403</v>
      </c>
      <c r="AJ1039" s="41"/>
      <c r="AK1039" s="1" t="s">
        <v>404</v>
      </c>
      <c r="AL1039" s="90">
        <v>1</v>
      </c>
      <c r="AM1039" s="91"/>
      <c r="AN1039" s="22"/>
      <c r="AO1039" s="87"/>
      <c r="AP1039" s="22"/>
      <c r="AQ1039" s="22"/>
      <c r="AR1039" s="22"/>
      <c r="AS1039" s="46"/>
      <c r="AT1039" s="46"/>
      <c r="AU1039" s="29">
        <v>934</v>
      </c>
      <c r="AV1039" s="29" t="s">
        <v>449</v>
      </c>
      <c r="AW1039" s="29" t="str">
        <f t="shared" si="236"/>
        <v>934.</v>
      </c>
      <c r="AX1039" s="104"/>
    </row>
    <row r="1040" spans="1:50" ht="22.5" customHeight="1" x14ac:dyDescent="0.3">
      <c r="A1040" s="159" t="str">
        <f t="shared" si="230"/>
        <v>935.</v>
      </c>
      <c r="B1040" s="159">
        <v>4387</v>
      </c>
      <c r="C1040" s="166" t="s">
        <v>1035</v>
      </c>
      <c r="D1040" s="159">
        <v>1962</v>
      </c>
      <c r="E1040" s="167" t="s">
        <v>34</v>
      </c>
      <c r="F1040" s="159" t="s">
        <v>35</v>
      </c>
      <c r="G1040" s="168">
        <v>5</v>
      </c>
      <c r="H1040" s="168">
        <v>3</v>
      </c>
      <c r="I1040" s="165">
        <v>3001.01</v>
      </c>
      <c r="J1040" s="165">
        <v>2463.4499999999998</v>
      </c>
      <c r="K1040" s="165">
        <v>2081.3000000000002</v>
      </c>
      <c r="L1040" s="169">
        <v>144</v>
      </c>
      <c r="M1040" s="165">
        <v>1961946.64</v>
      </c>
      <c r="N1040" s="165" t="s">
        <v>34</v>
      </c>
      <c r="O1040" s="160" t="s">
        <v>34</v>
      </c>
      <c r="P1040" s="165" t="s">
        <v>34</v>
      </c>
      <c r="Q1040" s="165">
        <f t="shared" si="235"/>
        <v>1961946.64</v>
      </c>
      <c r="R1040" s="173">
        <f t="shared" si="234"/>
        <v>653.76211342181455</v>
      </c>
      <c r="S1040" s="154">
        <v>5221.4052538370725</v>
      </c>
      <c r="T1040" s="165" t="s">
        <v>34</v>
      </c>
      <c r="U1040" s="169" t="s">
        <v>34</v>
      </c>
      <c r="V1040" s="165" t="s">
        <v>34</v>
      </c>
      <c r="W1040" s="165">
        <v>934</v>
      </c>
      <c r="X1040" s="165">
        <v>1961946.64</v>
      </c>
      <c r="Y1040" s="165" t="s">
        <v>34</v>
      </c>
      <c r="Z1040" s="165" t="s">
        <v>34</v>
      </c>
      <c r="AA1040" s="165" t="s">
        <v>34</v>
      </c>
      <c r="AB1040" s="165" t="s">
        <v>34</v>
      </c>
      <c r="AC1040" s="165" t="s">
        <v>34</v>
      </c>
      <c r="AD1040" s="165" t="s">
        <v>34</v>
      </c>
      <c r="AE1040" s="165" t="s">
        <v>34</v>
      </c>
      <c r="AF1040" s="165" t="s">
        <v>34</v>
      </c>
      <c r="AG1040" s="165" t="s">
        <v>34</v>
      </c>
      <c r="AH1040" s="165" t="s">
        <v>34</v>
      </c>
      <c r="AI1040" s="170" t="s">
        <v>403</v>
      </c>
      <c r="AJ1040" s="41"/>
      <c r="AK1040" s="1" t="s">
        <v>404</v>
      </c>
      <c r="AL1040" s="90">
        <v>1</v>
      </c>
      <c r="AM1040" s="91"/>
      <c r="AN1040" s="22"/>
      <c r="AO1040" s="87"/>
      <c r="AP1040" s="22"/>
      <c r="AQ1040" s="22"/>
      <c r="AR1040" s="22"/>
      <c r="AS1040" s="46"/>
      <c r="AT1040" s="46"/>
      <c r="AU1040" s="29">
        <v>935</v>
      </c>
      <c r="AV1040" s="29" t="s">
        <v>449</v>
      </c>
      <c r="AW1040" s="29" t="str">
        <f t="shared" si="236"/>
        <v>935.</v>
      </c>
      <c r="AX1040" s="104"/>
    </row>
    <row r="1041" spans="1:50" ht="22.5" customHeight="1" x14ac:dyDescent="0.3">
      <c r="A1041" s="159" t="str">
        <f t="shared" si="230"/>
        <v>936.</v>
      </c>
      <c r="B1041" s="159">
        <v>4408</v>
      </c>
      <c r="C1041" s="166" t="s">
        <v>1036</v>
      </c>
      <c r="D1041" s="159">
        <v>1989</v>
      </c>
      <c r="E1041" s="167" t="s">
        <v>34</v>
      </c>
      <c r="F1041" s="159" t="s">
        <v>37</v>
      </c>
      <c r="G1041" s="168">
        <v>9</v>
      </c>
      <c r="H1041" s="168">
        <v>4</v>
      </c>
      <c r="I1041" s="165">
        <v>7778.1</v>
      </c>
      <c r="J1041" s="165">
        <v>7778.1</v>
      </c>
      <c r="K1041" s="165">
        <v>7763</v>
      </c>
      <c r="L1041" s="169">
        <v>357</v>
      </c>
      <c r="M1041" s="165">
        <v>1478551.44</v>
      </c>
      <c r="N1041" s="165" t="s">
        <v>34</v>
      </c>
      <c r="O1041" s="160" t="s">
        <v>34</v>
      </c>
      <c r="P1041" s="165" t="s">
        <v>34</v>
      </c>
      <c r="Q1041" s="165">
        <f t="shared" si="235"/>
        <v>1478551.44</v>
      </c>
      <c r="R1041" s="173">
        <f t="shared" ref="R1041:R1071" si="237">M1041/I1041</f>
        <v>190.09159563389514</v>
      </c>
      <c r="S1041" s="154">
        <v>5221.4052538370725</v>
      </c>
      <c r="T1041" s="165">
        <v>1478551.44</v>
      </c>
      <c r="U1041" s="169" t="s">
        <v>34</v>
      </c>
      <c r="V1041" s="165" t="s">
        <v>34</v>
      </c>
      <c r="W1041" s="165" t="s">
        <v>34</v>
      </c>
      <c r="X1041" s="165" t="s">
        <v>34</v>
      </c>
      <c r="Y1041" s="165" t="s">
        <v>34</v>
      </c>
      <c r="Z1041" s="165" t="s">
        <v>34</v>
      </c>
      <c r="AA1041" s="165" t="s">
        <v>34</v>
      </c>
      <c r="AB1041" s="165" t="s">
        <v>34</v>
      </c>
      <c r="AC1041" s="165" t="s">
        <v>34</v>
      </c>
      <c r="AD1041" s="165" t="s">
        <v>34</v>
      </c>
      <c r="AE1041" s="165" t="s">
        <v>34</v>
      </c>
      <c r="AF1041" s="165" t="s">
        <v>34</v>
      </c>
      <c r="AG1041" s="165" t="s">
        <v>34</v>
      </c>
      <c r="AH1041" s="165" t="s">
        <v>34</v>
      </c>
      <c r="AI1041" s="170" t="s">
        <v>403</v>
      </c>
      <c r="AJ1041" s="41"/>
      <c r="AK1041" s="1" t="s">
        <v>404</v>
      </c>
      <c r="AL1041" s="90">
        <v>1</v>
      </c>
      <c r="AM1041" s="91"/>
      <c r="AN1041" s="22" t="s">
        <v>502</v>
      </c>
      <c r="AO1041" s="21"/>
      <c r="AP1041" s="22"/>
      <c r="AQ1041" s="22"/>
      <c r="AR1041" s="22"/>
      <c r="AS1041" s="46"/>
      <c r="AT1041" s="46"/>
      <c r="AU1041" s="29">
        <v>936</v>
      </c>
      <c r="AV1041" s="29" t="s">
        <v>449</v>
      </c>
      <c r="AW1041" s="29" t="str">
        <f t="shared" si="236"/>
        <v>936.</v>
      </c>
      <c r="AX1041" s="104"/>
    </row>
    <row r="1042" spans="1:50" ht="22.5" customHeight="1" x14ac:dyDescent="0.3">
      <c r="A1042" s="159" t="str">
        <f t="shared" si="230"/>
        <v>937.</v>
      </c>
      <c r="B1042" s="159">
        <v>4412</v>
      </c>
      <c r="C1042" s="166" t="s">
        <v>1037</v>
      </c>
      <c r="D1042" s="159">
        <v>1989</v>
      </c>
      <c r="E1042" s="167" t="s">
        <v>34</v>
      </c>
      <c r="F1042" s="159" t="s">
        <v>37</v>
      </c>
      <c r="G1042" s="168">
        <v>10</v>
      </c>
      <c r="H1042" s="168">
        <v>4</v>
      </c>
      <c r="I1042" s="165">
        <v>8355</v>
      </c>
      <c r="J1042" s="165">
        <v>8355</v>
      </c>
      <c r="K1042" s="165">
        <v>8291.4</v>
      </c>
      <c r="L1042" s="169">
        <v>381</v>
      </c>
      <c r="M1042" s="165">
        <v>1931295.88</v>
      </c>
      <c r="N1042" s="165" t="s">
        <v>34</v>
      </c>
      <c r="O1042" s="160" t="s">
        <v>34</v>
      </c>
      <c r="P1042" s="165" t="s">
        <v>34</v>
      </c>
      <c r="Q1042" s="165">
        <f t="shared" si="235"/>
        <v>1931295.88</v>
      </c>
      <c r="R1042" s="173">
        <f t="shared" si="237"/>
        <v>231.15450388988629</v>
      </c>
      <c r="S1042" s="154">
        <v>5221.4052538370725</v>
      </c>
      <c r="T1042" s="165">
        <v>1931295.88</v>
      </c>
      <c r="U1042" s="169" t="s">
        <v>34</v>
      </c>
      <c r="V1042" s="165" t="s">
        <v>34</v>
      </c>
      <c r="W1042" s="165" t="s">
        <v>34</v>
      </c>
      <c r="X1042" s="165" t="s">
        <v>34</v>
      </c>
      <c r="Y1042" s="165" t="s">
        <v>34</v>
      </c>
      <c r="Z1042" s="165" t="s">
        <v>34</v>
      </c>
      <c r="AA1042" s="165" t="s">
        <v>34</v>
      </c>
      <c r="AB1042" s="165" t="s">
        <v>34</v>
      </c>
      <c r="AC1042" s="165" t="s">
        <v>34</v>
      </c>
      <c r="AD1042" s="165" t="s">
        <v>34</v>
      </c>
      <c r="AE1042" s="165" t="s">
        <v>34</v>
      </c>
      <c r="AF1042" s="165" t="s">
        <v>34</v>
      </c>
      <c r="AG1042" s="165" t="s">
        <v>34</v>
      </c>
      <c r="AH1042" s="165" t="s">
        <v>34</v>
      </c>
      <c r="AI1042" s="170" t="s">
        <v>403</v>
      </c>
      <c r="AJ1042" s="41"/>
      <c r="AK1042" s="1" t="s">
        <v>404</v>
      </c>
      <c r="AL1042" s="90">
        <v>1</v>
      </c>
      <c r="AM1042" s="91"/>
      <c r="AN1042" s="22" t="s">
        <v>502</v>
      </c>
      <c r="AO1042" s="21"/>
      <c r="AP1042" s="22"/>
      <c r="AQ1042" s="22"/>
      <c r="AR1042" s="22"/>
      <c r="AS1042" s="46"/>
      <c r="AT1042" s="46"/>
      <c r="AU1042" s="29">
        <v>937</v>
      </c>
      <c r="AV1042" s="29" t="s">
        <v>449</v>
      </c>
      <c r="AW1042" s="29" t="str">
        <f t="shared" si="236"/>
        <v>937.</v>
      </c>
      <c r="AX1042" s="104"/>
    </row>
    <row r="1043" spans="1:50" ht="22.5" customHeight="1" x14ac:dyDescent="0.3">
      <c r="A1043" s="159" t="str">
        <f t="shared" si="230"/>
        <v>938.</v>
      </c>
      <c r="B1043" s="159">
        <v>4425</v>
      </c>
      <c r="C1043" s="166" t="s">
        <v>1038</v>
      </c>
      <c r="D1043" s="159">
        <v>1973</v>
      </c>
      <c r="E1043" s="167" t="s">
        <v>34</v>
      </c>
      <c r="F1043" s="159" t="s">
        <v>37</v>
      </c>
      <c r="G1043" s="168">
        <v>2</v>
      </c>
      <c r="H1043" s="168">
        <v>2</v>
      </c>
      <c r="I1043" s="165">
        <v>781.6</v>
      </c>
      <c r="J1043" s="165">
        <v>781.6</v>
      </c>
      <c r="K1043" s="165">
        <v>781.6</v>
      </c>
      <c r="L1043" s="169">
        <v>38</v>
      </c>
      <c r="M1043" s="165">
        <v>1571814.42</v>
      </c>
      <c r="N1043" s="165" t="s">
        <v>34</v>
      </c>
      <c r="O1043" s="160" t="s">
        <v>34</v>
      </c>
      <c r="P1043" s="165" t="s">
        <v>34</v>
      </c>
      <c r="Q1043" s="165">
        <f t="shared" si="235"/>
        <v>1571814.42</v>
      </c>
      <c r="R1043" s="173">
        <f t="shared" si="237"/>
        <v>2011.0215199590582</v>
      </c>
      <c r="S1043" s="154">
        <v>5221.4052538370725</v>
      </c>
      <c r="T1043" s="165" t="s">
        <v>34</v>
      </c>
      <c r="U1043" s="169" t="s">
        <v>34</v>
      </c>
      <c r="V1043" s="165" t="s">
        <v>34</v>
      </c>
      <c r="W1043" s="165">
        <v>638</v>
      </c>
      <c r="X1043" s="165">
        <v>1571814.42</v>
      </c>
      <c r="Y1043" s="165" t="s">
        <v>34</v>
      </c>
      <c r="Z1043" s="165" t="s">
        <v>34</v>
      </c>
      <c r="AA1043" s="165" t="s">
        <v>34</v>
      </c>
      <c r="AB1043" s="165" t="s">
        <v>34</v>
      </c>
      <c r="AC1043" s="165" t="s">
        <v>34</v>
      </c>
      <c r="AD1043" s="165" t="s">
        <v>34</v>
      </c>
      <c r="AE1043" s="165" t="s">
        <v>34</v>
      </c>
      <c r="AF1043" s="165" t="s">
        <v>34</v>
      </c>
      <c r="AG1043" s="165" t="s">
        <v>34</v>
      </c>
      <c r="AH1043" s="165" t="s">
        <v>34</v>
      </c>
      <c r="AI1043" s="170" t="s">
        <v>403</v>
      </c>
      <c r="AJ1043" s="41"/>
      <c r="AK1043" s="1" t="s">
        <v>404</v>
      </c>
      <c r="AL1043" s="90">
        <v>1</v>
      </c>
      <c r="AM1043" s="91"/>
      <c r="AN1043" s="22"/>
      <c r="AO1043" s="87"/>
      <c r="AP1043" s="22"/>
      <c r="AQ1043" s="22"/>
      <c r="AR1043" s="22"/>
      <c r="AS1043" s="46"/>
      <c r="AT1043" s="46"/>
      <c r="AU1043" s="29">
        <v>938</v>
      </c>
      <c r="AV1043" s="29" t="s">
        <v>449</v>
      </c>
      <c r="AW1043" s="29" t="str">
        <f t="shared" si="236"/>
        <v>938.</v>
      </c>
      <c r="AX1043" s="104"/>
    </row>
    <row r="1044" spans="1:50" ht="22.5" customHeight="1" x14ac:dyDescent="0.3">
      <c r="A1044" s="159" t="str">
        <f t="shared" si="230"/>
        <v>939.</v>
      </c>
      <c r="B1044" s="159">
        <v>4429</v>
      </c>
      <c r="C1044" s="166" t="s">
        <v>1039</v>
      </c>
      <c r="D1044" s="159">
        <v>1966</v>
      </c>
      <c r="E1044" s="167" t="s">
        <v>34</v>
      </c>
      <c r="F1044" s="159" t="s">
        <v>35</v>
      </c>
      <c r="G1044" s="168">
        <v>5</v>
      </c>
      <c r="H1044" s="168">
        <v>6</v>
      </c>
      <c r="I1044" s="165">
        <v>5337.4</v>
      </c>
      <c r="J1044" s="165">
        <v>5183.3999999999996</v>
      </c>
      <c r="K1044" s="165">
        <v>4964.3999999999996</v>
      </c>
      <c r="L1044" s="169">
        <v>228</v>
      </c>
      <c r="M1044" s="165">
        <v>2722743.51</v>
      </c>
      <c r="N1044" s="165" t="s">
        <v>34</v>
      </c>
      <c r="O1044" s="160" t="s">
        <v>34</v>
      </c>
      <c r="P1044" s="165" t="s">
        <v>34</v>
      </c>
      <c r="Q1044" s="165">
        <f t="shared" si="235"/>
        <v>2722743.51</v>
      </c>
      <c r="R1044" s="173">
        <f t="shared" si="237"/>
        <v>510.12543747892232</v>
      </c>
      <c r="S1044" s="154">
        <v>5221.4052538370725</v>
      </c>
      <c r="T1044" s="165" t="s">
        <v>34</v>
      </c>
      <c r="U1044" s="169" t="s">
        <v>34</v>
      </c>
      <c r="V1044" s="165" t="s">
        <v>34</v>
      </c>
      <c r="W1044" s="165">
        <v>1178</v>
      </c>
      <c r="X1044" s="165">
        <v>2722743.51</v>
      </c>
      <c r="Y1044" s="165" t="s">
        <v>34</v>
      </c>
      <c r="Z1044" s="165" t="s">
        <v>34</v>
      </c>
      <c r="AA1044" s="165" t="s">
        <v>34</v>
      </c>
      <c r="AB1044" s="165" t="s">
        <v>34</v>
      </c>
      <c r="AC1044" s="165" t="s">
        <v>34</v>
      </c>
      <c r="AD1044" s="165" t="s">
        <v>34</v>
      </c>
      <c r="AE1044" s="165" t="s">
        <v>34</v>
      </c>
      <c r="AF1044" s="165" t="s">
        <v>34</v>
      </c>
      <c r="AG1044" s="165" t="s">
        <v>34</v>
      </c>
      <c r="AH1044" s="165" t="s">
        <v>34</v>
      </c>
      <c r="AI1044" s="170" t="s">
        <v>403</v>
      </c>
      <c r="AJ1044" s="41"/>
      <c r="AK1044" s="1" t="s">
        <v>404</v>
      </c>
      <c r="AL1044" s="90">
        <v>1</v>
      </c>
      <c r="AM1044" s="91"/>
      <c r="AN1044" s="22"/>
      <c r="AO1044" s="87"/>
      <c r="AP1044" s="22"/>
      <c r="AQ1044" s="22"/>
      <c r="AR1044" s="22"/>
      <c r="AS1044" s="46"/>
      <c r="AT1044" s="46"/>
      <c r="AU1044" s="29">
        <v>939</v>
      </c>
      <c r="AV1044" s="29" t="s">
        <v>449</v>
      </c>
      <c r="AW1044" s="29" t="str">
        <f t="shared" si="236"/>
        <v>939.</v>
      </c>
      <c r="AX1044" s="104"/>
    </row>
    <row r="1045" spans="1:50" ht="22.5" customHeight="1" x14ac:dyDescent="0.3">
      <c r="A1045" s="159" t="str">
        <f t="shared" si="230"/>
        <v>940.</v>
      </c>
      <c r="B1045" s="159">
        <v>4433</v>
      </c>
      <c r="C1045" s="166" t="s">
        <v>1622</v>
      </c>
      <c r="D1045" s="159">
        <v>1965</v>
      </c>
      <c r="E1045" s="167" t="s">
        <v>34</v>
      </c>
      <c r="F1045" s="159" t="s">
        <v>37</v>
      </c>
      <c r="G1045" s="168">
        <v>5</v>
      </c>
      <c r="H1045" s="168">
        <v>4</v>
      </c>
      <c r="I1045" s="165">
        <v>3907</v>
      </c>
      <c r="J1045" s="165">
        <v>3907</v>
      </c>
      <c r="K1045" s="165">
        <v>3906.3</v>
      </c>
      <c r="L1045" s="169">
        <v>192</v>
      </c>
      <c r="M1045" s="165">
        <v>1594348.74</v>
      </c>
      <c r="N1045" s="165" t="s">
        <v>34</v>
      </c>
      <c r="O1045" s="160" t="s">
        <v>34</v>
      </c>
      <c r="P1045" s="165" t="s">
        <v>34</v>
      </c>
      <c r="Q1045" s="165">
        <f t="shared" si="235"/>
        <v>1594348.74</v>
      </c>
      <c r="R1045" s="173">
        <f t="shared" si="237"/>
        <v>408.07492705400563</v>
      </c>
      <c r="S1045" s="154">
        <v>5221.4052538370725</v>
      </c>
      <c r="T1045" s="165" t="s">
        <v>34</v>
      </c>
      <c r="U1045" s="169" t="s">
        <v>34</v>
      </c>
      <c r="V1045" s="165" t="s">
        <v>34</v>
      </c>
      <c r="W1045" s="165">
        <v>1080</v>
      </c>
      <c r="X1045" s="165">
        <v>1594348.74</v>
      </c>
      <c r="Y1045" s="165" t="s">
        <v>34</v>
      </c>
      <c r="Z1045" s="165" t="s">
        <v>34</v>
      </c>
      <c r="AA1045" s="165" t="s">
        <v>34</v>
      </c>
      <c r="AB1045" s="165" t="s">
        <v>34</v>
      </c>
      <c r="AC1045" s="165" t="s">
        <v>34</v>
      </c>
      <c r="AD1045" s="165" t="s">
        <v>34</v>
      </c>
      <c r="AE1045" s="165" t="s">
        <v>34</v>
      </c>
      <c r="AF1045" s="165" t="s">
        <v>34</v>
      </c>
      <c r="AG1045" s="165" t="s">
        <v>34</v>
      </c>
      <c r="AH1045" s="165" t="s">
        <v>34</v>
      </c>
      <c r="AI1045" s="170" t="s">
        <v>403</v>
      </c>
      <c r="AJ1045" s="41"/>
      <c r="AK1045" s="1" t="s">
        <v>404</v>
      </c>
      <c r="AL1045" s="90">
        <v>1</v>
      </c>
      <c r="AM1045" s="91"/>
      <c r="AN1045" s="22"/>
      <c r="AO1045" s="87"/>
      <c r="AP1045" s="22"/>
      <c r="AQ1045" s="22"/>
      <c r="AR1045" s="22"/>
      <c r="AS1045" s="46"/>
      <c r="AT1045" s="46"/>
      <c r="AU1045" s="29">
        <v>940</v>
      </c>
      <c r="AV1045" s="29" t="s">
        <v>449</v>
      </c>
      <c r="AW1045" s="29" t="str">
        <f t="shared" si="236"/>
        <v>940.</v>
      </c>
      <c r="AX1045" s="104"/>
    </row>
    <row r="1046" spans="1:50" ht="22.5" customHeight="1" x14ac:dyDescent="0.3">
      <c r="A1046" s="159" t="str">
        <f t="shared" si="230"/>
        <v>941.</v>
      </c>
      <c r="B1046" s="159">
        <v>4441</v>
      </c>
      <c r="C1046" s="166" t="s">
        <v>1040</v>
      </c>
      <c r="D1046" s="159">
        <v>1966</v>
      </c>
      <c r="E1046" s="167" t="s">
        <v>34</v>
      </c>
      <c r="F1046" s="159" t="s">
        <v>35</v>
      </c>
      <c r="G1046" s="168">
        <v>4</v>
      </c>
      <c r="H1046" s="168">
        <v>2</v>
      </c>
      <c r="I1046" s="165">
        <v>1394.4</v>
      </c>
      <c r="J1046" s="165">
        <v>1322.5</v>
      </c>
      <c r="K1046" s="165">
        <v>1186.0999999999999</v>
      </c>
      <c r="L1046" s="169">
        <v>46</v>
      </c>
      <c r="M1046" s="165">
        <v>1291262.77</v>
      </c>
      <c r="N1046" s="165" t="s">
        <v>34</v>
      </c>
      <c r="O1046" s="160" t="s">
        <v>34</v>
      </c>
      <c r="P1046" s="165" t="s">
        <v>34</v>
      </c>
      <c r="Q1046" s="165">
        <f t="shared" si="235"/>
        <v>1291262.77</v>
      </c>
      <c r="R1046" s="173">
        <f t="shared" si="237"/>
        <v>926.03468875502006</v>
      </c>
      <c r="S1046" s="154">
        <v>5221.4052538370725</v>
      </c>
      <c r="T1046" s="165" t="s">
        <v>34</v>
      </c>
      <c r="U1046" s="169" t="s">
        <v>34</v>
      </c>
      <c r="V1046" s="165" t="s">
        <v>34</v>
      </c>
      <c r="W1046" s="165">
        <v>559</v>
      </c>
      <c r="X1046" s="165">
        <v>1291262.77</v>
      </c>
      <c r="Y1046" s="165" t="s">
        <v>34</v>
      </c>
      <c r="Z1046" s="165" t="s">
        <v>34</v>
      </c>
      <c r="AA1046" s="165" t="s">
        <v>34</v>
      </c>
      <c r="AB1046" s="165" t="s">
        <v>34</v>
      </c>
      <c r="AC1046" s="165" t="s">
        <v>34</v>
      </c>
      <c r="AD1046" s="165" t="s">
        <v>34</v>
      </c>
      <c r="AE1046" s="165" t="s">
        <v>34</v>
      </c>
      <c r="AF1046" s="165" t="s">
        <v>34</v>
      </c>
      <c r="AG1046" s="165" t="s">
        <v>34</v>
      </c>
      <c r="AH1046" s="165" t="s">
        <v>34</v>
      </c>
      <c r="AI1046" s="170" t="s">
        <v>403</v>
      </c>
      <c r="AJ1046" s="41"/>
      <c r="AK1046" s="1" t="s">
        <v>404</v>
      </c>
      <c r="AL1046" s="90">
        <v>1</v>
      </c>
      <c r="AM1046" s="91"/>
      <c r="AN1046" s="22"/>
      <c r="AO1046" s="87"/>
      <c r="AP1046" s="22"/>
      <c r="AQ1046" s="22"/>
      <c r="AR1046" s="22"/>
      <c r="AS1046" s="46"/>
      <c r="AT1046" s="46"/>
      <c r="AU1046" s="29">
        <v>941</v>
      </c>
      <c r="AV1046" s="29" t="s">
        <v>449</v>
      </c>
      <c r="AW1046" s="29" t="str">
        <f t="shared" si="236"/>
        <v>941.</v>
      </c>
      <c r="AX1046" s="104"/>
    </row>
    <row r="1047" spans="1:50" ht="22.5" customHeight="1" x14ac:dyDescent="0.3">
      <c r="A1047" s="159" t="str">
        <f t="shared" si="230"/>
        <v>942.</v>
      </c>
      <c r="B1047" s="159">
        <v>4442</v>
      </c>
      <c r="C1047" s="166" t="s">
        <v>1041</v>
      </c>
      <c r="D1047" s="159">
        <v>1960</v>
      </c>
      <c r="E1047" s="167" t="s">
        <v>34</v>
      </c>
      <c r="F1047" s="159" t="s">
        <v>35</v>
      </c>
      <c r="G1047" s="168">
        <v>4</v>
      </c>
      <c r="H1047" s="168">
        <v>3</v>
      </c>
      <c r="I1047" s="165">
        <v>2808.6</v>
      </c>
      <c r="J1047" s="165">
        <v>1740.62</v>
      </c>
      <c r="K1047" s="165">
        <v>1603.81</v>
      </c>
      <c r="L1047" s="169">
        <v>89</v>
      </c>
      <c r="M1047" s="165">
        <v>729059.28</v>
      </c>
      <c r="N1047" s="165" t="s">
        <v>34</v>
      </c>
      <c r="O1047" s="160" t="s">
        <v>34</v>
      </c>
      <c r="P1047" s="165" t="s">
        <v>34</v>
      </c>
      <c r="Q1047" s="165">
        <f t="shared" si="235"/>
        <v>729059.28</v>
      </c>
      <c r="R1047" s="173">
        <f t="shared" si="237"/>
        <v>259.58102969450977</v>
      </c>
      <c r="S1047" s="154">
        <v>5221.4052538370725</v>
      </c>
      <c r="T1047" s="165">
        <v>573641.80000000005</v>
      </c>
      <c r="U1047" s="169" t="s">
        <v>34</v>
      </c>
      <c r="V1047" s="165" t="s">
        <v>34</v>
      </c>
      <c r="W1047" s="165" t="s">
        <v>34</v>
      </c>
      <c r="X1047" s="165" t="s">
        <v>34</v>
      </c>
      <c r="Y1047" s="165" t="s">
        <v>34</v>
      </c>
      <c r="Z1047" s="165" t="s">
        <v>34</v>
      </c>
      <c r="AA1047" s="165" t="s">
        <v>34</v>
      </c>
      <c r="AB1047" s="165" t="s">
        <v>34</v>
      </c>
      <c r="AC1047" s="165" t="s">
        <v>34</v>
      </c>
      <c r="AD1047" s="165" t="s">
        <v>34</v>
      </c>
      <c r="AE1047" s="165" t="s">
        <v>34</v>
      </c>
      <c r="AF1047" s="165" t="s">
        <v>34</v>
      </c>
      <c r="AG1047" s="165">
        <v>155417.48000000001</v>
      </c>
      <c r="AH1047" s="165" t="s">
        <v>34</v>
      </c>
      <c r="AI1047" s="170" t="s">
        <v>403</v>
      </c>
      <c r="AJ1047" s="41"/>
      <c r="AK1047" s="1" t="s">
        <v>404</v>
      </c>
      <c r="AL1047" s="90">
        <v>1</v>
      </c>
      <c r="AM1047" s="91"/>
      <c r="AN1047" s="22" t="s">
        <v>486</v>
      </c>
      <c r="AO1047" s="21"/>
      <c r="AP1047" s="22"/>
      <c r="AQ1047" s="22"/>
      <c r="AR1047" s="22"/>
      <c r="AS1047" s="46"/>
      <c r="AT1047" s="46"/>
      <c r="AU1047" s="29">
        <v>942</v>
      </c>
      <c r="AV1047" s="29" t="s">
        <v>449</v>
      </c>
      <c r="AW1047" s="29" t="str">
        <f t="shared" si="236"/>
        <v>942.</v>
      </c>
      <c r="AX1047" s="104"/>
    </row>
    <row r="1048" spans="1:50" ht="22.5" customHeight="1" x14ac:dyDescent="0.3">
      <c r="A1048" s="159" t="str">
        <f t="shared" si="230"/>
        <v>943.</v>
      </c>
      <c r="B1048" s="159">
        <v>4447</v>
      </c>
      <c r="C1048" s="166" t="s">
        <v>1042</v>
      </c>
      <c r="D1048" s="159">
        <v>1962</v>
      </c>
      <c r="E1048" s="167" t="s">
        <v>34</v>
      </c>
      <c r="F1048" s="159" t="s">
        <v>35</v>
      </c>
      <c r="G1048" s="168">
        <v>2</v>
      </c>
      <c r="H1048" s="168">
        <v>1</v>
      </c>
      <c r="I1048" s="165">
        <v>273.3</v>
      </c>
      <c r="J1048" s="165">
        <v>273.3</v>
      </c>
      <c r="K1048" s="165">
        <v>243.4</v>
      </c>
      <c r="L1048" s="169">
        <v>14</v>
      </c>
      <c r="M1048" s="165">
        <v>566566.38</v>
      </c>
      <c r="N1048" s="165" t="s">
        <v>34</v>
      </c>
      <c r="O1048" s="160" t="s">
        <v>34</v>
      </c>
      <c r="P1048" s="165" t="s">
        <v>34</v>
      </c>
      <c r="Q1048" s="165">
        <f t="shared" si="235"/>
        <v>566566.38</v>
      </c>
      <c r="R1048" s="173">
        <f t="shared" si="237"/>
        <v>2073.0566410537872</v>
      </c>
      <c r="S1048" s="154">
        <v>5221.4052538370725</v>
      </c>
      <c r="T1048" s="165" t="s">
        <v>34</v>
      </c>
      <c r="U1048" s="169" t="s">
        <v>34</v>
      </c>
      <c r="V1048" s="165" t="s">
        <v>34</v>
      </c>
      <c r="W1048" s="165">
        <v>264.10000000000002</v>
      </c>
      <c r="X1048" s="165">
        <v>566566.38</v>
      </c>
      <c r="Y1048" s="165" t="s">
        <v>34</v>
      </c>
      <c r="Z1048" s="165" t="s">
        <v>34</v>
      </c>
      <c r="AA1048" s="165" t="s">
        <v>34</v>
      </c>
      <c r="AB1048" s="165" t="s">
        <v>34</v>
      </c>
      <c r="AC1048" s="165" t="s">
        <v>34</v>
      </c>
      <c r="AD1048" s="165" t="s">
        <v>34</v>
      </c>
      <c r="AE1048" s="165" t="s">
        <v>34</v>
      </c>
      <c r="AF1048" s="165" t="s">
        <v>34</v>
      </c>
      <c r="AG1048" s="165" t="s">
        <v>34</v>
      </c>
      <c r="AH1048" s="165" t="s">
        <v>34</v>
      </c>
      <c r="AI1048" s="170" t="s">
        <v>403</v>
      </c>
      <c r="AJ1048" s="41"/>
      <c r="AK1048" s="1" t="s">
        <v>404</v>
      </c>
      <c r="AL1048" s="90">
        <v>1</v>
      </c>
      <c r="AM1048" s="91"/>
      <c r="AN1048" s="22"/>
      <c r="AO1048" s="87"/>
      <c r="AP1048" s="22"/>
      <c r="AQ1048" s="22"/>
      <c r="AR1048" s="22"/>
      <c r="AS1048" s="46"/>
      <c r="AT1048" s="46"/>
      <c r="AU1048" s="29">
        <v>943</v>
      </c>
      <c r="AV1048" s="29" t="s">
        <v>449</v>
      </c>
      <c r="AW1048" s="29" t="str">
        <f t="shared" si="236"/>
        <v>943.</v>
      </c>
      <c r="AX1048" s="104"/>
    </row>
    <row r="1049" spans="1:50" ht="18.75" customHeight="1" x14ac:dyDescent="0.3">
      <c r="A1049" s="159" t="str">
        <f t="shared" si="230"/>
        <v>944.</v>
      </c>
      <c r="B1049" s="159">
        <v>4450</v>
      </c>
      <c r="C1049" s="166" t="s">
        <v>1043</v>
      </c>
      <c r="D1049" s="159">
        <v>1954</v>
      </c>
      <c r="E1049" s="167" t="s">
        <v>34</v>
      </c>
      <c r="F1049" s="159" t="s">
        <v>35</v>
      </c>
      <c r="G1049" s="168">
        <v>5</v>
      </c>
      <c r="H1049" s="168">
        <v>3</v>
      </c>
      <c r="I1049" s="165">
        <v>3221.9</v>
      </c>
      <c r="J1049" s="165">
        <v>3096.5</v>
      </c>
      <c r="K1049" s="165">
        <v>2254</v>
      </c>
      <c r="L1049" s="169">
        <v>61</v>
      </c>
      <c r="M1049" s="165">
        <f>T1049+AG1049</f>
        <v>197908.78</v>
      </c>
      <c r="N1049" s="165" t="s">
        <v>34</v>
      </c>
      <c r="O1049" s="160" t="s">
        <v>34</v>
      </c>
      <c r="P1049" s="165" t="s">
        <v>34</v>
      </c>
      <c r="Q1049" s="165">
        <f t="shared" si="235"/>
        <v>197908.78</v>
      </c>
      <c r="R1049" s="173">
        <f t="shared" si="237"/>
        <v>61.426108817778328</v>
      </c>
      <c r="S1049" s="154">
        <v>5221.4052538370725</v>
      </c>
      <c r="T1049" s="165">
        <v>169855</v>
      </c>
      <c r="U1049" s="169" t="s">
        <v>34</v>
      </c>
      <c r="V1049" s="165" t="s">
        <v>34</v>
      </c>
      <c r="W1049" s="165" t="s">
        <v>34</v>
      </c>
      <c r="X1049" s="165" t="s">
        <v>34</v>
      </c>
      <c r="Y1049" s="165" t="s">
        <v>34</v>
      </c>
      <c r="Z1049" s="165" t="s">
        <v>34</v>
      </c>
      <c r="AA1049" s="165" t="s">
        <v>34</v>
      </c>
      <c r="AB1049" s="165" t="s">
        <v>34</v>
      </c>
      <c r="AC1049" s="165" t="s">
        <v>34</v>
      </c>
      <c r="AD1049" s="165" t="s">
        <v>34</v>
      </c>
      <c r="AE1049" s="165" t="s">
        <v>34</v>
      </c>
      <c r="AF1049" s="165" t="s">
        <v>34</v>
      </c>
      <c r="AG1049" s="165">
        <v>28053.78</v>
      </c>
      <c r="AH1049" s="165" t="s">
        <v>34</v>
      </c>
      <c r="AI1049" s="170" t="s">
        <v>38</v>
      </c>
      <c r="AJ1049" s="41"/>
      <c r="AK1049" s="1" t="s">
        <v>404</v>
      </c>
      <c r="AL1049" s="90">
        <v>1</v>
      </c>
      <c r="AM1049" s="91"/>
      <c r="AN1049" s="22" t="s">
        <v>409</v>
      </c>
      <c r="AO1049" s="21"/>
      <c r="AP1049" s="22"/>
      <c r="AQ1049" s="22"/>
      <c r="AR1049" s="22"/>
      <c r="AS1049" s="46"/>
      <c r="AT1049" s="46"/>
      <c r="AU1049" s="29">
        <v>944</v>
      </c>
      <c r="AV1049" s="29" t="s">
        <v>449</v>
      </c>
      <c r="AW1049" s="29" t="str">
        <f t="shared" si="236"/>
        <v>944.</v>
      </c>
      <c r="AX1049" s="104"/>
    </row>
    <row r="1050" spans="1:50" ht="22.5" customHeight="1" x14ac:dyDescent="0.3">
      <c r="A1050" s="159" t="str">
        <f t="shared" si="230"/>
        <v>945.</v>
      </c>
      <c r="B1050" s="159">
        <v>4463</v>
      </c>
      <c r="C1050" s="166" t="s">
        <v>1044</v>
      </c>
      <c r="D1050" s="159">
        <v>1975</v>
      </c>
      <c r="E1050" s="167" t="s">
        <v>34</v>
      </c>
      <c r="F1050" s="159" t="s">
        <v>35</v>
      </c>
      <c r="G1050" s="168">
        <v>5</v>
      </c>
      <c r="H1050" s="168">
        <v>4</v>
      </c>
      <c r="I1050" s="165">
        <v>3291.1</v>
      </c>
      <c r="J1050" s="165">
        <v>3291.1</v>
      </c>
      <c r="K1050" s="165">
        <v>3125.2</v>
      </c>
      <c r="L1050" s="169">
        <v>159</v>
      </c>
      <c r="M1050" s="165">
        <v>1399777</v>
      </c>
      <c r="N1050" s="165" t="s">
        <v>34</v>
      </c>
      <c r="O1050" s="160" t="s">
        <v>34</v>
      </c>
      <c r="P1050" s="165" t="s">
        <v>34</v>
      </c>
      <c r="Q1050" s="165">
        <f t="shared" si="235"/>
        <v>1399777</v>
      </c>
      <c r="R1050" s="173">
        <f t="shared" si="237"/>
        <v>425.32192883838229</v>
      </c>
      <c r="S1050" s="154">
        <v>5221.4052538370725</v>
      </c>
      <c r="T1050" s="165" t="s">
        <v>34</v>
      </c>
      <c r="U1050" s="169" t="s">
        <v>34</v>
      </c>
      <c r="V1050" s="165" t="s">
        <v>34</v>
      </c>
      <c r="W1050" s="165">
        <v>1086</v>
      </c>
      <c r="X1050" s="165">
        <v>1399777</v>
      </c>
      <c r="Y1050" s="165" t="s">
        <v>34</v>
      </c>
      <c r="Z1050" s="165" t="s">
        <v>34</v>
      </c>
      <c r="AA1050" s="165" t="s">
        <v>34</v>
      </c>
      <c r="AB1050" s="165" t="s">
        <v>34</v>
      </c>
      <c r="AC1050" s="165" t="s">
        <v>34</v>
      </c>
      <c r="AD1050" s="165" t="s">
        <v>34</v>
      </c>
      <c r="AE1050" s="165" t="s">
        <v>34</v>
      </c>
      <c r="AF1050" s="165" t="s">
        <v>34</v>
      </c>
      <c r="AG1050" s="165" t="s">
        <v>34</v>
      </c>
      <c r="AH1050" s="165" t="s">
        <v>34</v>
      </c>
      <c r="AI1050" s="170" t="s">
        <v>403</v>
      </c>
      <c r="AJ1050" s="41"/>
      <c r="AK1050" s="1" t="s">
        <v>404</v>
      </c>
      <c r="AL1050" s="90">
        <v>1</v>
      </c>
      <c r="AM1050" s="91"/>
      <c r="AN1050" s="22"/>
      <c r="AO1050" s="87"/>
      <c r="AP1050" s="22"/>
      <c r="AQ1050" s="22"/>
      <c r="AR1050" s="22"/>
      <c r="AS1050" s="46"/>
      <c r="AT1050" s="46"/>
      <c r="AU1050" s="29">
        <v>945</v>
      </c>
      <c r="AV1050" s="29" t="s">
        <v>449</v>
      </c>
      <c r="AW1050" s="29" t="str">
        <f t="shared" si="236"/>
        <v>945.</v>
      </c>
      <c r="AX1050" s="104"/>
    </row>
    <row r="1051" spans="1:50" ht="22.5" customHeight="1" x14ac:dyDescent="0.3">
      <c r="A1051" s="159" t="str">
        <f t="shared" si="230"/>
        <v>946.</v>
      </c>
      <c r="B1051" s="159">
        <v>4465</v>
      </c>
      <c r="C1051" s="166" t="s">
        <v>1045</v>
      </c>
      <c r="D1051" s="159">
        <v>1955</v>
      </c>
      <c r="E1051" s="167" t="s">
        <v>34</v>
      </c>
      <c r="F1051" s="159" t="s">
        <v>35</v>
      </c>
      <c r="G1051" s="168">
        <v>2</v>
      </c>
      <c r="H1051" s="168">
        <v>2</v>
      </c>
      <c r="I1051" s="165">
        <v>428.91</v>
      </c>
      <c r="J1051" s="165">
        <v>381.91</v>
      </c>
      <c r="K1051" s="165">
        <v>359.23</v>
      </c>
      <c r="L1051" s="169">
        <v>23</v>
      </c>
      <c r="M1051" s="165">
        <v>987563.43</v>
      </c>
      <c r="N1051" s="165" t="s">
        <v>34</v>
      </c>
      <c r="O1051" s="160" t="s">
        <v>34</v>
      </c>
      <c r="P1051" s="165" t="s">
        <v>34</v>
      </c>
      <c r="Q1051" s="165">
        <f t="shared" si="235"/>
        <v>987563.43</v>
      </c>
      <c r="R1051" s="173">
        <f t="shared" si="237"/>
        <v>2302.4956983982652</v>
      </c>
      <c r="S1051" s="154">
        <v>5221.4052538370725</v>
      </c>
      <c r="T1051" s="165" t="s">
        <v>34</v>
      </c>
      <c r="U1051" s="169" t="s">
        <v>34</v>
      </c>
      <c r="V1051" s="165" t="s">
        <v>34</v>
      </c>
      <c r="W1051" s="165">
        <v>412.1</v>
      </c>
      <c r="X1051" s="165">
        <v>987563.43</v>
      </c>
      <c r="Y1051" s="165" t="s">
        <v>34</v>
      </c>
      <c r="Z1051" s="165" t="s">
        <v>34</v>
      </c>
      <c r="AA1051" s="165" t="s">
        <v>34</v>
      </c>
      <c r="AB1051" s="165" t="s">
        <v>34</v>
      </c>
      <c r="AC1051" s="165" t="s">
        <v>34</v>
      </c>
      <c r="AD1051" s="165" t="s">
        <v>34</v>
      </c>
      <c r="AE1051" s="165" t="s">
        <v>34</v>
      </c>
      <c r="AF1051" s="165" t="s">
        <v>34</v>
      </c>
      <c r="AG1051" s="165" t="s">
        <v>34</v>
      </c>
      <c r="AH1051" s="165" t="s">
        <v>34</v>
      </c>
      <c r="AI1051" s="170" t="s">
        <v>403</v>
      </c>
      <c r="AJ1051" s="41"/>
      <c r="AK1051" s="1" t="s">
        <v>404</v>
      </c>
      <c r="AL1051" s="90">
        <v>1</v>
      </c>
      <c r="AM1051" s="91"/>
      <c r="AN1051" s="22"/>
      <c r="AO1051" s="87"/>
      <c r="AP1051" s="22"/>
      <c r="AQ1051" s="22"/>
      <c r="AR1051" s="22"/>
      <c r="AS1051" s="46"/>
      <c r="AT1051" s="46"/>
      <c r="AU1051" s="29">
        <v>946</v>
      </c>
      <c r="AV1051" s="29" t="s">
        <v>449</v>
      </c>
      <c r="AW1051" s="29" t="str">
        <f t="shared" si="236"/>
        <v>946.</v>
      </c>
      <c r="AX1051" s="104"/>
    </row>
    <row r="1052" spans="1:50" ht="22.5" customHeight="1" x14ac:dyDescent="0.3">
      <c r="A1052" s="159" t="str">
        <f t="shared" si="230"/>
        <v>947.</v>
      </c>
      <c r="B1052" s="159">
        <v>4468</v>
      </c>
      <c r="C1052" s="166" t="s">
        <v>1046</v>
      </c>
      <c r="D1052" s="159">
        <v>1976</v>
      </c>
      <c r="E1052" s="167" t="s">
        <v>34</v>
      </c>
      <c r="F1052" s="159" t="s">
        <v>35</v>
      </c>
      <c r="G1052" s="168">
        <v>9</v>
      </c>
      <c r="H1052" s="168">
        <v>1</v>
      </c>
      <c r="I1052" s="165">
        <v>2213.6</v>
      </c>
      <c r="J1052" s="165">
        <v>1877.2</v>
      </c>
      <c r="K1052" s="165">
        <v>1877.2</v>
      </c>
      <c r="L1052" s="169">
        <v>62</v>
      </c>
      <c r="M1052" s="165">
        <f>1627354.86+AG1052</f>
        <v>1805586.02</v>
      </c>
      <c r="N1052" s="165" t="s">
        <v>34</v>
      </c>
      <c r="O1052" s="160" t="s">
        <v>34</v>
      </c>
      <c r="P1052" s="165" t="s">
        <v>34</v>
      </c>
      <c r="Q1052" s="165">
        <f t="shared" si="235"/>
        <v>1805586.02</v>
      </c>
      <c r="R1052" s="173">
        <f t="shared" si="237"/>
        <v>815.67854174195884</v>
      </c>
      <c r="S1052" s="154">
        <v>5221.4052538370725</v>
      </c>
      <c r="T1052" s="165">
        <v>1627354.86</v>
      </c>
      <c r="U1052" s="169" t="s">
        <v>34</v>
      </c>
      <c r="V1052" s="165" t="s">
        <v>34</v>
      </c>
      <c r="W1052" s="165" t="s">
        <v>34</v>
      </c>
      <c r="X1052" s="165" t="s">
        <v>34</v>
      </c>
      <c r="Y1052" s="165" t="s">
        <v>34</v>
      </c>
      <c r="Z1052" s="165" t="s">
        <v>34</v>
      </c>
      <c r="AA1052" s="165" t="s">
        <v>34</v>
      </c>
      <c r="AB1052" s="165" t="s">
        <v>34</v>
      </c>
      <c r="AC1052" s="165" t="s">
        <v>34</v>
      </c>
      <c r="AD1052" s="165" t="s">
        <v>34</v>
      </c>
      <c r="AE1052" s="165" t="s">
        <v>34</v>
      </c>
      <c r="AF1052" s="165" t="s">
        <v>34</v>
      </c>
      <c r="AG1052" s="165">
        <v>178231.16</v>
      </c>
      <c r="AH1052" s="165" t="s">
        <v>34</v>
      </c>
      <c r="AI1052" s="170" t="s">
        <v>403</v>
      </c>
      <c r="AJ1052" s="41"/>
      <c r="AK1052" s="1" t="s">
        <v>404</v>
      </c>
      <c r="AL1052" s="90">
        <v>1</v>
      </c>
      <c r="AM1052" s="91"/>
      <c r="AN1052" s="22" t="s">
        <v>486</v>
      </c>
      <c r="AO1052" s="21"/>
      <c r="AP1052" s="22"/>
      <c r="AQ1052" s="22"/>
      <c r="AR1052" s="22"/>
      <c r="AS1052" s="46"/>
      <c r="AT1052" s="46"/>
      <c r="AU1052" s="29">
        <v>947</v>
      </c>
      <c r="AV1052" s="29" t="s">
        <v>449</v>
      </c>
      <c r="AW1052" s="29" t="str">
        <f t="shared" si="236"/>
        <v>947.</v>
      </c>
      <c r="AX1052" s="104"/>
    </row>
    <row r="1053" spans="1:50" ht="22.5" customHeight="1" x14ac:dyDescent="0.3">
      <c r="A1053" s="159" t="str">
        <f t="shared" ref="A1053:A1111" si="238">AW1053</f>
        <v>948.</v>
      </c>
      <c r="B1053" s="159">
        <v>4471</v>
      </c>
      <c r="C1053" s="166" t="s">
        <v>1047</v>
      </c>
      <c r="D1053" s="159">
        <v>1986</v>
      </c>
      <c r="E1053" s="167" t="s">
        <v>34</v>
      </c>
      <c r="F1053" s="159" t="s">
        <v>37</v>
      </c>
      <c r="G1053" s="168">
        <v>5</v>
      </c>
      <c r="H1053" s="168">
        <v>2</v>
      </c>
      <c r="I1053" s="165">
        <v>2661.3</v>
      </c>
      <c r="J1053" s="165">
        <v>2177.5</v>
      </c>
      <c r="K1053" s="165">
        <v>1305.5</v>
      </c>
      <c r="L1053" s="169">
        <v>119</v>
      </c>
      <c r="M1053" s="165">
        <f>T1053</f>
        <v>547984</v>
      </c>
      <c r="N1053" s="165" t="s">
        <v>34</v>
      </c>
      <c r="O1053" s="160" t="s">
        <v>34</v>
      </c>
      <c r="P1053" s="165" t="s">
        <v>34</v>
      </c>
      <c r="Q1053" s="165">
        <f t="shared" si="235"/>
        <v>547984</v>
      </c>
      <c r="R1053" s="173">
        <f t="shared" si="237"/>
        <v>205.90839063615525</v>
      </c>
      <c r="S1053" s="154">
        <v>5221.4052538370725</v>
      </c>
      <c r="T1053" s="165">
        <v>547984</v>
      </c>
      <c r="U1053" s="169" t="s">
        <v>34</v>
      </c>
      <c r="V1053" s="165" t="s">
        <v>34</v>
      </c>
      <c r="W1053" s="165" t="s">
        <v>34</v>
      </c>
      <c r="X1053" s="165" t="s">
        <v>34</v>
      </c>
      <c r="Y1053" s="165" t="s">
        <v>34</v>
      </c>
      <c r="Z1053" s="165" t="s">
        <v>34</v>
      </c>
      <c r="AA1053" s="165" t="s">
        <v>34</v>
      </c>
      <c r="AB1053" s="165" t="s">
        <v>34</v>
      </c>
      <c r="AC1053" s="165" t="s">
        <v>34</v>
      </c>
      <c r="AD1053" s="165" t="s">
        <v>34</v>
      </c>
      <c r="AE1053" s="165" t="s">
        <v>34</v>
      </c>
      <c r="AF1053" s="165" t="s">
        <v>34</v>
      </c>
      <c r="AG1053" s="165" t="s">
        <v>34</v>
      </c>
      <c r="AH1053" s="165" t="s">
        <v>34</v>
      </c>
      <c r="AI1053" s="170" t="s">
        <v>403</v>
      </c>
      <c r="AJ1053" s="41"/>
      <c r="AK1053" s="1" t="s">
        <v>407</v>
      </c>
      <c r="AL1053" s="90">
        <v>1</v>
      </c>
      <c r="AM1053" s="91"/>
      <c r="AN1053" s="22" t="s">
        <v>486</v>
      </c>
      <c r="AO1053" s="21"/>
      <c r="AP1053" s="22"/>
      <c r="AQ1053" s="22"/>
      <c r="AR1053" s="22"/>
      <c r="AS1053" s="46" t="s">
        <v>532</v>
      </c>
      <c r="AT1053" s="46"/>
      <c r="AU1053" s="29">
        <v>948</v>
      </c>
      <c r="AV1053" s="29" t="s">
        <v>449</v>
      </c>
      <c r="AW1053" s="29" t="str">
        <f t="shared" si="236"/>
        <v>948.</v>
      </c>
      <c r="AX1053" s="104"/>
    </row>
    <row r="1054" spans="1:50" ht="22.5" customHeight="1" x14ac:dyDescent="0.3">
      <c r="A1054" s="159" t="str">
        <f t="shared" si="238"/>
        <v>949.</v>
      </c>
      <c r="B1054" s="159">
        <v>4482</v>
      </c>
      <c r="C1054" s="166" t="s">
        <v>1048</v>
      </c>
      <c r="D1054" s="159">
        <v>1957</v>
      </c>
      <c r="E1054" s="167" t="s">
        <v>34</v>
      </c>
      <c r="F1054" s="159" t="s">
        <v>35</v>
      </c>
      <c r="G1054" s="168">
        <v>2</v>
      </c>
      <c r="H1054" s="168">
        <v>1</v>
      </c>
      <c r="I1054" s="165">
        <v>426.3</v>
      </c>
      <c r="J1054" s="165">
        <v>426.3</v>
      </c>
      <c r="K1054" s="165">
        <v>120</v>
      </c>
      <c r="L1054" s="169">
        <v>36</v>
      </c>
      <c r="M1054" s="165">
        <v>970788.6</v>
      </c>
      <c r="N1054" s="165" t="s">
        <v>34</v>
      </c>
      <c r="O1054" s="160" t="s">
        <v>34</v>
      </c>
      <c r="P1054" s="165" t="s">
        <v>34</v>
      </c>
      <c r="Q1054" s="165">
        <f t="shared" si="235"/>
        <v>970788.6</v>
      </c>
      <c r="R1054" s="173">
        <f t="shared" si="237"/>
        <v>2277.2427867698802</v>
      </c>
      <c r="S1054" s="154">
        <v>5221.4052538370725</v>
      </c>
      <c r="T1054" s="165" t="s">
        <v>34</v>
      </c>
      <c r="U1054" s="169" t="s">
        <v>34</v>
      </c>
      <c r="V1054" s="165" t="s">
        <v>34</v>
      </c>
      <c r="W1054" s="165">
        <v>423.1</v>
      </c>
      <c r="X1054" s="165">
        <v>970788.6</v>
      </c>
      <c r="Y1054" s="165" t="s">
        <v>34</v>
      </c>
      <c r="Z1054" s="165" t="s">
        <v>34</v>
      </c>
      <c r="AA1054" s="165" t="s">
        <v>34</v>
      </c>
      <c r="AB1054" s="165" t="s">
        <v>34</v>
      </c>
      <c r="AC1054" s="165" t="s">
        <v>34</v>
      </c>
      <c r="AD1054" s="165" t="s">
        <v>34</v>
      </c>
      <c r="AE1054" s="165" t="s">
        <v>34</v>
      </c>
      <c r="AF1054" s="165" t="s">
        <v>34</v>
      </c>
      <c r="AG1054" s="165" t="s">
        <v>34</v>
      </c>
      <c r="AH1054" s="165" t="s">
        <v>34</v>
      </c>
      <c r="AI1054" s="170" t="s">
        <v>403</v>
      </c>
      <c r="AJ1054" s="41"/>
      <c r="AK1054" s="1" t="s">
        <v>404</v>
      </c>
      <c r="AL1054" s="90">
        <v>1</v>
      </c>
      <c r="AM1054" s="91"/>
      <c r="AN1054" s="22"/>
      <c r="AO1054" s="87"/>
      <c r="AP1054" s="22"/>
      <c r="AQ1054" s="22"/>
      <c r="AR1054" s="22"/>
      <c r="AS1054" s="46"/>
      <c r="AT1054" s="46"/>
      <c r="AU1054" s="29">
        <v>949</v>
      </c>
      <c r="AV1054" s="29" t="s">
        <v>449</v>
      </c>
      <c r="AW1054" s="29" t="str">
        <f t="shared" si="236"/>
        <v>949.</v>
      </c>
      <c r="AX1054" s="104"/>
    </row>
    <row r="1055" spans="1:50" ht="22.5" customHeight="1" x14ac:dyDescent="0.3">
      <c r="A1055" s="159" t="str">
        <f t="shared" si="238"/>
        <v>950.</v>
      </c>
      <c r="B1055" s="159">
        <v>4528</v>
      </c>
      <c r="C1055" s="166" t="s">
        <v>1049</v>
      </c>
      <c r="D1055" s="159">
        <v>1967</v>
      </c>
      <c r="E1055" s="167" t="s">
        <v>34</v>
      </c>
      <c r="F1055" s="159" t="s">
        <v>35</v>
      </c>
      <c r="G1055" s="168">
        <v>5</v>
      </c>
      <c r="H1055" s="168">
        <v>4</v>
      </c>
      <c r="I1055" s="165">
        <v>3701.9</v>
      </c>
      <c r="J1055" s="165">
        <v>3411.9</v>
      </c>
      <c r="K1055" s="165">
        <v>3411.9</v>
      </c>
      <c r="L1055" s="169">
        <v>147</v>
      </c>
      <c r="M1055" s="165">
        <f>AB1055</f>
        <v>397830</v>
      </c>
      <c r="N1055" s="165" t="s">
        <v>34</v>
      </c>
      <c r="O1055" s="160" t="s">
        <v>34</v>
      </c>
      <c r="P1055" s="165" t="s">
        <v>34</v>
      </c>
      <c r="Q1055" s="165">
        <f t="shared" si="235"/>
        <v>397830</v>
      </c>
      <c r="R1055" s="173">
        <f t="shared" si="237"/>
        <v>107.46643615440719</v>
      </c>
      <c r="S1055" s="154">
        <v>5221.4052538370725</v>
      </c>
      <c r="T1055" s="165" t="s">
        <v>34</v>
      </c>
      <c r="U1055" s="169" t="s">
        <v>34</v>
      </c>
      <c r="V1055" s="165" t="s">
        <v>34</v>
      </c>
      <c r="W1055" s="165" t="s">
        <v>34</v>
      </c>
      <c r="X1055" s="165" t="s">
        <v>34</v>
      </c>
      <c r="Y1055" s="165" t="s">
        <v>34</v>
      </c>
      <c r="Z1055" s="165" t="s">
        <v>34</v>
      </c>
      <c r="AA1055" s="165">
        <v>86.06</v>
      </c>
      <c r="AB1055" s="165">
        <v>397830</v>
      </c>
      <c r="AC1055" s="165" t="s">
        <v>34</v>
      </c>
      <c r="AD1055" s="165" t="s">
        <v>34</v>
      </c>
      <c r="AE1055" s="165" t="s">
        <v>34</v>
      </c>
      <c r="AF1055" s="165" t="s">
        <v>34</v>
      </c>
      <c r="AG1055" s="165" t="s">
        <v>34</v>
      </c>
      <c r="AH1055" s="165" t="s">
        <v>34</v>
      </c>
      <c r="AI1055" s="170" t="s">
        <v>403</v>
      </c>
      <c r="AJ1055" s="41"/>
      <c r="AK1055" s="1" t="s">
        <v>408</v>
      </c>
      <c r="AL1055" s="90">
        <v>1</v>
      </c>
      <c r="AM1055" s="91"/>
      <c r="AN1055" s="22"/>
      <c r="AO1055" s="87"/>
      <c r="AP1055" s="22"/>
      <c r="AQ1055" s="22"/>
      <c r="AR1055" s="22"/>
      <c r="AS1055" s="46" t="s">
        <v>532</v>
      </c>
      <c r="AT1055" s="46"/>
      <c r="AU1055" s="29">
        <v>950</v>
      </c>
      <c r="AV1055" s="29" t="s">
        <v>449</v>
      </c>
      <c r="AW1055" s="29" t="str">
        <f t="shared" si="236"/>
        <v>950.</v>
      </c>
      <c r="AX1055" s="104"/>
    </row>
    <row r="1056" spans="1:50" ht="22.5" customHeight="1" x14ac:dyDescent="0.3">
      <c r="A1056" s="159" t="str">
        <f t="shared" si="238"/>
        <v>951.</v>
      </c>
      <c r="B1056" s="159">
        <v>4521</v>
      </c>
      <c r="C1056" s="166" t="s">
        <v>1050</v>
      </c>
      <c r="D1056" s="159">
        <v>1963</v>
      </c>
      <c r="E1056" s="167" t="s">
        <v>34</v>
      </c>
      <c r="F1056" s="159" t="s">
        <v>35</v>
      </c>
      <c r="G1056" s="159">
        <v>4</v>
      </c>
      <c r="H1056" s="159">
        <v>4</v>
      </c>
      <c r="I1056" s="165">
        <v>2724.8</v>
      </c>
      <c r="J1056" s="165">
        <v>2528</v>
      </c>
      <c r="K1056" s="165">
        <v>1571.9</v>
      </c>
      <c r="L1056" s="169">
        <v>125</v>
      </c>
      <c r="M1056" s="165">
        <f>T1056</f>
        <v>594595.97</v>
      </c>
      <c r="N1056" s="165" t="s">
        <v>34</v>
      </c>
      <c r="O1056" s="160" t="s">
        <v>34</v>
      </c>
      <c r="P1056" s="165" t="s">
        <v>34</v>
      </c>
      <c r="Q1056" s="165">
        <f t="shared" si="235"/>
        <v>594595.97</v>
      </c>
      <c r="R1056" s="173">
        <f t="shared" si="237"/>
        <v>218.21637184380504</v>
      </c>
      <c r="S1056" s="154">
        <v>5221.4052538370725</v>
      </c>
      <c r="T1056" s="165">
        <v>594595.97</v>
      </c>
      <c r="U1056" s="169" t="s">
        <v>34</v>
      </c>
      <c r="V1056" s="165" t="s">
        <v>34</v>
      </c>
      <c r="W1056" s="165" t="s">
        <v>34</v>
      </c>
      <c r="X1056" s="165" t="s">
        <v>34</v>
      </c>
      <c r="Y1056" s="165" t="s">
        <v>34</v>
      </c>
      <c r="Z1056" s="165" t="s">
        <v>34</v>
      </c>
      <c r="AA1056" s="165" t="s">
        <v>34</v>
      </c>
      <c r="AB1056" s="165" t="s">
        <v>34</v>
      </c>
      <c r="AC1056" s="165" t="s">
        <v>34</v>
      </c>
      <c r="AD1056" s="165" t="s">
        <v>34</v>
      </c>
      <c r="AE1056" s="165" t="s">
        <v>34</v>
      </c>
      <c r="AF1056" s="165" t="s">
        <v>34</v>
      </c>
      <c r="AG1056" s="165" t="s">
        <v>34</v>
      </c>
      <c r="AH1056" s="165" t="s">
        <v>34</v>
      </c>
      <c r="AI1056" s="170" t="s">
        <v>38</v>
      </c>
      <c r="AJ1056" s="41"/>
      <c r="AK1056" s="1" t="s">
        <v>404</v>
      </c>
      <c r="AL1056" s="90">
        <v>1</v>
      </c>
      <c r="AM1056" s="91"/>
      <c r="AN1056" s="22" t="s">
        <v>486</v>
      </c>
      <c r="AO1056" s="21"/>
      <c r="AP1056" s="22"/>
      <c r="AQ1056" s="22"/>
      <c r="AR1056" s="22"/>
      <c r="AS1056" s="46"/>
      <c r="AT1056" s="55">
        <v>43431</v>
      </c>
      <c r="AU1056" s="29">
        <v>951</v>
      </c>
      <c r="AV1056" s="29" t="s">
        <v>449</v>
      </c>
      <c r="AW1056" s="29" t="str">
        <f t="shared" si="236"/>
        <v>951.</v>
      </c>
      <c r="AX1056" s="104"/>
    </row>
    <row r="1057" spans="1:50" ht="22.5" customHeight="1" x14ac:dyDescent="0.3">
      <c r="A1057" s="159" t="str">
        <f t="shared" si="238"/>
        <v>952.</v>
      </c>
      <c r="B1057" s="159">
        <v>4533</v>
      </c>
      <c r="C1057" s="166" t="s">
        <v>1051</v>
      </c>
      <c r="D1057" s="159">
        <v>1977</v>
      </c>
      <c r="E1057" s="167" t="s">
        <v>34</v>
      </c>
      <c r="F1057" s="159" t="s">
        <v>35</v>
      </c>
      <c r="G1057" s="168">
        <v>5</v>
      </c>
      <c r="H1057" s="168">
        <v>4</v>
      </c>
      <c r="I1057" s="165">
        <v>5657</v>
      </c>
      <c r="J1057" s="165">
        <v>3287</v>
      </c>
      <c r="K1057" s="165">
        <v>3021.4</v>
      </c>
      <c r="L1057" s="169">
        <v>151</v>
      </c>
      <c r="M1057" s="165">
        <v>1398451.04</v>
      </c>
      <c r="N1057" s="165" t="s">
        <v>34</v>
      </c>
      <c r="O1057" s="160" t="s">
        <v>34</v>
      </c>
      <c r="P1057" s="165" t="s">
        <v>34</v>
      </c>
      <c r="Q1057" s="165">
        <f t="shared" si="235"/>
        <v>1398451.04</v>
      </c>
      <c r="R1057" s="173">
        <f t="shared" si="237"/>
        <v>247.20718401979849</v>
      </c>
      <c r="S1057" s="154">
        <v>5221.4052538370725</v>
      </c>
      <c r="T1057" s="165" t="s">
        <v>34</v>
      </c>
      <c r="U1057" s="169" t="s">
        <v>34</v>
      </c>
      <c r="V1057" s="165" t="s">
        <v>34</v>
      </c>
      <c r="W1057" s="165">
        <v>933</v>
      </c>
      <c r="X1057" s="165">
        <v>1398451.04</v>
      </c>
      <c r="Y1057" s="165" t="s">
        <v>34</v>
      </c>
      <c r="Z1057" s="165" t="s">
        <v>34</v>
      </c>
      <c r="AA1057" s="165" t="s">
        <v>34</v>
      </c>
      <c r="AB1057" s="165" t="s">
        <v>34</v>
      </c>
      <c r="AC1057" s="165" t="s">
        <v>34</v>
      </c>
      <c r="AD1057" s="165" t="s">
        <v>34</v>
      </c>
      <c r="AE1057" s="165" t="s">
        <v>34</v>
      </c>
      <c r="AF1057" s="165" t="s">
        <v>34</v>
      </c>
      <c r="AG1057" s="165" t="s">
        <v>34</v>
      </c>
      <c r="AH1057" s="165" t="s">
        <v>34</v>
      </c>
      <c r="AI1057" s="170" t="s">
        <v>403</v>
      </c>
      <c r="AJ1057" s="41"/>
      <c r="AK1057" s="1" t="s">
        <v>404</v>
      </c>
      <c r="AL1057" s="90">
        <v>1</v>
      </c>
      <c r="AM1057" s="91"/>
      <c r="AN1057" s="22"/>
      <c r="AO1057" s="87"/>
      <c r="AP1057" s="22"/>
      <c r="AQ1057" s="22"/>
      <c r="AR1057" s="22"/>
      <c r="AS1057" s="46"/>
      <c r="AT1057" s="46"/>
      <c r="AU1057" s="29">
        <v>952</v>
      </c>
      <c r="AV1057" s="29" t="s">
        <v>449</v>
      </c>
      <c r="AW1057" s="29" t="str">
        <f t="shared" si="236"/>
        <v>952.</v>
      </c>
      <c r="AX1057" s="104"/>
    </row>
    <row r="1058" spans="1:50" ht="22.5" customHeight="1" x14ac:dyDescent="0.3">
      <c r="A1058" s="159" t="str">
        <f t="shared" si="238"/>
        <v>953.</v>
      </c>
      <c r="B1058" s="159">
        <v>4534</v>
      </c>
      <c r="C1058" s="166" t="s">
        <v>1052</v>
      </c>
      <c r="D1058" s="159">
        <v>1978</v>
      </c>
      <c r="E1058" s="167" t="s">
        <v>34</v>
      </c>
      <c r="F1058" s="159" t="s">
        <v>37</v>
      </c>
      <c r="G1058" s="168">
        <v>5</v>
      </c>
      <c r="H1058" s="168">
        <v>5</v>
      </c>
      <c r="I1058" s="165">
        <v>4410.9000000000005</v>
      </c>
      <c r="J1058" s="165">
        <v>4116</v>
      </c>
      <c r="K1058" s="165">
        <v>4116</v>
      </c>
      <c r="L1058" s="169">
        <v>210</v>
      </c>
      <c r="M1058" s="165">
        <v>420041.86</v>
      </c>
      <c r="N1058" s="165" t="s">
        <v>34</v>
      </c>
      <c r="O1058" s="160" t="s">
        <v>34</v>
      </c>
      <c r="P1058" s="165" t="s">
        <v>34</v>
      </c>
      <c r="Q1058" s="165">
        <f t="shared" si="235"/>
        <v>420041.86</v>
      </c>
      <c r="R1058" s="173">
        <f t="shared" si="237"/>
        <v>95.228152984651643</v>
      </c>
      <c r="S1058" s="154">
        <v>5221.4052538370725</v>
      </c>
      <c r="T1058" s="165">
        <v>420041.86</v>
      </c>
      <c r="U1058" s="169" t="s">
        <v>34</v>
      </c>
      <c r="V1058" s="165" t="s">
        <v>34</v>
      </c>
      <c r="W1058" s="165" t="s">
        <v>34</v>
      </c>
      <c r="X1058" s="165" t="s">
        <v>34</v>
      </c>
      <c r="Y1058" s="165" t="s">
        <v>34</v>
      </c>
      <c r="Z1058" s="165" t="s">
        <v>34</v>
      </c>
      <c r="AA1058" s="165" t="s">
        <v>34</v>
      </c>
      <c r="AB1058" s="165" t="s">
        <v>34</v>
      </c>
      <c r="AC1058" s="165" t="s">
        <v>34</v>
      </c>
      <c r="AD1058" s="165" t="s">
        <v>34</v>
      </c>
      <c r="AE1058" s="165" t="s">
        <v>34</v>
      </c>
      <c r="AF1058" s="165" t="s">
        <v>34</v>
      </c>
      <c r="AG1058" s="165" t="s">
        <v>34</v>
      </c>
      <c r="AH1058" s="165" t="s">
        <v>34</v>
      </c>
      <c r="AI1058" s="170" t="s">
        <v>403</v>
      </c>
      <c r="AJ1058" s="41"/>
      <c r="AK1058" s="1" t="s">
        <v>406</v>
      </c>
      <c r="AL1058" s="90">
        <v>1</v>
      </c>
      <c r="AM1058" s="91"/>
      <c r="AN1058" s="22" t="s">
        <v>501</v>
      </c>
      <c r="AO1058" s="21"/>
      <c r="AP1058" s="22"/>
      <c r="AQ1058" s="22"/>
      <c r="AR1058" s="22"/>
      <c r="AS1058" s="22" t="s">
        <v>532</v>
      </c>
      <c r="AT1058" s="22"/>
      <c r="AU1058" s="29">
        <v>953</v>
      </c>
      <c r="AV1058" s="29" t="s">
        <v>449</v>
      </c>
      <c r="AW1058" s="29" t="str">
        <f t="shared" si="236"/>
        <v>953.</v>
      </c>
      <c r="AX1058" s="104"/>
    </row>
    <row r="1059" spans="1:50" ht="22.5" customHeight="1" x14ac:dyDescent="0.3">
      <c r="A1059" s="159" t="str">
        <f t="shared" si="238"/>
        <v>954.</v>
      </c>
      <c r="B1059" s="159">
        <v>4535</v>
      </c>
      <c r="C1059" s="166" t="s">
        <v>1053</v>
      </c>
      <c r="D1059" s="159">
        <v>1980</v>
      </c>
      <c r="E1059" s="167" t="s">
        <v>34</v>
      </c>
      <c r="F1059" s="159" t="s">
        <v>35</v>
      </c>
      <c r="G1059" s="168">
        <v>5</v>
      </c>
      <c r="H1059" s="168">
        <v>2</v>
      </c>
      <c r="I1059" s="165">
        <v>7086.8</v>
      </c>
      <c r="J1059" s="165">
        <v>3065.1</v>
      </c>
      <c r="K1059" s="165">
        <v>3065.1</v>
      </c>
      <c r="L1059" s="169">
        <v>168</v>
      </c>
      <c r="M1059" s="165">
        <v>1596469.2</v>
      </c>
      <c r="N1059" s="165" t="s">
        <v>34</v>
      </c>
      <c r="O1059" s="160" t="s">
        <v>34</v>
      </c>
      <c r="P1059" s="165" t="s">
        <v>34</v>
      </c>
      <c r="Q1059" s="165">
        <f t="shared" si="235"/>
        <v>1596469.2</v>
      </c>
      <c r="R1059" s="173">
        <f t="shared" si="237"/>
        <v>225.27363549133599</v>
      </c>
      <c r="S1059" s="154">
        <v>5221.4052538370725</v>
      </c>
      <c r="T1059" s="165" t="s">
        <v>34</v>
      </c>
      <c r="U1059" s="169" t="s">
        <v>34</v>
      </c>
      <c r="V1059" s="165" t="s">
        <v>34</v>
      </c>
      <c r="W1059" s="165">
        <v>1016</v>
      </c>
      <c r="X1059" s="165">
        <v>1596469.2</v>
      </c>
      <c r="Y1059" s="165" t="s">
        <v>34</v>
      </c>
      <c r="Z1059" s="165" t="s">
        <v>34</v>
      </c>
      <c r="AA1059" s="165" t="s">
        <v>34</v>
      </c>
      <c r="AB1059" s="165" t="s">
        <v>34</v>
      </c>
      <c r="AC1059" s="165" t="s">
        <v>34</v>
      </c>
      <c r="AD1059" s="165" t="s">
        <v>34</v>
      </c>
      <c r="AE1059" s="165" t="s">
        <v>34</v>
      </c>
      <c r="AF1059" s="165" t="s">
        <v>34</v>
      </c>
      <c r="AG1059" s="165" t="s">
        <v>34</v>
      </c>
      <c r="AH1059" s="165" t="s">
        <v>34</v>
      </c>
      <c r="AI1059" s="170" t="s">
        <v>403</v>
      </c>
      <c r="AJ1059" s="41"/>
      <c r="AK1059" s="1" t="s">
        <v>404</v>
      </c>
      <c r="AL1059" s="90">
        <v>1</v>
      </c>
      <c r="AM1059" s="91"/>
      <c r="AN1059" s="22"/>
      <c r="AO1059" s="87"/>
      <c r="AP1059" s="22"/>
      <c r="AQ1059" s="22"/>
      <c r="AR1059" s="22"/>
      <c r="AS1059" s="46"/>
      <c r="AT1059" s="46"/>
      <c r="AU1059" s="29">
        <v>954</v>
      </c>
      <c r="AV1059" s="29" t="s">
        <v>449</v>
      </c>
      <c r="AW1059" s="29" t="str">
        <f t="shared" si="236"/>
        <v>954.</v>
      </c>
      <c r="AX1059" s="104"/>
    </row>
    <row r="1060" spans="1:50" ht="22.5" customHeight="1" x14ac:dyDescent="0.3">
      <c r="A1060" s="159" t="str">
        <f t="shared" si="238"/>
        <v>955.</v>
      </c>
      <c r="B1060" s="159">
        <v>4550</v>
      </c>
      <c r="C1060" s="166" t="s">
        <v>1145</v>
      </c>
      <c r="D1060" s="159">
        <v>1985</v>
      </c>
      <c r="E1060" s="167" t="s">
        <v>34</v>
      </c>
      <c r="F1060" s="159" t="s">
        <v>35</v>
      </c>
      <c r="G1060" s="168">
        <v>5</v>
      </c>
      <c r="H1060" s="168">
        <v>1</v>
      </c>
      <c r="I1060" s="165">
        <v>1006.8</v>
      </c>
      <c r="J1060" s="165">
        <v>894.4</v>
      </c>
      <c r="K1060" s="165">
        <v>894.4</v>
      </c>
      <c r="L1060" s="169">
        <v>25</v>
      </c>
      <c r="M1060" s="165">
        <v>474935.6</v>
      </c>
      <c r="N1060" s="165" t="s">
        <v>34</v>
      </c>
      <c r="O1060" s="160" t="s">
        <v>34</v>
      </c>
      <c r="P1060" s="165" t="s">
        <v>34</v>
      </c>
      <c r="Q1060" s="165">
        <f t="shared" si="235"/>
        <v>474935.6</v>
      </c>
      <c r="R1060" s="173">
        <f t="shared" si="237"/>
        <v>471.72785061581249</v>
      </c>
      <c r="S1060" s="154">
        <v>5221.4052538370725</v>
      </c>
      <c r="T1060" s="165" t="s">
        <v>34</v>
      </c>
      <c r="U1060" s="169" t="s">
        <v>34</v>
      </c>
      <c r="V1060" s="165" t="s">
        <v>34</v>
      </c>
      <c r="W1060" s="165">
        <v>285</v>
      </c>
      <c r="X1060" s="165">
        <v>474935.6</v>
      </c>
      <c r="Y1060" s="165" t="s">
        <v>34</v>
      </c>
      <c r="Z1060" s="165" t="s">
        <v>34</v>
      </c>
      <c r="AA1060" s="165" t="s">
        <v>34</v>
      </c>
      <c r="AB1060" s="165" t="s">
        <v>34</v>
      </c>
      <c r="AC1060" s="165" t="s">
        <v>34</v>
      </c>
      <c r="AD1060" s="165" t="s">
        <v>34</v>
      </c>
      <c r="AE1060" s="165" t="s">
        <v>34</v>
      </c>
      <c r="AF1060" s="165" t="s">
        <v>34</v>
      </c>
      <c r="AG1060" s="165" t="s">
        <v>34</v>
      </c>
      <c r="AH1060" s="165" t="s">
        <v>34</v>
      </c>
      <c r="AI1060" s="170" t="s">
        <v>403</v>
      </c>
      <c r="AJ1060" s="41"/>
      <c r="AK1060" s="1" t="s">
        <v>404</v>
      </c>
      <c r="AL1060" s="90">
        <v>1</v>
      </c>
      <c r="AM1060" s="91"/>
      <c r="AN1060" s="22"/>
      <c r="AO1060" s="87"/>
      <c r="AP1060" s="22"/>
      <c r="AQ1060" s="22"/>
      <c r="AR1060" s="22"/>
      <c r="AS1060" s="46"/>
      <c r="AT1060" s="46"/>
      <c r="AU1060" s="29">
        <v>955</v>
      </c>
      <c r="AV1060" s="29" t="s">
        <v>449</v>
      </c>
      <c r="AW1060" s="29" t="str">
        <f t="shared" si="236"/>
        <v>955.</v>
      </c>
      <c r="AX1060" s="104"/>
    </row>
    <row r="1061" spans="1:50" ht="22.5" customHeight="1" x14ac:dyDescent="0.3">
      <c r="A1061" s="159" t="str">
        <f t="shared" si="238"/>
        <v>956.</v>
      </c>
      <c r="B1061" s="159">
        <v>4560</v>
      </c>
      <c r="C1061" s="166" t="s">
        <v>1054</v>
      </c>
      <c r="D1061" s="159">
        <v>1961</v>
      </c>
      <c r="E1061" s="167" t="s">
        <v>34</v>
      </c>
      <c r="F1061" s="159" t="s">
        <v>35</v>
      </c>
      <c r="G1061" s="168">
        <v>4</v>
      </c>
      <c r="H1061" s="168">
        <v>2</v>
      </c>
      <c r="I1061" s="165">
        <v>1258.4000000000001</v>
      </c>
      <c r="J1061" s="165">
        <v>1123.5999999999999</v>
      </c>
      <c r="K1061" s="165">
        <v>1257.5999999999999</v>
      </c>
      <c r="L1061" s="169">
        <v>66</v>
      </c>
      <c r="M1061" s="165">
        <v>1306760.1399999999</v>
      </c>
      <c r="N1061" s="165" t="s">
        <v>34</v>
      </c>
      <c r="O1061" s="160" t="s">
        <v>34</v>
      </c>
      <c r="P1061" s="165" t="s">
        <v>34</v>
      </c>
      <c r="Q1061" s="165">
        <f t="shared" si="235"/>
        <v>1306760.1399999999</v>
      </c>
      <c r="R1061" s="173">
        <f t="shared" si="237"/>
        <v>1038.4298633184994</v>
      </c>
      <c r="S1061" s="154">
        <v>5221.4052538370725</v>
      </c>
      <c r="T1061" s="165" t="s">
        <v>34</v>
      </c>
      <c r="U1061" s="169" t="s">
        <v>34</v>
      </c>
      <c r="V1061" s="165" t="s">
        <v>34</v>
      </c>
      <c r="W1061" s="165">
        <v>523</v>
      </c>
      <c r="X1061" s="165">
        <v>1306760.1399999999</v>
      </c>
      <c r="Y1061" s="165" t="s">
        <v>34</v>
      </c>
      <c r="Z1061" s="165" t="s">
        <v>34</v>
      </c>
      <c r="AA1061" s="165" t="s">
        <v>34</v>
      </c>
      <c r="AB1061" s="165" t="s">
        <v>34</v>
      </c>
      <c r="AC1061" s="165" t="s">
        <v>34</v>
      </c>
      <c r="AD1061" s="165" t="s">
        <v>34</v>
      </c>
      <c r="AE1061" s="165" t="s">
        <v>34</v>
      </c>
      <c r="AF1061" s="165" t="s">
        <v>34</v>
      </c>
      <c r="AG1061" s="165" t="s">
        <v>34</v>
      </c>
      <c r="AH1061" s="165" t="s">
        <v>34</v>
      </c>
      <c r="AI1061" s="170" t="s">
        <v>403</v>
      </c>
      <c r="AJ1061" s="41"/>
      <c r="AK1061" s="1" t="s">
        <v>404</v>
      </c>
      <c r="AL1061" s="90">
        <v>1</v>
      </c>
      <c r="AM1061" s="91"/>
      <c r="AN1061" s="22"/>
      <c r="AO1061" s="87"/>
      <c r="AP1061" s="22"/>
      <c r="AQ1061" s="22"/>
      <c r="AR1061" s="22"/>
      <c r="AS1061" s="46"/>
      <c r="AT1061" s="46"/>
      <c r="AU1061" s="29">
        <v>956</v>
      </c>
      <c r="AV1061" s="29" t="s">
        <v>449</v>
      </c>
      <c r="AW1061" s="29" t="str">
        <f t="shared" si="236"/>
        <v>956.</v>
      </c>
      <c r="AX1061" s="104"/>
    </row>
    <row r="1062" spans="1:50" ht="22.5" customHeight="1" x14ac:dyDescent="0.3">
      <c r="A1062" s="159" t="str">
        <f t="shared" si="238"/>
        <v>957.</v>
      </c>
      <c r="B1062" s="159">
        <v>4561</v>
      </c>
      <c r="C1062" s="166" t="s">
        <v>1055</v>
      </c>
      <c r="D1062" s="159">
        <v>1979</v>
      </c>
      <c r="E1062" s="167" t="s">
        <v>34</v>
      </c>
      <c r="F1062" s="159" t="s">
        <v>35</v>
      </c>
      <c r="G1062" s="168">
        <v>4</v>
      </c>
      <c r="H1062" s="168">
        <v>1</v>
      </c>
      <c r="I1062" s="165">
        <v>3785.5</v>
      </c>
      <c r="J1062" s="165">
        <v>3504.3</v>
      </c>
      <c r="K1062" s="165">
        <v>3494.3</v>
      </c>
      <c r="L1062" s="169">
        <v>144</v>
      </c>
      <c r="M1062" s="165">
        <v>594327.51</v>
      </c>
      <c r="N1062" s="165" t="s">
        <v>34</v>
      </c>
      <c r="O1062" s="160" t="s">
        <v>34</v>
      </c>
      <c r="P1062" s="165" t="s">
        <v>34</v>
      </c>
      <c r="Q1062" s="165">
        <f t="shared" si="235"/>
        <v>594327.51</v>
      </c>
      <c r="R1062" s="173">
        <f t="shared" si="237"/>
        <v>157.0010593052437</v>
      </c>
      <c r="S1062" s="154">
        <v>5221.4052538370725</v>
      </c>
      <c r="T1062" s="165">
        <v>586521.14</v>
      </c>
      <c r="U1062" s="169" t="s">
        <v>34</v>
      </c>
      <c r="V1062" s="165" t="s">
        <v>34</v>
      </c>
      <c r="W1062" s="165" t="s">
        <v>34</v>
      </c>
      <c r="X1062" s="165" t="s">
        <v>34</v>
      </c>
      <c r="Y1062" s="165" t="s">
        <v>34</v>
      </c>
      <c r="Z1062" s="165" t="s">
        <v>34</v>
      </c>
      <c r="AA1062" s="165" t="s">
        <v>34</v>
      </c>
      <c r="AB1062" s="165" t="s">
        <v>34</v>
      </c>
      <c r="AC1062" s="165" t="s">
        <v>34</v>
      </c>
      <c r="AD1062" s="165" t="s">
        <v>34</v>
      </c>
      <c r="AE1062" s="165" t="s">
        <v>34</v>
      </c>
      <c r="AF1062" s="165" t="s">
        <v>34</v>
      </c>
      <c r="AG1062" s="165">
        <v>7806.37</v>
      </c>
      <c r="AH1062" s="165" t="s">
        <v>34</v>
      </c>
      <c r="AI1062" s="170" t="s">
        <v>403</v>
      </c>
      <c r="AJ1062" s="41"/>
      <c r="AK1062" s="1" t="s">
        <v>404</v>
      </c>
      <c r="AL1062" s="90">
        <v>1</v>
      </c>
      <c r="AM1062" s="91"/>
      <c r="AN1062" s="22" t="s">
        <v>502</v>
      </c>
      <c r="AO1062" s="21"/>
      <c r="AP1062" s="22"/>
      <c r="AQ1062" s="22"/>
      <c r="AR1062" s="22"/>
      <c r="AS1062" s="46"/>
      <c r="AT1062" s="46"/>
      <c r="AU1062" s="29">
        <v>957</v>
      </c>
      <c r="AV1062" s="29" t="s">
        <v>449</v>
      </c>
      <c r="AW1062" s="29" t="str">
        <f t="shared" si="236"/>
        <v>957.</v>
      </c>
      <c r="AX1062" s="104"/>
    </row>
    <row r="1063" spans="1:50" ht="22.5" customHeight="1" x14ac:dyDescent="0.3">
      <c r="A1063" s="159" t="str">
        <f t="shared" si="238"/>
        <v>958.</v>
      </c>
      <c r="B1063" s="159">
        <v>4529</v>
      </c>
      <c r="C1063" s="166" t="s">
        <v>1059</v>
      </c>
      <c r="D1063" s="159">
        <v>1951</v>
      </c>
      <c r="E1063" s="167" t="s">
        <v>34</v>
      </c>
      <c r="F1063" s="159" t="s">
        <v>35</v>
      </c>
      <c r="G1063" s="168">
        <v>2</v>
      </c>
      <c r="H1063" s="168">
        <v>2</v>
      </c>
      <c r="I1063" s="165">
        <v>809.5</v>
      </c>
      <c r="J1063" s="165">
        <v>809.5</v>
      </c>
      <c r="K1063" s="165">
        <v>809.5</v>
      </c>
      <c r="L1063" s="169">
        <v>47</v>
      </c>
      <c r="M1063" s="165">
        <v>952335.25</v>
      </c>
      <c r="N1063" s="165" t="s">
        <v>34</v>
      </c>
      <c r="O1063" s="160" t="s">
        <v>34</v>
      </c>
      <c r="P1063" s="165" t="s">
        <v>34</v>
      </c>
      <c r="Q1063" s="165">
        <f t="shared" si="235"/>
        <v>952335.25</v>
      </c>
      <c r="R1063" s="173">
        <f t="shared" si="237"/>
        <v>1176.4487337862879</v>
      </c>
      <c r="S1063" s="154">
        <v>5221.4052538370725</v>
      </c>
      <c r="T1063" s="165" t="s">
        <v>34</v>
      </c>
      <c r="U1063" s="169" t="s">
        <v>34</v>
      </c>
      <c r="V1063" s="165" t="s">
        <v>34</v>
      </c>
      <c r="W1063" s="165" t="s">
        <v>34</v>
      </c>
      <c r="X1063" s="165" t="s">
        <v>34</v>
      </c>
      <c r="Y1063" s="165" t="s">
        <v>34</v>
      </c>
      <c r="Z1063" s="165" t="s">
        <v>34</v>
      </c>
      <c r="AA1063" s="165">
        <v>864</v>
      </c>
      <c r="AB1063" s="165">
        <v>952335.25</v>
      </c>
      <c r="AC1063" s="165" t="s">
        <v>34</v>
      </c>
      <c r="AD1063" s="165" t="s">
        <v>34</v>
      </c>
      <c r="AE1063" s="165" t="s">
        <v>34</v>
      </c>
      <c r="AF1063" s="165" t="s">
        <v>34</v>
      </c>
      <c r="AG1063" s="165" t="s">
        <v>34</v>
      </c>
      <c r="AH1063" s="165" t="s">
        <v>34</v>
      </c>
      <c r="AI1063" s="170" t="s">
        <v>403</v>
      </c>
      <c r="AJ1063" s="41"/>
      <c r="AK1063" s="1" t="s">
        <v>404</v>
      </c>
      <c r="AL1063" s="90">
        <v>1</v>
      </c>
      <c r="AM1063" s="91"/>
      <c r="AN1063" s="22"/>
      <c r="AO1063" s="87"/>
      <c r="AP1063" s="22"/>
      <c r="AQ1063" s="22"/>
      <c r="AR1063" s="22"/>
      <c r="AS1063" s="46"/>
      <c r="AT1063" s="46"/>
      <c r="AU1063" s="29">
        <v>958</v>
      </c>
      <c r="AV1063" s="29" t="s">
        <v>449</v>
      </c>
      <c r="AW1063" s="29" t="str">
        <f t="shared" si="236"/>
        <v>958.</v>
      </c>
      <c r="AX1063" s="104"/>
    </row>
    <row r="1064" spans="1:50" ht="22.5" customHeight="1" x14ac:dyDescent="0.3">
      <c r="A1064" s="159" t="str">
        <f t="shared" si="238"/>
        <v>959.</v>
      </c>
      <c r="B1064" s="159">
        <v>4653</v>
      </c>
      <c r="C1064" s="166" t="s">
        <v>1056</v>
      </c>
      <c r="D1064" s="159">
        <v>1958</v>
      </c>
      <c r="E1064" s="167" t="s">
        <v>34</v>
      </c>
      <c r="F1064" s="159" t="s">
        <v>35</v>
      </c>
      <c r="G1064" s="168">
        <v>3</v>
      </c>
      <c r="H1064" s="168">
        <v>3</v>
      </c>
      <c r="I1064" s="165">
        <v>2320.6999999999998</v>
      </c>
      <c r="J1064" s="165">
        <v>2124.5</v>
      </c>
      <c r="K1064" s="165">
        <v>1828</v>
      </c>
      <c r="L1064" s="169">
        <v>64</v>
      </c>
      <c r="M1064" s="165">
        <v>2970443.97</v>
      </c>
      <c r="N1064" s="165" t="s">
        <v>34</v>
      </c>
      <c r="O1064" s="160" t="s">
        <v>34</v>
      </c>
      <c r="P1064" s="165" t="s">
        <v>34</v>
      </c>
      <c r="Q1064" s="165">
        <f t="shared" si="235"/>
        <v>2970443.97</v>
      </c>
      <c r="R1064" s="173">
        <f t="shared" si="237"/>
        <v>1279.9775800405052</v>
      </c>
      <c r="S1064" s="154">
        <v>5221.4052538370725</v>
      </c>
      <c r="T1064" s="165" t="s">
        <v>34</v>
      </c>
      <c r="U1064" s="169" t="s">
        <v>34</v>
      </c>
      <c r="V1064" s="165" t="s">
        <v>34</v>
      </c>
      <c r="W1064" s="165">
        <v>1192</v>
      </c>
      <c r="X1064" s="165">
        <v>2970443.97</v>
      </c>
      <c r="Y1064" s="165" t="s">
        <v>34</v>
      </c>
      <c r="Z1064" s="165" t="s">
        <v>34</v>
      </c>
      <c r="AA1064" s="165" t="s">
        <v>34</v>
      </c>
      <c r="AB1064" s="165" t="s">
        <v>34</v>
      </c>
      <c r="AC1064" s="165" t="s">
        <v>34</v>
      </c>
      <c r="AD1064" s="165" t="s">
        <v>34</v>
      </c>
      <c r="AE1064" s="165" t="s">
        <v>34</v>
      </c>
      <c r="AF1064" s="165" t="s">
        <v>34</v>
      </c>
      <c r="AG1064" s="165" t="s">
        <v>34</v>
      </c>
      <c r="AH1064" s="165" t="s">
        <v>34</v>
      </c>
      <c r="AI1064" s="170" t="s">
        <v>403</v>
      </c>
      <c r="AJ1064" s="41"/>
      <c r="AK1064" s="1" t="s">
        <v>404</v>
      </c>
      <c r="AL1064" s="90">
        <v>1</v>
      </c>
      <c r="AM1064" s="91"/>
      <c r="AN1064" s="22"/>
      <c r="AO1064" s="87"/>
      <c r="AP1064" s="22"/>
      <c r="AQ1064" s="22"/>
      <c r="AR1064" s="22"/>
      <c r="AS1064" s="46"/>
      <c r="AT1064" s="46"/>
      <c r="AU1064" s="29">
        <v>959</v>
      </c>
      <c r="AV1064" s="29" t="s">
        <v>449</v>
      </c>
      <c r="AW1064" s="29" t="str">
        <f t="shared" si="236"/>
        <v>959.</v>
      </c>
      <c r="AX1064" s="104"/>
    </row>
    <row r="1065" spans="1:50" ht="22.5" customHeight="1" x14ac:dyDescent="0.3">
      <c r="A1065" s="159" t="str">
        <f t="shared" si="238"/>
        <v>960.</v>
      </c>
      <c r="B1065" s="159">
        <v>4659</v>
      </c>
      <c r="C1065" s="166" t="s">
        <v>1057</v>
      </c>
      <c r="D1065" s="159">
        <v>1973</v>
      </c>
      <c r="E1065" s="167" t="s">
        <v>34</v>
      </c>
      <c r="F1065" s="159" t="s">
        <v>35</v>
      </c>
      <c r="G1065" s="168">
        <v>5</v>
      </c>
      <c r="H1065" s="168">
        <v>4</v>
      </c>
      <c r="I1065" s="165">
        <v>3316.2</v>
      </c>
      <c r="J1065" s="165">
        <v>3287.4</v>
      </c>
      <c r="K1065" s="165">
        <v>2956</v>
      </c>
      <c r="L1065" s="169">
        <v>121</v>
      </c>
      <c r="M1065" s="165">
        <v>968772</v>
      </c>
      <c r="N1065" s="165" t="s">
        <v>34</v>
      </c>
      <c r="O1065" s="160" t="s">
        <v>34</v>
      </c>
      <c r="P1065" s="165" t="s">
        <v>34</v>
      </c>
      <c r="Q1065" s="165">
        <f t="shared" si="235"/>
        <v>968772</v>
      </c>
      <c r="R1065" s="173">
        <f t="shared" si="237"/>
        <v>292.13316446535191</v>
      </c>
      <c r="S1065" s="154">
        <v>5221.4052538370725</v>
      </c>
      <c r="T1065" s="165">
        <v>968772</v>
      </c>
      <c r="U1065" s="169" t="s">
        <v>34</v>
      </c>
      <c r="V1065" s="165" t="s">
        <v>34</v>
      </c>
      <c r="W1065" s="165" t="s">
        <v>34</v>
      </c>
      <c r="X1065" s="165" t="s">
        <v>34</v>
      </c>
      <c r="Y1065" s="165" t="s">
        <v>34</v>
      </c>
      <c r="Z1065" s="165" t="s">
        <v>34</v>
      </c>
      <c r="AA1065" s="165" t="s">
        <v>34</v>
      </c>
      <c r="AB1065" s="165" t="s">
        <v>34</v>
      </c>
      <c r="AC1065" s="165" t="s">
        <v>34</v>
      </c>
      <c r="AD1065" s="165" t="s">
        <v>34</v>
      </c>
      <c r="AE1065" s="165" t="s">
        <v>34</v>
      </c>
      <c r="AF1065" s="165" t="s">
        <v>34</v>
      </c>
      <c r="AG1065" s="165" t="s">
        <v>34</v>
      </c>
      <c r="AH1065" s="165" t="s">
        <v>34</v>
      </c>
      <c r="AI1065" s="170" t="s">
        <v>403</v>
      </c>
      <c r="AJ1065" s="41"/>
      <c r="AK1065" s="1" t="s">
        <v>404</v>
      </c>
      <c r="AL1065" s="90">
        <v>1</v>
      </c>
      <c r="AM1065" s="91"/>
      <c r="AN1065" s="22" t="s">
        <v>486</v>
      </c>
      <c r="AO1065" s="21"/>
      <c r="AP1065" s="22"/>
      <c r="AQ1065" s="22"/>
      <c r="AR1065" s="22"/>
      <c r="AS1065" s="46"/>
      <c r="AT1065" s="46"/>
      <c r="AU1065" s="29">
        <v>960</v>
      </c>
      <c r="AV1065" s="29" t="s">
        <v>449</v>
      </c>
      <c r="AW1065" s="29" t="str">
        <f t="shared" si="236"/>
        <v>960.</v>
      </c>
      <c r="AX1065" s="104"/>
    </row>
    <row r="1066" spans="1:50" ht="22.5" customHeight="1" x14ac:dyDescent="0.3">
      <c r="A1066" s="159" t="str">
        <f t="shared" si="238"/>
        <v>961.</v>
      </c>
      <c r="B1066" s="159">
        <v>4668</v>
      </c>
      <c r="C1066" s="166" t="s">
        <v>1058</v>
      </c>
      <c r="D1066" s="159">
        <v>1990</v>
      </c>
      <c r="E1066" s="167" t="s">
        <v>34</v>
      </c>
      <c r="F1066" s="159" t="s">
        <v>37</v>
      </c>
      <c r="G1066" s="168">
        <v>10</v>
      </c>
      <c r="H1066" s="168">
        <v>7</v>
      </c>
      <c r="I1066" s="165">
        <v>16640.3</v>
      </c>
      <c r="J1066" s="165">
        <v>14684.4</v>
      </c>
      <c r="K1066" s="165">
        <v>14684.4</v>
      </c>
      <c r="L1066" s="169">
        <v>686</v>
      </c>
      <c r="M1066" s="165">
        <v>2979688.95</v>
      </c>
      <c r="N1066" s="165" t="s">
        <v>34</v>
      </c>
      <c r="O1066" s="160" t="s">
        <v>34</v>
      </c>
      <c r="P1066" s="165" t="s">
        <v>34</v>
      </c>
      <c r="Q1066" s="165">
        <f t="shared" si="235"/>
        <v>2979688.95</v>
      </c>
      <c r="R1066" s="173">
        <f t="shared" si="237"/>
        <v>179.06461722444911</v>
      </c>
      <c r="S1066" s="154">
        <v>5221.4052538370725</v>
      </c>
      <c r="T1066" s="165">
        <v>2979688.95</v>
      </c>
      <c r="U1066" s="169" t="s">
        <v>34</v>
      </c>
      <c r="V1066" s="165" t="s">
        <v>34</v>
      </c>
      <c r="W1066" s="165" t="s">
        <v>34</v>
      </c>
      <c r="X1066" s="165" t="s">
        <v>34</v>
      </c>
      <c r="Y1066" s="165" t="s">
        <v>34</v>
      </c>
      <c r="Z1066" s="165" t="s">
        <v>34</v>
      </c>
      <c r="AA1066" s="165" t="s">
        <v>34</v>
      </c>
      <c r="AB1066" s="165" t="s">
        <v>34</v>
      </c>
      <c r="AC1066" s="165" t="s">
        <v>34</v>
      </c>
      <c r="AD1066" s="165" t="s">
        <v>34</v>
      </c>
      <c r="AE1066" s="165" t="s">
        <v>34</v>
      </c>
      <c r="AF1066" s="165" t="s">
        <v>34</v>
      </c>
      <c r="AG1066" s="165" t="s">
        <v>34</v>
      </c>
      <c r="AH1066" s="165" t="s">
        <v>34</v>
      </c>
      <c r="AI1066" s="170" t="s">
        <v>403</v>
      </c>
      <c r="AJ1066" s="41"/>
      <c r="AK1066" s="1" t="s">
        <v>404</v>
      </c>
      <c r="AL1066" s="90">
        <v>1</v>
      </c>
      <c r="AM1066" s="91"/>
      <c r="AN1066" s="22" t="s">
        <v>1517</v>
      </c>
      <c r="AO1066" s="21"/>
      <c r="AP1066" s="22"/>
      <c r="AQ1066" s="22"/>
      <c r="AR1066" s="22"/>
      <c r="AS1066" s="46"/>
      <c r="AT1066" s="46"/>
      <c r="AU1066" s="29">
        <v>961</v>
      </c>
      <c r="AV1066" s="29" t="s">
        <v>449</v>
      </c>
      <c r="AW1066" s="29" t="str">
        <f t="shared" si="236"/>
        <v>961.</v>
      </c>
      <c r="AX1066" s="104"/>
    </row>
    <row r="1067" spans="1:50" ht="22.5" customHeight="1" x14ac:dyDescent="0.3">
      <c r="A1067" s="159" t="str">
        <f t="shared" si="238"/>
        <v>962.</v>
      </c>
      <c r="B1067" s="159">
        <v>4685</v>
      </c>
      <c r="C1067" s="166" t="s">
        <v>394</v>
      </c>
      <c r="D1067" s="159">
        <v>1988</v>
      </c>
      <c r="E1067" s="167" t="s">
        <v>34</v>
      </c>
      <c r="F1067" s="159" t="s">
        <v>37</v>
      </c>
      <c r="G1067" s="168">
        <v>9</v>
      </c>
      <c r="H1067" s="168">
        <v>4</v>
      </c>
      <c r="I1067" s="165">
        <v>8735.9</v>
      </c>
      <c r="J1067" s="165">
        <v>7810</v>
      </c>
      <c r="K1067" s="165">
        <v>7810</v>
      </c>
      <c r="L1067" s="169">
        <v>195</v>
      </c>
      <c r="M1067" s="165">
        <v>1012481.22</v>
      </c>
      <c r="N1067" s="165" t="s">
        <v>34</v>
      </c>
      <c r="O1067" s="160" t="s">
        <v>34</v>
      </c>
      <c r="P1067" s="165" t="s">
        <v>34</v>
      </c>
      <c r="Q1067" s="165">
        <f t="shared" si="235"/>
        <v>1012481.22</v>
      </c>
      <c r="R1067" s="173">
        <f t="shared" si="237"/>
        <v>115.89890223102371</v>
      </c>
      <c r="S1067" s="154">
        <v>5221.4052538370725</v>
      </c>
      <c r="T1067" s="165" t="s">
        <v>34</v>
      </c>
      <c r="U1067" s="169" t="s">
        <v>34</v>
      </c>
      <c r="V1067" s="165" t="s">
        <v>34</v>
      </c>
      <c r="W1067" s="165" t="s">
        <v>34</v>
      </c>
      <c r="X1067" s="165" t="s">
        <v>34</v>
      </c>
      <c r="Y1067" s="165" t="s">
        <v>34</v>
      </c>
      <c r="Z1067" s="165" t="s">
        <v>34</v>
      </c>
      <c r="AA1067" s="165">
        <v>5853.6</v>
      </c>
      <c r="AB1067" s="165">
        <v>1012481.22</v>
      </c>
      <c r="AC1067" s="165" t="s">
        <v>34</v>
      </c>
      <c r="AD1067" s="165" t="s">
        <v>34</v>
      </c>
      <c r="AE1067" s="165" t="s">
        <v>34</v>
      </c>
      <c r="AF1067" s="165" t="s">
        <v>34</v>
      </c>
      <c r="AG1067" s="165" t="s">
        <v>34</v>
      </c>
      <c r="AH1067" s="165" t="s">
        <v>34</v>
      </c>
      <c r="AI1067" s="170" t="s">
        <v>403</v>
      </c>
      <c r="AJ1067" s="41"/>
      <c r="AK1067" s="1" t="s">
        <v>406</v>
      </c>
      <c r="AL1067" s="90">
        <v>1</v>
      </c>
      <c r="AM1067" s="91"/>
      <c r="AN1067" s="22"/>
      <c r="AO1067" s="87"/>
      <c r="AP1067" s="22"/>
      <c r="AQ1067" s="22"/>
      <c r="AR1067" s="22"/>
      <c r="AS1067" s="46" t="s">
        <v>532</v>
      </c>
      <c r="AT1067" s="46"/>
      <c r="AU1067" s="29">
        <v>962</v>
      </c>
      <c r="AV1067" s="29" t="s">
        <v>449</v>
      </c>
      <c r="AW1067" s="29" t="str">
        <f t="shared" si="236"/>
        <v>962.</v>
      </c>
      <c r="AX1067" s="104"/>
    </row>
    <row r="1068" spans="1:50" ht="18.75" customHeight="1" x14ac:dyDescent="0.3">
      <c r="A1068" s="159" t="str">
        <f t="shared" si="238"/>
        <v>963.</v>
      </c>
      <c r="B1068" s="159">
        <v>4707</v>
      </c>
      <c r="C1068" s="166" t="s">
        <v>1060</v>
      </c>
      <c r="D1068" s="159">
        <v>1972</v>
      </c>
      <c r="E1068" s="167" t="s">
        <v>34</v>
      </c>
      <c r="F1068" s="159" t="s">
        <v>35</v>
      </c>
      <c r="G1068" s="168">
        <v>9</v>
      </c>
      <c r="H1068" s="168">
        <v>1</v>
      </c>
      <c r="I1068" s="165">
        <v>2080.8000000000002</v>
      </c>
      <c r="J1068" s="165">
        <v>1919.9</v>
      </c>
      <c r="K1068" s="165">
        <v>1714</v>
      </c>
      <c r="L1068" s="169">
        <v>81</v>
      </c>
      <c r="M1068" s="165">
        <f>V1068+AH1068</f>
        <v>1491346.5699999998</v>
      </c>
      <c r="N1068" s="165" t="s">
        <v>34</v>
      </c>
      <c r="O1068" s="160" t="s">
        <v>34</v>
      </c>
      <c r="P1068" s="165" t="s">
        <v>34</v>
      </c>
      <c r="Q1068" s="165">
        <f t="shared" si="235"/>
        <v>1491346.5699999998</v>
      </c>
      <c r="R1068" s="173">
        <f t="shared" si="237"/>
        <v>716.7178825451748</v>
      </c>
      <c r="S1068" s="154">
        <v>5221.4052538370725</v>
      </c>
      <c r="T1068" s="165" t="s">
        <v>34</v>
      </c>
      <c r="U1068" s="169">
        <v>1</v>
      </c>
      <c r="V1068" s="165">
        <v>1367431.94</v>
      </c>
      <c r="W1068" s="165" t="s">
        <v>34</v>
      </c>
      <c r="X1068" s="165" t="s">
        <v>34</v>
      </c>
      <c r="Y1068" s="165" t="s">
        <v>34</v>
      </c>
      <c r="Z1068" s="165" t="s">
        <v>34</v>
      </c>
      <c r="AA1068" s="165" t="s">
        <v>34</v>
      </c>
      <c r="AB1068" s="165" t="s">
        <v>34</v>
      </c>
      <c r="AC1068" s="165" t="s">
        <v>34</v>
      </c>
      <c r="AD1068" s="165" t="s">
        <v>34</v>
      </c>
      <c r="AE1068" s="165" t="s">
        <v>34</v>
      </c>
      <c r="AF1068" s="165" t="s">
        <v>34</v>
      </c>
      <c r="AG1068" s="165" t="s">
        <v>34</v>
      </c>
      <c r="AH1068" s="165">
        <v>123914.62999999999</v>
      </c>
      <c r="AI1068" s="170" t="s">
        <v>38</v>
      </c>
      <c r="AJ1068" s="41"/>
      <c r="AK1068" s="1" t="s">
        <v>404</v>
      </c>
      <c r="AL1068" s="90">
        <v>1</v>
      </c>
      <c r="AM1068" s="91"/>
      <c r="AN1068" s="22"/>
      <c r="AO1068" s="87"/>
      <c r="AP1068" s="22"/>
      <c r="AQ1068" s="22"/>
      <c r="AR1068" s="22"/>
      <c r="AS1068" s="46"/>
      <c r="AT1068" s="46"/>
      <c r="AU1068" s="29">
        <v>963</v>
      </c>
      <c r="AV1068" s="29" t="s">
        <v>449</v>
      </c>
      <c r="AW1068" s="29" t="str">
        <f t="shared" si="236"/>
        <v>963.</v>
      </c>
      <c r="AX1068" s="104"/>
    </row>
    <row r="1069" spans="1:50" ht="22.5" customHeight="1" x14ac:dyDescent="0.3">
      <c r="A1069" s="159" t="str">
        <f t="shared" si="238"/>
        <v>964.</v>
      </c>
      <c r="B1069" s="159">
        <v>4727</v>
      </c>
      <c r="C1069" s="166" t="s">
        <v>395</v>
      </c>
      <c r="D1069" s="159">
        <v>1979</v>
      </c>
      <c r="E1069" s="167" t="s">
        <v>34</v>
      </c>
      <c r="F1069" s="159" t="s">
        <v>37</v>
      </c>
      <c r="G1069" s="168">
        <v>5</v>
      </c>
      <c r="H1069" s="168">
        <v>4</v>
      </c>
      <c r="I1069" s="165">
        <v>3692.8</v>
      </c>
      <c r="J1069" s="165">
        <v>3362.5</v>
      </c>
      <c r="K1069" s="165">
        <v>3362.5</v>
      </c>
      <c r="L1069" s="169">
        <v>159</v>
      </c>
      <c r="M1069" s="165">
        <v>356940.87</v>
      </c>
      <c r="N1069" s="165" t="s">
        <v>34</v>
      </c>
      <c r="O1069" s="160" t="s">
        <v>34</v>
      </c>
      <c r="P1069" s="165" t="s">
        <v>34</v>
      </c>
      <c r="Q1069" s="165">
        <f t="shared" si="235"/>
        <v>356940.87</v>
      </c>
      <c r="R1069" s="173">
        <f t="shared" si="237"/>
        <v>96.658597811958401</v>
      </c>
      <c r="S1069" s="154">
        <v>5221.4052538370725</v>
      </c>
      <c r="T1069" s="165">
        <v>356940.87</v>
      </c>
      <c r="U1069" s="169" t="s">
        <v>34</v>
      </c>
      <c r="V1069" s="165" t="s">
        <v>34</v>
      </c>
      <c r="W1069" s="165" t="s">
        <v>34</v>
      </c>
      <c r="X1069" s="165" t="s">
        <v>34</v>
      </c>
      <c r="Y1069" s="165" t="s">
        <v>34</v>
      </c>
      <c r="Z1069" s="165" t="s">
        <v>34</v>
      </c>
      <c r="AA1069" s="165" t="s">
        <v>34</v>
      </c>
      <c r="AB1069" s="165" t="s">
        <v>34</v>
      </c>
      <c r="AC1069" s="165" t="s">
        <v>34</v>
      </c>
      <c r="AD1069" s="165" t="s">
        <v>34</v>
      </c>
      <c r="AE1069" s="165" t="s">
        <v>34</v>
      </c>
      <c r="AF1069" s="165" t="s">
        <v>34</v>
      </c>
      <c r="AG1069" s="165" t="s">
        <v>34</v>
      </c>
      <c r="AH1069" s="165" t="s">
        <v>34</v>
      </c>
      <c r="AI1069" s="170" t="s">
        <v>403</v>
      </c>
      <c r="AJ1069" s="41"/>
      <c r="AK1069" s="1" t="s">
        <v>406</v>
      </c>
      <c r="AL1069" s="90">
        <v>1</v>
      </c>
      <c r="AM1069" s="91"/>
      <c r="AN1069" s="22" t="s">
        <v>501</v>
      </c>
      <c r="AO1069" s="21"/>
      <c r="AP1069" s="22"/>
      <c r="AQ1069" s="22"/>
      <c r="AR1069" s="22"/>
      <c r="AS1069" s="46" t="s">
        <v>532</v>
      </c>
      <c r="AT1069" s="46"/>
      <c r="AU1069" s="29">
        <v>964</v>
      </c>
      <c r="AV1069" s="29" t="s">
        <v>449</v>
      </c>
      <c r="AW1069" s="29" t="str">
        <f t="shared" si="236"/>
        <v>964.</v>
      </c>
      <c r="AX1069" s="104"/>
    </row>
    <row r="1070" spans="1:50" ht="22.5" customHeight="1" x14ac:dyDescent="0.3">
      <c r="A1070" s="159" t="str">
        <f t="shared" si="238"/>
        <v>965.</v>
      </c>
      <c r="B1070" s="159">
        <v>4729</v>
      </c>
      <c r="C1070" s="166" t="s">
        <v>1061</v>
      </c>
      <c r="D1070" s="159">
        <v>1986</v>
      </c>
      <c r="E1070" s="167" t="s">
        <v>34</v>
      </c>
      <c r="F1070" s="159" t="s">
        <v>37</v>
      </c>
      <c r="G1070" s="168">
        <v>9</v>
      </c>
      <c r="H1070" s="168">
        <v>4</v>
      </c>
      <c r="I1070" s="165">
        <v>7738.6</v>
      </c>
      <c r="J1070" s="165">
        <v>6645.1</v>
      </c>
      <c r="K1070" s="165">
        <v>6645.1</v>
      </c>
      <c r="L1070" s="169">
        <v>376</v>
      </c>
      <c r="M1070" s="165">
        <f>T1070+AG1070</f>
        <v>752174.04</v>
      </c>
      <c r="N1070" s="165" t="s">
        <v>34</v>
      </c>
      <c r="O1070" s="160" t="s">
        <v>34</v>
      </c>
      <c r="P1070" s="165" t="s">
        <v>34</v>
      </c>
      <c r="Q1070" s="165">
        <f t="shared" si="235"/>
        <v>752174.04</v>
      </c>
      <c r="R1070" s="173">
        <f t="shared" si="237"/>
        <v>97.197689504561552</v>
      </c>
      <c r="S1070" s="154">
        <v>5221.4052538370725</v>
      </c>
      <c r="T1070" s="165">
        <v>739870.89</v>
      </c>
      <c r="U1070" s="169" t="s">
        <v>34</v>
      </c>
      <c r="V1070" s="165" t="s">
        <v>34</v>
      </c>
      <c r="W1070" s="165" t="s">
        <v>34</v>
      </c>
      <c r="X1070" s="165" t="s">
        <v>34</v>
      </c>
      <c r="Y1070" s="165" t="s">
        <v>34</v>
      </c>
      <c r="Z1070" s="165" t="s">
        <v>34</v>
      </c>
      <c r="AA1070" s="165" t="s">
        <v>34</v>
      </c>
      <c r="AB1070" s="165" t="s">
        <v>34</v>
      </c>
      <c r="AC1070" s="165" t="s">
        <v>34</v>
      </c>
      <c r="AD1070" s="165" t="s">
        <v>34</v>
      </c>
      <c r="AE1070" s="165" t="s">
        <v>34</v>
      </c>
      <c r="AF1070" s="165" t="s">
        <v>34</v>
      </c>
      <c r="AG1070" s="165">
        <v>12303.15</v>
      </c>
      <c r="AH1070" s="165" t="s">
        <v>34</v>
      </c>
      <c r="AI1070" s="170" t="s">
        <v>38</v>
      </c>
      <c r="AJ1070" s="41"/>
      <c r="AK1070" s="1" t="s">
        <v>408</v>
      </c>
      <c r="AL1070" s="90">
        <v>1</v>
      </c>
      <c r="AM1070" s="91"/>
      <c r="AN1070" s="22" t="s">
        <v>502</v>
      </c>
      <c r="AO1070" s="21"/>
      <c r="AP1070" s="22"/>
      <c r="AQ1070" s="22"/>
      <c r="AR1070" s="22"/>
      <c r="AS1070" s="46"/>
      <c r="AT1070" s="55">
        <v>43384</v>
      </c>
      <c r="AU1070" s="29">
        <v>965</v>
      </c>
      <c r="AV1070" s="29" t="s">
        <v>449</v>
      </c>
      <c r="AW1070" s="29" t="str">
        <f t="shared" si="236"/>
        <v>965.</v>
      </c>
      <c r="AX1070" s="104"/>
    </row>
    <row r="1071" spans="1:50" ht="22.5" customHeight="1" x14ac:dyDescent="0.3">
      <c r="A1071" s="159" t="str">
        <f t="shared" si="238"/>
        <v>966.</v>
      </c>
      <c r="B1071" s="159">
        <v>4715</v>
      </c>
      <c r="C1071" s="166" t="s">
        <v>1714</v>
      </c>
      <c r="D1071" s="159">
        <v>1989</v>
      </c>
      <c r="E1071" s="167" t="s">
        <v>34</v>
      </c>
      <c r="F1071" s="159" t="s">
        <v>37</v>
      </c>
      <c r="G1071" s="168">
        <v>10</v>
      </c>
      <c r="H1071" s="168">
        <v>5</v>
      </c>
      <c r="I1071" s="165">
        <v>12358.3</v>
      </c>
      <c r="J1071" s="165">
        <v>10939.8</v>
      </c>
      <c r="K1071" s="165">
        <v>10680.4</v>
      </c>
      <c r="L1071" s="169">
        <v>496</v>
      </c>
      <c r="M1071" s="165">
        <f>T1071</f>
        <v>2344280.04</v>
      </c>
      <c r="N1071" s="165" t="s">
        <v>34</v>
      </c>
      <c r="O1071" s="160" t="s">
        <v>34</v>
      </c>
      <c r="P1071" s="165" t="s">
        <v>34</v>
      </c>
      <c r="Q1071" s="165">
        <f t="shared" si="235"/>
        <v>2344280.04</v>
      </c>
      <c r="R1071" s="173">
        <f t="shared" si="237"/>
        <v>189.6927603311135</v>
      </c>
      <c r="S1071" s="154">
        <v>5221.4052538370725</v>
      </c>
      <c r="T1071" s="165">
        <v>2344280.04</v>
      </c>
      <c r="U1071" s="169" t="s">
        <v>34</v>
      </c>
      <c r="V1071" s="165" t="s">
        <v>34</v>
      </c>
      <c r="W1071" s="165" t="s">
        <v>34</v>
      </c>
      <c r="X1071" s="165" t="s">
        <v>34</v>
      </c>
      <c r="Y1071" s="165" t="s">
        <v>34</v>
      </c>
      <c r="Z1071" s="165" t="s">
        <v>34</v>
      </c>
      <c r="AA1071" s="165" t="s">
        <v>34</v>
      </c>
      <c r="AB1071" s="165" t="s">
        <v>34</v>
      </c>
      <c r="AC1071" s="165" t="s">
        <v>34</v>
      </c>
      <c r="AD1071" s="165" t="s">
        <v>34</v>
      </c>
      <c r="AE1071" s="165" t="s">
        <v>34</v>
      </c>
      <c r="AF1071" s="165" t="s">
        <v>34</v>
      </c>
      <c r="AG1071" s="165" t="s">
        <v>34</v>
      </c>
      <c r="AH1071" s="165" t="s">
        <v>34</v>
      </c>
      <c r="AI1071" s="170" t="s">
        <v>403</v>
      </c>
      <c r="AJ1071" s="41"/>
      <c r="AK1071" s="1" t="s">
        <v>407</v>
      </c>
      <c r="AL1071" s="90">
        <v>1</v>
      </c>
      <c r="AM1071" s="91"/>
      <c r="AN1071" s="22" t="s">
        <v>502</v>
      </c>
      <c r="AO1071" s="21"/>
      <c r="AP1071" s="22"/>
      <c r="AQ1071" s="22"/>
      <c r="AR1071" s="22"/>
      <c r="AS1071" s="46" t="s">
        <v>1620</v>
      </c>
      <c r="AT1071" s="46"/>
      <c r="AU1071" s="29">
        <v>966</v>
      </c>
      <c r="AV1071" s="29" t="s">
        <v>449</v>
      </c>
      <c r="AW1071" s="29" t="str">
        <f t="shared" si="236"/>
        <v>966.</v>
      </c>
      <c r="AX1071" s="104"/>
    </row>
    <row r="1072" spans="1:50" ht="22.5" customHeight="1" x14ac:dyDescent="0.3">
      <c r="A1072" s="159" t="str">
        <f t="shared" si="238"/>
        <v>967.</v>
      </c>
      <c r="B1072" s="159">
        <v>4736</v>
      </c>
      <c r="C1072" s="166" t="s">
        <v>1062</v>
      </c>
      <c r="D1072" s="159">
        <v>1986</v>
      </c>
      <c r="E1072" s="167" t="s">
        <v>34</v>
      </c>
      <c r="F1072" s="159" t="s">
        <v>35</v>
      </c>
      <c r="G1072" s="168">
        <v>5</v>
      </c>
      <c r="H1072" s="168">
        <v>6</v>
      </c>
      <c r="I1072" s="165">
        <v>4961.8999999999996</v>
      </c>
      <c r="J1072" s="165">
        <v>4472.7</v>
      </c>
      <c r="K1072" s="165">
        <v>4472.7</v>
      </c>
      <c r="L1072" s="169">
        <v>208</v>
      </c>
      <c r="M1072" s="165">
        <f>T1072+AG1072</f>
        <v>668886.47</v>
      </c>
      <c r="N1072" s="165" t="s">
        <v>34</v>
      </c>
      <c r="O1072" s="160" t="s">
        <v>34</v>
      </c>
      <c r="P1072" s="165" t="s">
        <v>34</v>
      </c>
      <c r="Q1072" s="165">
        <f t="shared" si="235"/>
        <v>668886.47</v>
      </c>
      <c r="R1072" s="173"/>
      <c r="S1072" s="154"/>
      <c r="T1072" s="165">
        <v>651344.4</v>
      </c>
      <c r="U1072" s="169" t="s">
        <v>34</v>
      </c>
      <c r="V1072" s="165" t="s">
        <v>34</v>
      </c>
      <c r="W1072" s="165" t="s">
        <v>34</v>
      </c>
      <c r="X1072" s="165" t="s">
        <v>34</v>
      </c>
      <c r="Y1072" s="165" t="s">
        <v>34</v>
      </c>
      <c r="Z1072" s="165" t="s">
        <v>34</v>
      </c>
      <c r="AA1072" s="165" t="s">
        <v>34</v>
      </c>
      <c r="AB1072" s="165" t="s">
        <v>34</v>
      </c>
      <c r="AC1072" s="165" t="s">
        <v>34</v>
      </c>
      <c r="AD1072" s="165" t="s">
        <v>34</v>
      </c>
      <c r="AE1072" s="165" t="s">
        <v>34</v>
      </c>
      <c r="AF1072" s="165" t="s">
        <v>34</v>
      </c>
      <c r="AG1072" s="165">
        <v>17542.07</v>
      </c>
      <c r="AH1072" s="165" t="s">
        <v>34</v>
      </c>
      <c r="AI1072" s="170" t="s">
        <v>403</v>
      </c>
      <c r="AJ1072" s="41"/>
      <c r="AK1072" s="1" t="s">
        <v>406</v>
      </c>
      <c r="AL1072" s="90">
        <v>1</v>
      </c>
      <c r="AM1072" s="91"/>
      <c r="AN1072" s="22" t="s">
        <v>502</v>
      </c>
      <c r="AO1072" s="21"/>
      <c r="AP1072" s="22"/>
      <c r="AQ1072" s="22"/>
      <c r="AR1072" s="22"/>
      <c r="AS1072" s="46" t="s">
        <v>629</v>
      </c>
      <c r="AT1072" s="46"/>
      <c r="AU1072" s="29">
        <v>967</v>
      </c>
      <c r="AV1072" s="29" t="s">
        <v>449</v>
      </c>
      <c r="AW1072" s="29" t="str">
        <f t="shared" si="236"/>
        <v>967.</v>
      </c>
      <c r="AX1072" s="104"/>
    </row>
    <row r="1073" spans="1:50" ht="22.5" customHeight="1" x14ac:dyDescent="0.3">
      <c r="A1073" s="159" t="str">
        <f t="shared" si="238"/>
        <v>968.</v>
      </c>
      <c r="B1073" s="159">
        <v>4744</v>
      </c>
      <c r="C1073" s="166" t="s">
        <v>1063</v>
      </c>
      <c r="D1073" s="159">
        <v>1976</v>
      </c>
      <c r="E1073" s="167" t="s">
        <v>34</v>
      </c>
      <c r="F1073" s="159" t="s">
        <v>37</v>
      </c>
      <c r="G1073" s="168">
        <v>5</v>
      </c>
      <c r="H1073" s="168">
        <v>6</v>
      </c>
      <c r="I1073" s="165">
        <v>5195.3999999999996</v>
      </c>
      <c r="J1073" s="165">
        <v>4713.2</v>
      </c>
      <c r="K1073" s="165">
        <v>4713.2</v>
      </c>
      <c r="L1073" s="169">
        <v>265</v>
      </c>
      <c r="M1073" s="165">
        <f>T1073</f>
        <v>467607.25</v>
      </c>
      <c r="N1073" s="165" t="s">
        <v>34</v>
      </c>
      <c r="O1073" s="160" t="s">
        <v>34</v>
      </c>
      <c r="P1073" s="165" t="s">
        <v>34</v>
      </c>
      <c r="Q1073" s="165">
        <f t="shared" si="235"/>
        <v>467607.25</v>
      </c>
      <c r="R1073" s="173" t="s">
        <v>34</v>
      </c>
      <c r="S1073" s="154" t="s">
        <v>34</v>
      </c>
      <c r="T1073" s="165">
        <v>467607.25</v>
      </c>
      <c r="U1073" s="169" t="s">
        <v>34</v>
      </c>
      <c r="V1073" s="165" t="s">
        <v>34</v>
      </c>
      <c r="W1073" s="165" t="s">
        <v>34</v>
      </c>
      <c r="X1073" s="165" t="s">
        <v>34</v>
      </c>
      <c r="Y1073" s="165" t="s">
        <v>34</v>
      </c>
      <c r="Z1073" s="165" t="s">
        <v>34</v>
      </c>
      <c r="AA1073" s="165" t="s">
        <v>34</v>
      </c>
      <c r="AB1073" s="165" t="s">
        <v>34</v>
      </c>
      <c r="AC1073" s="165" t="s">
        <v>34</v>
      </c>
      <c r="AD1073" s="165" t="s">
        <v>34</v>
      </c>
      <c r="AE1073" s="165" t="s">
        <v>34</v>
      </c>
      <c r="AF1073" s="165" t="s">
        <v>34</v>
      </c>
      <c r="AG1073" s="165" t="s">
        <v>34</v>
      </c>
      <c r="AH1073" s="165" t="s">
        <v>34</v>
      </c>
      <c r="AI1073" s="170" t="s">
        <v>403</v>
      </c>
      <c r="AJ1073" s="41"/>
      <c r="AK1073" s="1" t="s">
        <v>406</v>
      </c>
      <c r="AL1073" s="90">
        <v>1</v>
      </c>
      <c r="AM1073" s="91"/>
      <c r="AN1073" s="22" t="s">
        <v>501</v>
      </c>
      <c r="AO1073" s="21"/>
      <c r="AP1073" s="22"/>
      <c r="AQ1073" s="22"/>
      <c r="AR1073" s="22"/>
      <c r="AS1073" s="46" t="s">
        <v>542</v>
      </c>
      <c r="AT1073" s="46"/>
      <c r="AU1073" s="29">
        <v>968</v>
      </c>
      <c r="AV1073" s="29" t="s">
        <v>449</v>
      </c>
      <c r="AW1073" s="29" t="str">
        <f t="shared" si="236"/>
        <v>968.</v>
      </c>
      <c r="AX1073" s="104"/>
    </row>
    <row r="1074" spans="1:50" ht="22.5" customHeight="1" x14ac:dyDescent="0.3">
      <c r="A1074" s="159" t="str">
        <f t="shared" si="238"/>
        <v>969.</v>
      </c>
      <c r="B1074" s="159">
        <v>4751</v>
      </c>
      <c r="C1074" s="166" t="s">
        <v>1064</v>
      </c>
      <c r="D1074" s="159">
        <v>1986</v>
      </c>
      <c r="E1074" s="167" t="s">
        <v>34</v>
      </c>
      <c r="F1074" s="159" t="s">
        <v>37</v>
      </c>
      <c r="G1074" s="168">
        <v>9</v>
      </c>
      <c r="H1074" s="168">
        <v>5</v>
      </c>
      <c r="I1074" s="165">
        <v>10793</v>
      </c>
      <c r="J1074" s="165">
        <v>9392</v>
      </c>
      <c r="K1074" s="165">
        <v>7629</v>
      </c>
      <c r="L1074" s="169">
        <v>459</v>
      </c>
      <c r="M1074" s="165">
        <f>X1074</f>
        <v>1717748</v>
      </c>
      <c r="N1074" s="165" t="s">
        <v>34</v>
      </c>
      <c r="O1074" s="160" t="s">
        <v>34</v>
      </c>
      <c r="P1074" s="165" t="s">
        <v>34</v>
      </c>
      <c r="Q1074" s="165">
        <f t="shared" si="235"/>
        <v>1717748</v>
      </c>
      <c r="R1074" s="173">
        <f t="shared" ref="R1074:R1095" si="239">M1074/I1074</f>
        <v>159.15389604373206</v>
      </c>
      <c r="S1074" s="154">
        <v>5221.4052538370725</v>
      </c>
      <c r="T1074" s="165" t="s">
        <v>34</v>
      </c>
      <c r="U1074" s="169" t="s">
        <v>34</v>
      </c>
      <c r="V1074" s="165" t="s">
        <v>34</v>
      </c>
      <c r="W1074" s="165">
        <v>1447</v>
      </c>
      <c r="X1074" s="165">
        <v>1717748</v>
      </c>
      <c r="Y1074" s="165" t="s">
        <v>34</v>
      </c>
      <c r="Z1074" s="165" t="s">
        <v>34</v>
      </c>
      <c r="AA1074" s="165" t="s">
        <v>34</v>
      </c>
      <c r="AB1074" s="165" t="s">
        <v>34</v>
      </c>
      <c r="AC1074" s="165" t="s">
        <v>34</v>
      </c>
      <c r="AD1074" s="165" t="s">
        <v>34</v>
      </c>
      <c r="AE1074" s="165" t="s">
        <v>34</v>
      </c>
      <c r="AF1074" s="165" t="s">
        <v>34</v>
      </c>
      <c r="AG1074" s="165" t="s">
        <v>34</v>
      </c>
      <c r="AH1074" s="165" t="s">
        <v>34</v>
      </c>
      <c r="AI1074" s="170" t="s">
        <v>403</v>
      </c>
      <c r="AJ1074" s="41"/>
      <c r="AK1074" s="1" t="s">
        <v>407</v>
      </c>
      <c r="AL1074" s="90">
        <v>1</v>
      </c>
      <c r="AM1074" s="91"/>
      <c r="AN1074" s="22"/>
      <c r="AO1074" s="87"/>
      <c r="AP1074" s="22"/>
      <c r="AQ1074" s="22"/>
      <c r="AR1074" s="22"/>
      <c r="AS1074" s="46" t="s">
        <v>532</v>
      </c>
      <c r="AT1074" s="46"/>
      <c r="AU1074" s="29">
        <v>969</v>
      </c>
      <c r="AV1074" s="29" t="s">
        <v>449</v>
      </c>
      <c r="AW1074" s="29" t="str">
        <f t="shared" si="236"/>
        <v>969.</v>
      </c>
      <c r="AX1074" s="104"/>
    </row>
    <row r="1075" spans="1:50" ht="22.5" customHeight="1" x14ac:dyDescent="0.3">
      <c r="A1075" s="159" t="str">
        <f t="shared" si="238"/>
        <v>970.</v>
      </c>
      <c r="B1075" s="159">
        <v>4755</v>
      </c>
      <c r="C1075" s="166" t="s">
        <v>1065</v>
      </c>
      <c r="D1075" s="159">
        <v>1945</v>
      </c>
      <c r="E1075" s="167" t="s">
        <v>34</v>
      </c>
      <c r="F1075" s="159" t="s">
        <v>35</v>
      </c>
      <c r="G1075" s="168">
        <v>2</v>
      </c>
      <c r="H1075" s="168">
        <v>1</v>
      </c>
      <c r="I1075" s="165">
        <v>573.20000000000005</v>
      </c>
      <c r="J1075" s="165">
        <v>543.29999999999995</v>
      </c>
      <c r="K1075" s="165">
        <v>577.1</v>
      </c>
      <c r="L1075" s="169">
        <v>32</v>
      </c>
      <c r="M1075" s="165">
        <v>112857.69</v>
      </c>
      <c r="N1075" s="165" t="s">
        <v>34</v>
      </c>
      <c r="O1075" s="160" t="s">
        <v>34</v>
      </c>
      <c r="P1075" s="165" t="s">
        <v>34</v>
      </c>
      <c r="Q1075" s="165">
        <f t="shared" si="235"/>
        <v>112857.69</v>
      </c>
      <c r="R1075" s="173">
        <f t="shared" si="239"/>
        <v>196.8905966503838</v>
      </c>
      <c r="S1075" s="154">
        <v>5221.4052538370725</v>
      </c>
      <c r="T1075" s="165">
        <f>M1075-AG1075</f>
        <v>110216.17</v>
      </c>
      <c r="U1075" s="169" t="s">
        <v>34</v>
      </c>
      <c r="V1075" s="165" t="s">
        <v>34</v>
      </c>
      <c r="W1075" s="165" t="s">
        <v>34</v>
      </c>
      <c r="X1075" s="165" t="s">
        <v>34</v>
      </c>
      <c r="Y1075" s="165" t="s">
        <v>34</v>
      </c>
      <c r="Z1075" s="165" t="s">
        <v>34</v>
      </c>
      <c r="AA1075" s="165" t="s">
        <v>34</v>
      </c>
      <c r="AB1075" s="165" t="s">
        <v>34</v>
      </c>
      <c r="AC1075" s="165" t="s">
        <v>34</v>
      </c>
      <c r="AD1075" s="165" t="s">
        <v>34</v>
      </c>
      <c r="AE1075" s="165" t="s">
        <v>34</v>
      </c>
      <c r="AF1075" s="165" t="s">
        <v>34</v>
      </c>
      <c r="AG1075" s="165">
        <v>2641.52</v>
      </c>
      <c r="AH1075" s="165" t="s">
        <v>34</v>
      </c>
      <c r="AI1075" s="170" t="s">
        <v>403</v>
      </c>
      <c r="AJ1075" s="41"/>
      <c r="AK1075" s="1" t="s">
        <v>404</v>
      </c>
      <c r="AL1075" s="90">
        <v>1</v>
      </c>
      <c r="AM1075" s="91"/>
      <c r="AN1075" s="22" t="s">
        <v>502</v>
      </c>
      <c r="AO1075" s="21"/>
      <c r="AP1075" s="22"/>
      <c r="AQ1075" s="22"/>
      <c r="AR1075" s="22"/>
      <c r="AS1075" s="46"/>
      <c r="AT1075" s="46"/>
      <c r="AU1075" s="29">
        <v>970</v>
      </c>
      <c r="AV1075" s="29" t="s">
        <v>449</v>
      </c>
      <c r="AW1075" s="29" t="str">
        <f t="shared" si="236"/>
        <v>970.</v>
      </c>
      <c r="AX1075" s="104"/>
    </row>
    <row r="1076" spans="1:50" ht="22.5" customHeight="1" x14ac:dyDescent="0.3">
      <c r="A1076" s="159" t="str">
        <f t="shared" si="238"/>
        <v>971.</v>
      </c>
      <c r="B1076" s="159">
        <v>4768</v>
      </c>
      <c r="C1076" s="166" t="s">
        <v>1066</v>
      </c>
      <c r="D1076" s="159">
        <v>1958</v>
      </c>
      <c r="E1076" s="167" t="s">
        <v>34</v>
      </c>
      <c r="F1076" s="159" t="s">
        <v>35</v>
      </c>
      <c r="G1076" s="168">
        <v>2</v>
      </c>
      <c r="H1076" s="168">
        <v>2</v>
      </c>
      <c r="I1076" s="165">
        <v>636.70000000000005</v>
      </c>
      <c r="J1076" s="165">
        <v>595.9</v>
      </c>
      <c r="K1076" s="165">
        <v>595.9</v>
      </c>
      <c r="L1076" s="169">
        <v>47</v>
      </c>
      <c r="M1076" s="165">
        <v>1460240.73</v>
      </c>
      <c r="N1076" s="165" t="s">
        <v>34</v>
      </c>
      <c r="O1076" s="160" t="s">
        <v>34</v>
      </c>
      <c r="P1076" s="165" t="s">
        <v>34</v>
      </c>
      <c r="Q1076" s="165">
        <f t="shared" ref="Q1076:Q1138" si="240">M1076</f>
        <v>1460240.73</v>
      </c>
      <c r="R1076" s="173">
        <f t="shared" si="239"/>
        <v>2293.4517512172138</v>
      </c>
      <c r="S1076" s="154">
        <v>5221.4052538370725</v>
      </c>
      <c r="T1076" s="165" t="s">
        <v>34</v>
      </c>
      <c r="U1076" s="169" t="s">
        <v>34</v>
      </c>
      <c r="V1076" s="165" t="s">
        <v>34</v>
      </c>
      <c r="W1076" s="165">
        <v>586</v>
      </c>
      <c r="X1076" s="165">
        <v>1460240.73</v>
      </c>
      <c r="Y1076" s="165" t="s">
        <v>34</v>
      </c>
      <c r="Z1076" s="165" t="s">
        <v>34</v>
      </c>
      <c r="AA1076" s="165" t="s">
        <v>34</v>
      </c>
      <c r="AB1076" s="165" t="s">
        <v>34</v>
      </c>
      <c r="AC1076" s="165" t="s">
        <v>34</v>
      </c>
      <c r="AD1076" s="165" t="s">
        <v>34</v>
      </c>
      <c r="AE1076" s="165" t="s">
        <v>34</v>
      </c>
      <c r="AF1076" s="165" t="s">
        <v>34</v>
      </c>
      <c r="AG1076" s="165" t="s">
        <v>34</v>
      </c>
      <c r="AH1076" s="165" t="s">
        <v>34</v>
      </c>
      <c r="AI1076" s="170" t="s">
        <v>403</v>
      </c>
      <c r="AJ1076" s="41"/>
      <c r="AK1076" s="1" t="s">
        <v>404</v>
      </c>
      <c r="AL1076" s="90">
        <v>1</v>
      </c>
      <c r="AM1076" s="91"/>
      <c r="AN1076" s="22"/>
      <c r="AO1076" s="87"/>
      <c r="AP1076" s="22"/>
      <c r="AQ1076" s="22"/>
      <c r="AR1076" s="22"/>
      <c r="AS1076" s="46"/>
      <c r="AT1076" s="46"/>
      <c r="AU1076" s="29">
        <v>971</v>
      </c>
      <c r="AV1076" s="29" t="s">
        <v>449</v>
      </c>
      <c r="AW1076" s="29" t="str">
        <f t="shared" ref="AW1076:AW1139" si="241">CONCATENATE(AU1076,AV1076)</f>
        <v>971.</v>
      </c>
      <c r="AX1076" s="104"/>
    </row>
    <row r="1077" spans="1:50" ht="22.5" customHeight="1" x14ac:dyDescent="0.3">
      <c r="A1077" s="159" t="str">
        <f t="shared" si="238"/>
        <v>972.</v>
      </c>
      <c r="B1077" s="159">
        <v>4783</v>
      </c>
      <c r="C1077" s="166" t="s">
        <v>396</v>
      </c>
      <c r="D1077" s="159">
        <v>1974</v>
      </c>
      <c r="E1077" s="167" t="s">
        <v>34</v>
      </c>
      <c r="F1077" s="159" t="s">
        <v>35</v>
      </c>
      <c r="G1077" s="168">
        <v>5</v>
      </c>
      <c r="H1077" s="168">
        <v>8</v>
      </c>
      <c r="I1077" s="165">
        <v>7140.7</v>
      </c>
      <c r="J1077" s="165">
        <v>7202.9000000000005</v>
      </c>
      <c r="K1077" s="165">
        <v>7202.9000000000005</v>
      </c>
      <c r="L1077" s="169">
        <v>278</v>
      </c>
      <c r="M1077" s="165">
        <v>412759</v>
      </c>
      <c r="N1077" s="165" t="s">
        <v>34</v>
      </c>
      <c r="O1077" s="160" t="s">
        <v>34</v>
      </c>
      <c r="P1077" s="165" t="s">
        <v>34</v>
      </c>
      <c r="Q1077" s="165">
        <f t="shared" si="240"/>
        <v>412759</v>
      </c>
      <c r="R1077" s="173">
        <f t="shared" si="239"/>
        <v>57.803716722450183</v>
      </c>
      <c r="S1077" s="154">
        <v>5221.4052538370725</v>
      </c>
      <c r="T1077" s="165" t="s">
        <v>34</v>
      </c>
      <c r="U1077" s="169" t="s">
        <v>34</v>
      </c>
      <c r="V1077" s="165" t="s">
        <v>34</v>
      </c>
      <c r="W1077" s="165" t="s">
        <v>34</v>
      </c>
      <c r="X1077" s="165" t="s">
        <v>34</v>
      </c>
      <c r="Y1077" s="165" t="s">
        <v>34</v>
      </c>
      <c r="Z1077" s="165" t="s">
        <v>34</v>
      </c>
      <c r="AA1077" s="165" t="s">
        <v>34</v>
      </c>
      <c r="AB1077" s="165" t="s">
        <v>34</v>
      </c>
      <c r="AC1077" s="165" t="s">
        <v>34</v>
      </c>
      <c r="AD1077" s="165" t="s">
        <v>34</v>
      </c>
      <c r="AE1077" s="165" t="s">
        <v>34</v>
      </c>
      <c r="AF1077" s="165" t="s">
        <v>34</v>
      </c>
      <c r="AG1077" s="165">
        <v>412759</v>
      </c>
      <c r="AH1077" s="165" t="s">
        <v>34</v>
      </c>
      <c r="AI1077" s="170" t="s">
        <v>403</v>
      </c>
      <c r="AJ1077" s="41"/>
      <c r="AK1077" s="1" t="s">
        <v>406</v>
      </c>
      <c r="AL1077" s="90">
        <v>1</v>
      </c>
      <c r="AM1077" s="91"/>
      <c r="AN1077" s="22" t="s">
        <v>508</v>
      </c>
      <c r="AO1077" s="21"/>
      <c r="AP1077" s="22"/>
      <c r="AQ1077" s="22"/>
      <c r="AR1077" s="22"/>
      <c r="AS1077" s="22" t="s">
        <v>532</v>
      </c>
      <c r="AT1077" s="22"/>
      <c r="AU1077" s="29">
        <v>972</v>
      </c>
      <c r="AV1077" s="29" t="s">
        <v>449</v>
      </c>
      <c r="AW1077" s="29" t="str">
        <f t="shared" si="241"/>
        <v>972.</v>
      </c>
      <c r="AX1077" s="104"/>
    </row>
    <row r="1078" spans="1:50" ht="22.5" customHeight="1" x14ac:dyDescent="0.3">
      <c r="A1078" s="159" t="str">
        <f t="shared" si="238"/>
        <v>973.</v>
      </c>
      <c r="B1078" s="159">
        <v>4831</v>
      </c>
      <c r="C1078" s="166" t="s">
        <v>1067</v>
      </c>
      <c r="D1078" s="159">
        <v>1957</v>
      </c>
      <c r="E1078" s="167" t="s">
        <v>34</v>
      </c>
      <c r="F1078" s="159" t="s">
        <v>35</v>
      </c>
      <c r="G1078" s="168">
        <v>2</v>
      </c>
      <c r="H1078" s="168">
        <v>1</v>
      </c>
      <c r="I1078" s="165">
        <v>458</v>
      </c>
      <c r="J1078" s="165">
        <v>422.11</v>
      </c>
      <c r="K1078" s="165">
        <v>266.14999999999998</v>
      </c>
      <c r="L1078" s="169">
        <v>43</v>
      </c>
      <c r="M1078" s="165">
        <v>641366.5</v>
      </c>
      <c r="N1078" s="165" t="s">
        <v>34</v>
      </c>
      <c r="O1078" s="160" t="s">
        <v>34</v>
      </c>
      <c r="P1078" s="165" t="s">
        <v>34</v>
      </c>
      <c r="Q1078" s="165">
        <f t="shared" si="240"/>
        <v>641366.5</v>
      </c>
      <c r="R1078" s="173">
        <f t="shared" si="239"/>
        <v>1400.3635371179039</v>
      </c>
      <c r="S1078" s="154">
        <v>5221.4052538370725</v>
      </c>
      <c r="T1078" s="165" t="s">
        <v>34</v>
      </c>
      <c r="U1078" s="169" t="s">
        <v>34</v>
      </c>
      <c r="V1078" s="165" t="s">
        <v>34</v>
      </c>
      <c r="W1078" s="165">
        <v>517.29999999999995</v>
      </c>
      <c r="X1078" s="165">
        <v>641366.5</v>
      </c>
      <c r="Y1078" s="165" t="s">
        <v>34</v>
      </c>
      <c r="Z1078" s="165" t="s">
        <v>34</v>
      </c>
      <c r="AA1078" s="165" t="s">
        <v>34</v>
      </c>
      <c r="AB1078" s="165" t="s">
        <v>34</v>
      </c>
      <c r="AC1078" s="165" t="s">
        <v>34</v>
      </c>
      <c r="AD1078" s="165" t="s">
        <v>34</v>
      </c>
      <c r="AE1078" s="165" t="s">
        <v>34</v>
      </c>
      <c r="AF1078" s="165" t="s">
        <v>34</v>
      </c>
      <c r="AG1078" s="165" t="s">
        <v>34</v>
      </c>
      <c r="AH1078" s="165" t="s">
        <v>34</v>
      </c>
      <c r="AI1078" s="170" t="s">
        <v>403</v>
      </c>
      <c r="AJ1078" s="41"/>
      <c r="AK1078" s="1" t="s">
        <v>404</v>
      </c>
      <c r="AL1078" s="90">
        <v>1</v>
      </c>
      <c r="AM1078" s="91"/>
      <c r="AN1078" s="22"/>
      <c r="AO1078" s="87"/>
      <c r="AP1078" s="22"/>
      <c r="AQ1078" s="22"/>
      <c r="AR1078" s="22"/>
      <c r="AS1078" s="46"/>
      <c r="AT1078" s="46"/>
      <c r="AU1078" s="29">
        <v>973</v>
      </c>
      <c r="AV1078" s="29" t="s">
        <v>449</v>
      </c>
      <c r="AW1078" s="29" t="str">
        <f t="shared" si="241"/>
        <v>973.</v>
      </c>
      <c r="AX1078" s="104"/>
    </row>
    <row r="1079" spans="1:50" ht="22.5" customHeight="1" x14ac:dyDescent="0.3">
      <c r="A1079" s="159" t="str">
        <f t="shared" si="238"/>
        <v>974.</v>
      </c>
      <c r="B1079" s="159">
        <v>4852</v>
      </c>
      <c r="C1079" s="166" t="s">
        <v>1068</v>
      </c>
      <c r="D1079" s="159">
        <v>1958</v>
      </c>
      <c r="E1079" s="167" t="s">
        <v>34</v>
      </c>
      <c r="F1079" s="159" t="s">
        <v>35</v>
      </c>
      <c r="G1079" s="168">
        <v>2</v>
      </c>
      <c r="H1079" s="168">
        <v>1</v>
      </c>
      <c r="I1079" s="165">
        <v>458.5</v>
      </c>
      <c r="J1079" s="165">
        <v>458.5</v>
      </c>
      <c r="K1079" s="165">
        <v>390</v>
      </c>
      <c r="L1079" s="169">
        <v>18</v>
      </c>
      <c r="M1079" s="165">
        <v>572450.65</v>
      </c>
      <c r="N1079" s="165" t="s">
        <v>34</v>
      </c>
      <c r="O1079" s="160" t="s">
        <v>34</v>
      </c>
      <c r="P1079" s="165" t="s">
        <v>34</v>
      </c>
      <c r="Q1079" s="165">
        <f t="shared" si="240"/>
        <v>572450.65</v>
      </c>
      <c r="R1079" s="173">
        <f t="shared" si="239"/>
        <v>1248.5292257360961</v>
      </c>
      <c r="S1079" s="154">
        <v>5221.4052538370725</v>
      </c>
      <c r="T1079" s="165" t="s">
        <v>34</v>
      </c>
      <c r="U1079" s="169" t="s">
        <v>34</v>
      </c>
      <c r="V1079" s="165" t="s">
        <v>34</v>
      </c>
      <c r="W1079" s="165">
        <v>386.2</v>
      </c>
      <c r="X1079" s="165">
        <v>572450.65</v>
      </c>
      <c r="Y1079" s="165" t="s">
        <v>34</v>
      </c>
      <c r="Z1079" s="165" t="s">
        <v>34</v>
      </c>
      <c r="AA1079" s="165" t="s">
        <v>34</v>
      </c>
      <c r="AB1079" s="165" t="s">
        <v>34</v>
      </c>
      <c r="AC1079" s="165" t="s">
        <v>34</v>
      </c>
      <c r="AD1079" s="165" t="s">
        <v>34</v>
      </c>
      <c r="AE1079" s="165" t="s">
        <v>34</v>
      </c>
      <c r="AF1079" s="165" t="s">
        <v>34</v>
      </c>
      <c r="AG1079" s="165" t="s">
        <v>34</v>
      </c>
      <c r="AH1079" s="165" t="s">
        <v>34</v>
      </c>
      <c r="AI1079" s="170" t="s">
        <v>403</v>
      </c>
      <c r="AJ1079" s="41"/>
      <c r="AK1079" s="1" t="s">
        <v>404</v>
      </c>
      <c r="AL1079" s="90">
        <v>1</v>
      </c>
      <c r="AM1079" s="91"/>
      <c r="AN1079" s="22"/>
      <c r="AO1079" s="87"/>
      <c r="AP1079" s="22"/>
      <c r="AQ1079" s="22"/>
      <c r="AR1079" s="22"/>
      <c r="AS1079" s="46"/>
      <c r="AT1079" s="46"/>
      <c r="AU1079" s="29">
        <v>974</v>
      </c>
      <c r="AV1079" s="29" t="s">
        <v>449</v>
      </c>
      <c r="AW1079" s="29" t="str">
        <f t="shared" si="241"/>
        <v>974.</v>
      </c>
      <c r="AX1079" s="104"/>
    </row>
    <row r="1080" spans="1:50" ht="22.5" customHeight="1" x14ac:dyDescent="0.3">
      <c r="A1080" s="159" t="str">
        <f t="shared" si="238"/>
        <v>975.</v>
      </c>
      <c r="B1080" s="159">
        <v>4856</v>
      </c>
      <c r="C1080" s="166" t="s">
        <v>1069</v>
      </c>
      <c r="D1080" s="159">
        <v>1950</v>
      </c>
      <c r="E1080" s="167" t="s">
        <v>34</v>
      </c>
      <c r="F1080" s="159" t="s">
        <v>36</v>
      </c>
      <c r="G1080" s="168">
        <v>2</v>
      </c>
      <c r="H1080" s="168">
        <v>1</v>
      </c>
      <c r="I1080" s="165">
        <v>542.4</v>
      </c>
      <c r="J1080" s="165">
        <v>542.4</v>
      </c>
      <c r="K1080" s="165">
        <v>350.1</v>
      </c>
      <c r="L1080" s="169">
        <v>30</v>
      </c>
      <c r="M1080" s="165">
        <v>965269.5</v>
      </c>
      <c r="N1080" s="165" t="s">
        <v>34</v>
      </c>
      <c r="O1080" s="160" t="s">
        <v>34</v>
      </c>
      <c r="P1080" s="165" t="s">
        <v>34</v>
      </c>
      <c r="Q1080" s="165">
        <f t="shared" si="240"/>
        <v>965269.5</v>
      </c>
      <c r="R1080" s="173">
        <f t="shared" si="239"/>
        <v>1779.6266592920356</v>
      </c>
      <c r="S1080" s="154">
        <v>5221.4052538370725</v>
      </c>
      <c r="T1080" s="165" t="s">
        <v>34</v>
      </c>
      <c r="U1080" s="169" t="s">
        <v>34</v>
      </c>
      <c r="V1080" s="165" t="s">
        <v>34</v>
      </c>
      <c r="W1080" s="165">
        <v>432.2</v>
      </c>
      <c r="X1080" s="165">
        <v>965269.5</v>
      </c>
      <c r="Y1080" s="165" t="s">
        <v>34</v>
      </c>
      <c r="Z1080" s="165" t="s">
        <v>34</v>
      </c>
      <c r="AA1080" s="165" t="s">
        <v>34</v>
      </c>
      <c r="AB1080" s="165" t="s">
        <v>34</v>
      </c>
      <c r="AC1080" s="165" t="s">
        <v>34</v>
      </c>
      <c r="AD1080" s="165" t="s">
        <v>34</v>
      </c>
      <c r="AE1080" s="165" t="s">
        <v>34</v>
      </c>
      <c r="AF1080" s="165" t="s">
        <v>34</v>
      </c>
      <c r="AG1080" s="165" t="s">
        <v>34</v>
      </c>
      <c r="AH1080" s="165" t="s">
        <v>34</v>
      </c>
      <c r="AI1080" s="170" t="s">
        <v>403</v>
      </c>
      <c r="AJ1080" s="41"/>
      <c r="AK1080" s="1" t="s">
        <v>404</v>
      </c>
      <c r="AL1080" s="90">
        <v>1</v>
      </c>
      <c r="AM1080" s="91"/>
      <c r="AN1080" s="22"/>
      <c r="AO1080" s="87"/>
      <c r="AP1080" s="22"/>
      <c r="AQ1080" s="22"/>
      <c r="AR1080" s="22"/>
      <c r="AS1080" s="46"/>
      <c r="AT1080" s="46"/>
      <c r="AU1080" s="29">
        <v>975</v>
      </c>
      <c r="AV1080" s="29" t="s">
        <v>449</v>
      </c>
      <c r="AW1080" s="29" t="str">
        <f t="shared" si="241"/>
        <v>975.</v>
      </c>
      <c r="AX1080" s="104"/>
    </row>
    <row r="1081" spans="1:50" ht="22.5" customHeight="1" x14ac:dyDescent="0.3">
      <c r="A1081" s="159" t="str">
        <f t="shared" si="238"/>
        <v>976.</v>
      </c>
      <c r="B1081" s="159">
        <v>4862</v>
      </c>
      <c r="C1081" s="166" t="s">
        <v>1070</v>
      </c>
      <c r="D1081" s="159">
        <v>1954</v>
      </c>
      <c r="E1081" s="167" t="s">
        <v>34</v>
      </c>
      <c r="F1081" s="159" t="s">
        <v>35</v>
      </c>
      <c r="G1081" s="168">
        <v>2</v>
      </c>
      <c r="H1081" s="168">
        <v>1</v>
      </c>
      <c r="I1081" s="165">
        <v>569.1</v>
      </c>
      <c r="J1081" s="165">
        <v>569.1</v>
      </c>
      <c r="K1081" s="165">
        <v>481.28</v>
      </c>
      <c r="L1081" s="169">
        <v>21</v>
      </c>
      <c r="M1081" s="165">
        <v>131953.91</v>
      </c>
      <c r="N1081" s="165" t="s">
        <v>34</v>
      </c>
      <c r="O1081" s="160" t="s">
        <v>34</v>
      </c>
      <c r="P1081" s="165" t="s">
        <v>34</v>
      </c>
      <c r="Q1081" s="165">
        <f t="shared" si="240"/>
        <v>131953.91</v>
      </c>
      <c r="R1081" s="173">
        <f t="shared" si="239"/>
        <v>231.86418907046212</v>
      </c>
      <c r="S1081" s="154">
        <v>5221.4052538370725</v>
      </c>
      <c r="T1081" s="165">
        <v>114827.91</v>
      </c>
      <c r="U1081" s="169" t="s">
        <v>34</v>
      </c>
      <c r="V1081" s="165" t="s">
        <v>34</v>
      </c>
      <c r="W1081" s="165" t="s">
        <v>34</v>
      </c>
      <c r="X1081" s="165" t="s">
        <v>34</v>
      </c>
      <c r="Y1081" s="165" t="s">
        <v>34</v>
      </c>
      <c r="Z1081" s="165" t="s">
        <v>34</v>
      </c>
      <c r="AA1081" s="165" t="s">
        <v>34</v>
      </c>
      <c r="AB1081" s="165" t="s">
        <v>34</v>
      </c>
      <c r="AC1081" s="165" t="s">
        <v>34</v>
      </c>
      <c r="AD1081" s="165" t="s">
        <v>34</v>
      </c>
      <c r="AE1081" s="165" t="s">
        <v>34</v>
      </c>
      <c r="AF1081" s="165" t="s">
        <v>34</v>
      </c>
      <c r="AG1081" s="165">
        <v>17126</v>
      </c>
      <c r="AH1081" s="165" t="s">
        <v>34</v>
      </c>
      <c r="AI1081" s="170" t="s">
        <v>403</v>
      </c>
      <c r="AJ1081" s="41"/>
      <c r="AK1081" s="1" t="s">
        <v>404</v>
      </c>
      <c r="AL1081" s="90">
        <v>1</v>
      </c>
      <c r="AM1081" s="91"/>
      <c r="AN1081" s="22" t="s">
        <v>502</v>
      </c>
      <c r="AO1081" s="21"/>
      <c r="AP1081" s="22"/>
      <c r="AQ1081" s="22"/>
      <c r="AR1081" s="22"/>
      <c r="AS1081" s="46"/>
      <c r="AT1081" s="46"/>
      <c r="AU1081" s="29">
        <v>976</v>
      </c>
      <c r="AV1081" s="29" t="s">
        <v>449</v>
      </c>
      <c r="AW1081" s="29" t="str">
        <f t="shared" si="241"/>
        <v>976.</v>
      </c>
      <c r="AX1081" s="104"/>
    </row>
    <row r="1082" spans="1:50" ht="22.5" customHeight="1" x14ac:dyDescent="0.3">
      <c r="A1082" s="159" t="str">
        <f t="shared" si="238"/>
        <v>977.</v>
      </c>
      <c r="B1082" s="159">
        <v>4872</v>
      </c>
      <c r="C1082" s="166" t="s">
        <v>1071</v>
      </c>
      <c r="D1082" s="159">
        <v>1954</v>
      </c>
      <c r="E1082" s="167" t="s">
        <v>34</v>
      </c>
      <c r="F1082" s="159" t="s">
        <v>35</v>
      </c>
      <c r="G1082" s="168">
        <v>2</v>
      </c>
      <c r="H1082" s="168">
        <v>1</v>
      </c>
      <c r="I1082" s="165">
        <v>510.6</v>
      </c>
      <c r="J1082" s="165">
        <v>510.6</v>
      </c>
      <c r="K1082" s="165">
        <v>510.6</v>
      </c>
      <c r="L1082" s="169">
        <v>24</v>
      </c>
      <c r="M1082" s="165">
        <v>144013.57</v>
      </c>
      <c r="N1082" s="165" t="s">
        <v>34</v>
      </c>
      <c r="O1082" s="160" t="s">
        <v>34</v>
      </c>
      <c r="P1082" s="165" t="s">
        <v>34</v>
      </c>
      <c r="Q1082" s="165">
        <f t="shared" si="240"/>
        <v>144013.57</v>
      </c>
      <c r="R1082" s="173">
        <f t="shared" si="239"/>
        <v>282.04772816294553</v>
      </c>
      <c r="S1082" s="154">
        <v>5221.4052538370725</v>
      </c>
      <c r="T1082" s="165">
        <f>M1082-AG1082</f>
        <v>141372.05000000002</v>
      </c>
      <c r="U1082" s="169" t="s">
        <v>34</v>
      </c>
      <c r="V1082" s="165" t="s">
        <v>34</v>
      </c>
      <c r="W1082" s="165" t="s">
        <v>34</v>
      </c>
      <c r="X1082" s="165" t="s">
        <v>34</v>
      </c>
      <c r="Y1082" s="165" t="s">
        <v>34</v>
      </c>
      <c r="Z1082" s="165" t="s">
        <v>34</v>
      </c>
      <c r="AA1082" s="165" t="s">
        <v>34</v>
      </c>
      <c r="AB1082" s="165" t="s">
        <v>34</v>
      </c>
      <c r="AC1082" s="165" t="s">
        <v>34</v>
      </c>
      <c r="AD1082" s="165" t="s">
        <v>34</v>
      </c>
      <c r="AE1082" s="165" t="s">
        <v>34</v>
      </c>
      <c r="AF1082" s="165" t="s">
        <v>34</v>
      </c>
      <c r="AG1082" s="165">
        <v>2641.52</v>
      </c>
      <c r="AH1082" s="165" t="s">
        <v>34</v>
      </c>
      <c r="AI1082" s="170" t="s">
        <v>403</v>
      </c>
      <c r="AJ1082" s="41"/>
      <c r="AK1082" s="1" t="s">
        <v>404</v>
      </c>
      <c r="AL1082" s="90">
        <v>1</v>
      </c>
      <c r="AM1082" s="91"/>
      <c r="AN1082" s="22" t="s">
        <v>502</v>
      </c>
      <c r="AO1082" s="21"/>
      <c r="AP1082" s="22"/>
      <c r="AQ1082" s="22"/>
      <c r="AR1082" s="22"/>
      <c r="AS1082" s="46"/>
      <c r="AT1082" s="46"/>
      <c r="AU1082" s="29">
        <v>977</v>
      </c>
      <c r="AV1082" s="29" t="s">
        <v>449</v>
      </c>
      <c r="AW1082" s="29" t="str">
        <f t="shared" si="241"/>
        <v>977.</v>
      </c>
      <c r="AX1082" s="104"/>
    </row>
    <row r="1083" spans="1:50" ht="22.5" customHeight="1" x14ac:dyDescent="0.3">
      <c r="A1083" s="159" t="str">
        <f t="shared" si="238"/>
        <v>978.</v>
      </c>
      <c r="B1083" s="159">
        <v>4876</v>
      </c>
      <c r="C1083" s="166" t="s">
        <v>1072</v>
      </c>
      <c r="D1083" s="159">
        <v>1959</v>
      </c>
      <c r="E1083" s="167" t="s">
        <v>34</v>
      </c>
      <c r="F1083" s="159" t="s">
        <v>35</v>
      </c>
      <c r="G1083" s="168">
        <v>2</v>
      </c>
      <c r="H1083" s="168">
        <v>2</v>
      </c>
      <c r="I1083" s="165">
        <v>595.5</v>
      </c>
      <c r="J1083" s="165">
        <v>518.29999999999995</v>
      </c>
      <c r="K1083" s="165">
        <v>346</v>
      </c>
      <c r="L1083" s="169">
        <v>28</v>
      </c>
      <c r="M1083" s="165">
        <v>172976.33</v>
      </c>
      <c r="N1083" s="165" t="s">
        <v>34</v>
      </c>
      <c r="O1083" s="160" t="s">
        <v>34</v>
      </c>
      <c r="P1083" s="165" t="s">
        <v>34</v>
      </c>
      <c r="Q1083" s="165">
        <f t="shared" si="240"/>
        <v>172976.33</v>
      </c>
      <c r="R1083" s="173">
        <f t="shared" si="239"/>
        <v>290.47242653232576</v>
      </c>
      <c r="S1083" s="154">
        <v>5221.4052538370725</v>
      </c>
      <c r="T1083" s="165">
        <f>M1083-AG1083</f>
        <v>170334.81</v>
      </c>
      <c r="U1083" s="169" t="s">
        <v>34</v>
      </c>
      <c r="V1083" s="165" t="s">
        <v>34</v>
      </c>
      <c r="W1083" s="165" t="s">
        <v>34</v>
      </c>
      <c r="X1083" s="165" t="s">
        <v>34</v>
      </c>
      <c r="Y1083" s="165" t="s">
        <v>34</v>
      </c>
      <c r="Z1083" s="165" t="s">
        <v>34</v>
      </c>
      <c r="AA1083" s="165" t="s">
        <v>34</v>
      </c>
      <c r="AB1083" s="165" t="s">
        <v>34</v>
      </c>
      <c r="AC1083" s="165" t="s">
        <v>34</v>
      </c>
      <c r="AD1083" s="165" t="s">
        <v>34</v>
      </c>
      <c r="AE1083" s="165" t="s">
        <v>34</v>
      </c>
      <c r="AF1083" s="165" t="s">
        <v>34</v>
      </c>
      <c r="AG1083" s="165">
        <v>2641.52</v>
      </c>
      <c r="AH1083" s="165" t="s">
        <v>34</v>
      </c>
      <c r="AI1083" s="170" t="s">
        <v>403</v>
      </c>
      <c r="AJ1083" s="41"/>
      <c r="AK1083" s="1" t="s">
        <v>404</v>
      </c>
      <c r="AL1083" s="90">
        <v>1</v>
      </c>
      <c r="AM1083" s="91"/>
      <c r="AN1083" s="22" t="s">
        <v>502</v>
      </c>
      <c r="AO1083" s="21"/>
      <c r="AP1083" s="22"/>
      <c r="AQ1083" s="22"/>
      <c r="AR1083" s="22"/>
      <c r="AS1083" s="46"/>
      <c r="AT1083" s="46"/>
      <c r="AU1083" s="29">
        <v>978</v>
      </c>
      <c r="AV1083" s="29" t="s">
        <v>449</v>
      </c>
      <c r="AW1083" s="29" t="str">
        <f t="shared" si="241"/>
        <v>978.</v>
      </c>
      <c r="AX1083" s="104"/>
    </row>
    <row r="1084" spans="1:50" ht="22.5" customHeight="1" x14ac:dyDescent="0.3">
      <c r="A1084" s="159" t="str">
        <f t="shared" si="238"/>
        <v>979.</v>
      </c>
      <c r="B1084" s="159">
        <v>4884</v>
      </c>
      <c r="C1084" s="166" t="s">
        <v>1073</v>
      </c>
      <c r="D1084" s="159">
        <v>1984</v>
      </c>
      <c r="E1084" s="167" t="s">
        <v>34</v>
      </c>
      <c r="F1084" s="159" t="s">
        <v>35</v>
      </c>
      <c r="G1084" s="168">
        <v>5</v>
      </c>
      <c r="H1084" s="168">
        <v>1</v>
      </c>
      <c r="I1084" s="165">
        <v>2274.5</v>
      </c>
      <c r="J1084" s="165">
        <v>1388.6</v>
      </c>
      <c r="K1084" s="165">
        <v>1195.7</v>
      </c>
      <c r="L1084" s="169">
        <v>101</v>
      </c>
      <c r="M1084" s="165">
        <v>1854959.49</v>
      </c>
      <c r="N1084" s="165" t="s">
        <v>34</v>
      </c>
      <c r="O1084" s="160" t="s">
        <v>34</v>
      </c>
      <c r="P1084" s="165" t="s">
        <v>34</v>
      </c>
      <c r="Q1084" s="165">
        <f t="shared" si="240"/>
        <v>1854959.49</v>
      </c>
      <c r="R1084" s="173">
        <f t="shared" si="239"/>
        <v>815.54604968124863</v>
      </c>
      <c r="S1084" s="154">
        <v>5221.4052538370725</v>
      </c>
      <c r="T1084" s="165">
        <f>M1084</f>
        <v>1854959.49</v>
      </c>
      <c r="U1084" s="169" t="s">
        <v>34</v>
      </c>
      <c r="V1084" s="165" t="s">
        <v>34</v>
      </c>
      <c r="W1084" s="165" t="s">
        <v>34</v>
      </c>
      <c r="X1084" s="165" t="s">
        <v>34</v>
      </c>
      <c r="Y1084" s="165" t="s">
        <v>34</v>
      </c>
      <c r="Z1084" s="165" t="s">
        <v>34</v>
      </c>
      <c r="AA1084" s="165" t="s">
        <v>34</v>
      </c>
      <c r="AB1084" s="165" t="s">
        <v>34</v>
      </c>
      <c r="AC1084" s="165" t="s">
        <v>34</v>
      </c>
      <c r="AD1084" s="165" t="s">
        <v>34</v>
      </c>
      <c r="AE1084" s="165" t="s">
        <v>34</v>
      </c>
      <c r="AF1084" s="165" t="s">
        <v>34</v>
      </c>
      <c r="AG1084" s="165" t="s">
        <v>34</v>
      </c>
      <c r="AH1084" s="165" t="s">
        <v>34</v>
      </c>
      <c r="AI1084" s="170" t="s">
        <v>403</v>
      </c>
      <c r="AJ1084" s="41"/>
      <c r="AK1084" s="1" t="s">
        <v>404</v>
      </c>
      <c r="AL1084" s="90">
        <v>1</v>
      </c>
      <c r="AM1084" s="91"/>
      <c r="AN1084" s="23" t="s">
        <v>1517</v>
      </c>
      <c r="AO1084" s="21"/>
      <c r="AP1084" s="23"/>
      <c r="AQ1084" s="23"/>
      <c r="AR1084" s="23"/>
      <c r="AS1084" s="46" t="s">
        <v>557</v>
      </c>
      <c r="AT1084" s="46"/>
      <c r="AU1084" s="29">
        <v>979</v>
      </c>
      <c r="AV1084" s="29" t="s">
        <v>449</v>
      </c>
      <c r="AW1084" s="29" t="str">
        <f t="shared" si="241"/>
        <v>979.</v>
      </c>
      <c r="AX1084" s="104"/>
    </row>
    <row r="1085" spans="1:50" ht="22.5" customHeight="1" x14ac:dyDescent="0.3">
      <c r="A1085" s="159" t="str">
        <f t="shared" si="238"/>
        <v>980.</v>
      </c>
      <c r="B1085" s="159">
        <v>4887</v>
      </c>
      <c r="C1085" s="166" t="s">
        <v>1074</v>
      </c>
      <c r="D1085" s="172">
        <v>1982</v>
      </c>
      <c r="E1085" s="167" t="s">
        <v>34</v>
      </c>
      <c r="F1085" s="159" t="s">
        <v>113</v>
      </c>
      <c r="G1085" s="168">
        <v>5</v>
      </c>
      <c r="H1085" s="168">
        <v>8</v>
      </c>
      <c r="I1085" s="165">
        <v>6488.6</v>
      </c>
      <c r="J1085" s="165">
        <v>5622.4</v>
      </c>
      <c r="K1085" s="165">
        <v>5624.2</v>
      </c>
      <c r="L1085" s="169">
        <v>242</v>
      </c>
      <c r="M1085" s="165">
        <v>5723226.2800000003</v>
      </c>
      <c r="N1085" s="165" t="s">
        <v>34</v>
      </c>
      <c r="O1085" s="160" t="s">
        <v>34</v>
      </c>
      <c r="P1085" s="165" t="s">
        <v>34</v>
      </c>
      <c r="Q1085" s="165">
        <f t="shared" si="240"/>
        <v>5723226.2800000003</v>
      </c>
      <c r="R1085" s="173">
        <f t="shared" si="239"/>
        <v>882.04331905187564</v>
      </c>
      <c r="S1085" s="154">
        <v>5221.4052538370725</v>
      </c>
      <c r="T1085" s="165" t="s">
        <v>34</v>
      </c>
      <c r="U1085" s="169" t="s">
        <v>34</v>
      </c>
      <c r="V1085" s="165" t="s">
        <v>34</v>
      </c>
      <c r="W1085" s="165" t="s">
        <v>34</v>
      </c>
      <c r="X1085" s="165" t="s">
        <v>34</v>
      </c>
      <c r="Y1085" s="165" t="s">
        <v>34</v>
      </c>
      <c r="Z1085" s="165" t="s">
        <v>34</v>
      </c>
      <c r="AA1085" s="165">
        <v>4272</v>
      </c>
      <c r="AB1085" s="165">
        <v>5723226.2800000003</v>
      </c>
      <c r="AC1085" s="165" t="s">
        <v>34</v>
      </c>
      <c r="AD1085" s="165" t="s">
        <v>34</v>
      </c>
      <c r="AE1085" s="165" t="s">
        <v>34</v>
      </c>
      <c r="AF1085" s="165" t="s">
        <v>34</v>
      </c>
      <c r="AG1085" s="165" t="s">
        <v>34</v>
      </c>
      <c r="AH1085" s="165" t="s">
        <v>34</v>
      </c>
      <c r="AI1085" s="170" t="s">
        <v>403</v>
      </c>
      <c r="AJ1085" s="41"/>
      <c r="AK1085" s="1" t="s">
        <v>404</v>
      </c>
      <c r="AL1085" s="90">
        <v>1</v>
      </c>
      <c r="AM1085" s="91"/>
      <c r="AN1085" s="22"/>
      <c r="AO1085" s="87"/>
      <c r="AP1085" s="22"/>
      <c r="AQ1085" s="22"/>
      <c r="AR1085" s="22"/>
      <c r="AS1085" s="46"/>
      <c r="AT1085" s="46"/>
      <c r="AU1085" s="29">
        <v>980</v>
      </c>
      <c r="AV1085" s="29" t="s">
        <v>449</v>
      </c>
      <c r="AW1085" s="29" t="str">
        <f t="shared" si="241"/>
        <v>980.</v>
      </c>
      <c r="AX1085" s="104"/>
    </row>
    <row r="1086" spans="1:50" ht="22.5" customHeight="1" x14ac:dyDescent="0.3">
      <c r="A1086" s="159" t="str">
        <f t="shared" si="238"/>
        <v>981.</v>
      </c>
      <c r="B1086" s="159">
        <v>4889</v>
      </c>
      <c r="C1086" s="166" t="s">
        <v>1075</v>
      </c>
      <c r="D1086" s="172">
        <v>1981</v>
      </c>
      <c r="E1086" s="167" t="s">
        <v>34</v>
      </c>
      <c r="F1086" s="159" t="s">
        <v>37</v>
      </c>
      <c r="G1086" s="168">
        <v>5</v>
      </c>
      <c r="H1086" s="168">
        <v>4</v>
      </c>
      <c r="I1086" s="165">
        <v>3716.6</v>
      </c>
      <c r="J1086" s="165">
        <v>3386.6</v>
      </c>
      <c r="K1086" s="165">
        <v>2310.4</v>
      </c>
      <c r="L1086" s="169">
        <v>167</v>
      </c>
      <c r="M1086" s="165">
        <f>X1086</f>
        <v>1204774</v>
      </c>
      <c r="N1086" s="165" t="s">
        <v>34</v>
      </c>
      <c r="O1086" s="160" t="s">
        <v>34</v>
      </c>
      <c r="P1086" s="165" t="s">
        <v>34</v>
      </c>
      <c r="Q1086" s="165">
        <f t="shared" si="240"/>
        <v>1204774</v>
      </c>
      <c r="R1086" s="173">
        <f t="shared" si="239"/>
        <v>324.16025399558737</v>
      </c>
      <c r="S1086" s="154">
        <v>5221.4052538370725</v>
      </c>
      <c r="T1086" s="165" t="s">
        <v>34</v>
      </c>
      <c r="U1086" s="169" t="s">
        <v>34</v>
      </c>
      <c r="V1086" s="165" t="s">
        <v>34</v>
      </c>
      <c r="W1086" s="165">
        <v>944.6</v>
      </c>
      <c r="X1086" s="165">
        <v>1204774</v>
      </c>
      <c r="Y1086" s="165" t="s">
        <v>34</v>
      </c>
      <c r="Z1086" s="165" t="s">
        <v>34</v>
      </c>
      <c r="AA1086" s="165" t="s">
        <v>34</v>
      </c>
      <c r="AB1086" s="165" t="s">
        <v>34</v>
      </c>
      <c r="AC1086" s="165" t="s">
        <v>34</v>
      </c>
      <c r="AD1086" s="165" t="s">
        <v>34</v>
      </c>
      <c r="AE1086" s="165" t="s">
        <v>34</v>
      </c>
      <c r="AF1086" s="165" t="s">
        <v>34</v>
      </c>
      <c r="AG1086" s="165" t="s">
        <v>34</v>
      </c>
      <c r="AH1086" s="165" t="s">
        <v>34</v>
      </c>
      <c r="AI1086" s="170" t="s">
        <v>38</v>
      </c>
      <c r="AJ1086" s="41"/>
      <c r="AK1086" s="1" t="s">
        <v>407</v>
      </c>
      <c r="AL1086" s="90">
        <v>1</v>
      </c>
      <c r="AM1086" s="91"/>
      <c r="AN1086" s="22"/>
      <c r="AO1086" s="87"/>
      <c r="AP1086" s="22"/>
      <c r="AQ1086" s="22"/>
      <c r="AR1086" s="22"/>
      <c r="AS1086" s="46" t="s">
        <v>532</v>
      </c>
      <c r="AT1086" s="46"/>
      <c r="AU1086" s="29">
        <v>981</v>
      </c>
      <c r="AV1086" s="29" t="s">
        <v>449</v>
      </c>
      <c r="AW1086" s="29" t="str">
        <f t="shared" si="241"/>
        <v>981.</v>
      </c>
      <c r="AX1086" s="104"/>
    </row>
    <row r="1087" spans="1:50" ht="22.5" customHeight="1" x14ac:dyDescent="0.3">
      <c r="A1087" s="159" t="str">
        <f t="shared" si="238"/>
        <v>982.</v>
      </c>
      <c r="B1087" s="159">
        <v>4892</v>
      </c>
      <c r="C1087" s="166" t="s">
        <v>1076</v>
      </c>
      <c r="D1087" s="159">
        <v>1985</v>
      </c>
      <c r="E1087" s="167" t="s">
        <v>34</v>
      </c>
      <c r="F1087" s="159" t="s">
        <v>35</v>
      </c>
      <c r="G1087" s="168">
        <v>5</v>
      </c>
      <c r="H1087" s="168">
        <v>6</v>
      </c>
      <c r="I1087" s="165">
        <v>5383.5</v>
      </c>
      <c r="J1087" s="165">
        <v>4801.8999999999996</v>
      </c>
      <c r="K1087" s="165">
        <v>2784.3</v>
      </c>
      <c r="L1087" s="169">
        <v>212</v>
      </c>
      <c r="M1087" s="165">
        <f>X1087</f>
        <v>2254478</v>
      </c>
      <c r="N1087" s="165" t="s">
        <v>34</v>
      </c>
      <c r="O1087" s="160" t="s">
        <v>34</v>
      </c>
      <c r="P1087" s="165" t="s">
        <v>34</v>
      </c>
      <c r="Q1087" s="165">
        <f t="shared" si="240"/>
        <v>2254478</v>
      </c>
      <c r="R1087" s="173">
        <f t="shared" si="239"/>
        <v>418.77551778582705</v>
      </c>
      <c r="S1087" s="154">
        <v>5221.4052538370725</v>
      </c>
      <c r="T1087" s="165" t="s">
        <v>34</v>
      </c>
      <c r="U1087" s="169" t="s">
        <v>34</v>
      </c>
      <c r="V1087" s="165" t="s">
        <v>34</v>
      </c>
      <c r="W1087" s="165">
        <v>1340.28</v>
      </c>
      <c r="X1087" s="165">
        <v>2254478</v>
      </c>
      <c r="Y1087" s="165" t="s">
        <v>34</v>
      </c>
      <c r="Z1087" s="165" t="s">
        <v>34</v>
      </c>
      <c r="AA1087" s="165" t="s">
        <v>34</v>
      </c>
      <c r="AB1087" s="165" t="s">
        <v>34</v>
      </c>
      <c r="AC1087" s="165" t="s">
        <v>34</v>
      </c>
      <c r="AD1087" s="165" t="s">
        <v>34</v>
      </c>
      <c r="AE1087" s="165" t="s">
        <v>34</v>
      </c>
      <c r="AF1087" s="165" t="s">
        <v>34</v>
      </c>
      <c r="AG1087" s="165" t="s">
        <v>34</v>
      </c>
      <c r="AH1087" s="165" t="s">
        <v>34</v>
      </c>
      <c r="AI1087" s="170" t="s">
        <v>38</v>
      </c>
      <c r="AJ1087" s="41"/>
      <c r="AK1087" s="1" t="s">
        <v>408</v>
      </c>
      <c r="AL1087" s="90">
        <v>1</v>
      </c>
      <c r="AM1087" s="91"/>
      <c r="AN1087" s="22"/>
      <c r="AO1087" s="87"/>
      <c r="AP1087" s="22"/>
      <c r="AQ1087" s="22"/>
      <c r="AR1087" s="22"/>
      <c r="AS1087" s="46" t="s">
        <v>532</v>
      </c>
      <c r="AT1087" s="46"/>
      <c r="AU1087" s="29">
        <v>982</v>
      </c>
      <c r="AV1087" s="29" t="s">
        <v>449</v>
      </c>
      <c r="AW1087" s="29" t="str">
        <f t="shared" si="241"/>
        <v>982.</v>
      </c>
      <c r="AX1087" s="104"/>
    </row>
    <row r="1088" spans="1:50" ht="21" customHeight="1" x14ac:dyDescent="0.3">
      <c r="A1088" s="159" t="str">
        <f t="shared" si="238"/>
        <v>983.</v>
      </c>
      <c r="B1088" s="159">
        <v>4895</v>
      </c>
      <c r="C1088" s="166" t="s">
        <v>1077</v>
      </c>
      <c r="D1088" s="159">
        <v>1985</v>
      </c>
      <c r="E1088" s="167" t="s">
        <v>34</v>
      </c>
      <c r="F1088" s="159" t="s">
        <v>35</v>
      </c>
      <c r="G1088" s="168">
        <v>5</v>
      </c>
      <c r="H1088" s="168">
        <v>10</v>
      </c>
      <c r="I1088" s="165">
        <v>9757.9</v>
      </c>
      <c r="J1088" s="165">
        <v>8825.2000000000007</v>
      </c>
      <c r="K1088" s="165">
        <v>6991.1</v>
      </c>
      <c r="L1088" s="169">
        <v>325</v>
      </c>
      <c r="M1088" s="165">
        <f>T1088</f>
        <v>511205.76</v>
      </c>
      <c r="N1088" s="165" t="s">
        <v>34</v>
      </c>
      <c r="O1088" s="160" t="s">
        <v>34</v>
      </c>
      <c r="P1088" s="165" t="s">
        <v>34</v>
      </c>
      <c r="Q1088" s="165">
        <f t="shared" si="240"/>
        <v>511205.76</v>
      </c>
      <c r="R1088" s="173">
        <f t="shared" si="239"/>
        <v>52.388911548591402</v>
      </c>
      <c r="S1088" s="154">
        <v>5221.4052538370725</v>
      </c>
      <c r="T1088" s="165">
        <v>511205.76</v>
      </c>
      <c r="U1088" s="169" t="s">
        <v>34</v>
      </c>
      <c r="V1088" s="165" t="s">
        <v>34</v>
      </c>
      <c r="W1088" s="165" t="s">
        <v>34</v>
      </c>
      <c r="X1088" s="165" t="s">
        <v>34</v>
      </c>
      <c r="Y1088" s="165" t="s">
        <v>34</v>
      </c>
      <c r="Z1088" s="165" t="s">
        <v>34</v>
      </c>
      <c r="AA1088" s="165" t="s">
        <v>34</v>
      </c>
      <c r="AB1088" s="165" t="s">
        <v>34</v>
      </c>
      <c r="AC1088" s="165" t="s">
        <v>34</v>
      </c>
      <c r="AD1088" s="165" t="s">
        <v>34</v>
      </c>
      <c r="AE1088" s="165" t="s">
        <v>34</v>
      </c>
      <c r="AF1088" s="165" t="s">
        <v>34</v>
      </c>
      <c r="AG1088" s="165" t="s">
        <v>34</v>
      </c>
      <c r="AH1088" s="165" t="s">
        <v>34</v>
      </c>
      <c r="AI1088" s="170" t="s">
        <v>38</v>
      </c>
      <c r="AJ1088" s="41"/>
      <c r="AK1088" s="1" t="s">
        <v>406</v>
      </c>
      <c r="AL1088" s="90">
        <v>1</v>
      </c>
      <c r="AM1088" s="91"/>
      <c r="AN1088" s="22" t="s">
        <v>502</v>
      </c>
      <c r="AO1088" s="21"/>
      <c r="AP1088" s="22"/>
      <c r="AQ1088" s="22"/>
      <c r="AR1088" s="22"/>
      <c r="AS1088" s="22" t="s">
        <v>532</v>
      </c>
      <c r="AT1088" s="55">
        <v>43384</v>
      </c>
      <c r="AU1088" s="29">
        <v>983</v>
      </c>
      <c r="AV1088" s="29" t="s">
        <v>449</v>
      </c>
      <c r="AW1088" s="29" t="str">
        <f t="shared" si="241"/>
        <v>983.</v>
      </c>
      <c r="AX1088" s="104"/>
    </row>
    <row r="1089" spans="1:52" ht="22.5" customHeight="1" x14ac:dyDescent="0.3">
      <c r="A1089" s="159" t="str">
        <f t="shared" si="238"/>
        <v>984.</v>
      </c>
      <c r="B1089" s="159">
        <v>4906</v>
      </c>
      <c r="C1089" s="166" t="s">
        <v>1957</v>
      </c>
      <c r="D1089" s="159">
        <v>1960</v>
      </c>
      <c r="E1089" s="167" t="s">
        <v>34</v>
      </c>
      <c r="F1089" s="159" t="s">
        <v>35</v>
      </c>
      <c r="G1089" s="168">
        <v>2</v>
      </c>
      <c r="H1089" s="168">
        <v>2</v>
      </c>
      <c r="I1089" s="165">
        <v>578.70000000000005</v>
      </c>
      <c r="J1089" s="165">
        <v>539.20000000000005</v>
      </c>
      <c r="K1089" s="165">
        <v>351</v>
      </c>
      <c r="L1089" s="169">
        <v>33</v>
      </c>
      <c r="M1089" s="165">
        <v>762373.87</v>
      </c>
      <c r="N1089" s="165" t="s">
        <v>34</v>
      </c>
      <c r="O1089" s="160" t="s">
        <v>34</v>
      </c>
      <c r="P1089" s="165" t="s">
        <v>34</v>
      </c>
      <c r="Q1089" s="165">
        <f t="shared" si="240"/>
        <v>762373.87</v>
      </c>
      <c r="R1089" s="173">
        <f t="shared" si="239"/>
        <v>1317.3904786590633</v>
      </c>
      <c r="S1089" s="154">
        <v>5221.4052538370725</v>
      </c>
      <c r="T1089" s="165" t="s">
        <v>34</v>
      </c>
      <c r="U1089" s="169" t="s">
        <v>34</v>
      </c>
      <c r="V1089" s="165" t="s">
        <v>34</v>
      </c>
      <c r="W1089" s="165">
        <v>513</v>
      </c>
      <c r="X1089" s="165">
        <v>762373.87</v>
      </c>
      <c r="Y1089" s="165" t="s">
        <v>34</v>
      </c>
      <c r="Z1089" s="165" t="s">
        <v>34</v>
      </c>
      <c r="AA1089" s="165" t="s">
        <v>34</v>
      </c>
      <c r="AB1089" s="165" t="s">
        <v>34</v>
      </c>
      <c r="AC1089" s="165" t="s">
        <v>34</v>
      </c>
      <c r="AD1089" s="165" t="s">
        <v>34</v>
      </c>
      <c r="AE1089" s="165" t="s">
        <v>34</v>
      </c>
      <c r="AF1089" s="165" t="s">
        <v>34</v>
      </c>
      <c r="AG1089" s="165" t="s">
        <v>34</v>
      </c>
      <c r="AH1089" s="165" t="s">
        <v>34</v>
      </c>
      <c r="AI1089" s="170" t="s">
        <v>403</v>
      </c>
      <c r="AJ1089" s="41"/>
      <c r="AK1089" s="1" t="s">
        <v>404</v>
      </c>
      <c r="AL1089" s="90">
        <v>1</v>
      </c>
      <c r="AM1089" s="91"/>
      <c r="AN1089" s="22"/>
      <c r="AO1089" s="87"/>
      <c r="AP1089" s="22"/>
      <c r="AQ1089" s="22"/>
      <c r="AR1089" s="22"/>
      <c r="AS1089" s="46"/>
      <c r="AT1089" s="46"/>
      <c r="AU1089" s="29">
        <v>984</v>
      </c>
      <c r="AV1089" s="29" t="s">
        <v>449</v>
      </c>
      <c r="AW1089" s="29" t="str">
        <f t="shared" si="241"/>
        <v>984.</v>
      </c>
      <c r="AX1089" s="104"/>
    </row>
    <row r="1090" spans="1:52" ht="22.5" customHeight="1" x14ac:dyDescent="0.3">
      <c r="A1090" s="159" t="str">
        <f t="shared" si="238"/>
        <v>985.</v>
      </c>
      <c r="B1090" s="159">
        <v>4937</v>
      </c>
      <c r="C1090" s="166" t="s">
        <v>1078</v>
      </c>
      <c r="D1090" s="159">
        <v>1970</v>
      </c>
      <c r="E1090" s="167" t="s">
        <v>34</v>
      </c>
      <c r="F1090" s="159" t="s">
        <v>35</v>
      </c>
      <c r="G1090" s="168">
        <v>5</v>
      </c>
      <c r="H1090" s="168">
        <v>4</v>
      </c>
      <c r="I1090" s="165">
        <v>6060.5</v>
      </c>
      <c r="J1090" s="165">
        <v>3291.2</v>
      </c>
      <c r="K1090" s="165">
        <v>3291.2</v>
      </c>
      <c r="L1090" s="169">
        <v>149</v>
      </c>
      <c r="M1090" s="165">
        <v>1581868.35</v>
      </c>
      <c r="N1090" s="165" t="s">
        <v>34</v>
      </c>
      <c r="O1090" s="160" t="s">
        <v>34</v>
      </c>
      <c r="P1090" s="165" t="s">
        <v>34</v>
      </c>
      <c r="Q1090" s="165">
        <f t="shared" si="240"/>
        <v>1581868.35</v>
      </c>
      <c r="R1090" s="173">
        <f t="shared" si="239"/>
        <v>261.01284547479582</v>
      </c>
      <c r="S1090" s="154">
        <v>5221.4052538370725</v>
      </c>
      <c r="T1090" s="165" t="s">
        <v>34</v>
      </c>
      <c r="U1090" s="169" t="s">
        <v>34</v>
      </c>
      <c r="V1090" s="165" t="s">
        <v>34</v>
      </c>
      <c r="W1090" s="165">
        <v>1003</v>
      </c>
      <c r="X1090" s="165">
        <v>1581868.35</v>
      </c>
      <c r="Y1090" s="165" t="s">
        <v>34</v>
      </c>
      <c r="Z1090" s="165" t="s">
        <v>34</v>
      </c>
      <c r="AA1090" s="165" t="s">
        <v>34</v>
      </c>
      <c r="AB1090" s="165" t="s">
        <v>34</v>
      </c>
      <c r="AC1090" s="165" t="s">
        <v>34</v>
      </c>
      <c r="AD1090" s="165" t="s">
        <v>34</v>
      </c>
      <c r="AE1090" s="165" t="s">
        <v>34</v>
      </c>
      <c r="AF1090" s="165" t="s">
        <v>34</v>
      </c>
      <c r="AG1090" s="165" t="s">
        <v>34</v>
      </c>
      <c r="AH1090" s="165" t="s">
        <v>34</v>
      </c>
      <c r="AI1090" s="170" t="s">
        <v>403</v>
      </c>
      <c r="AJ1090" s="41"/>
      <c r="AK1090" s="1" t="s">
        <v>404</v>
      </c>
      <c r="AL1090" s="90">
        <v>1</v>
      </c>
      <c r="AM1090" s="91"/>
      <c r="AN1090" s="22"/>
      <c r="AO1090" s="87"/>
      <c r="AP1090" s="22"/>
      <c r="AQ1090" s="22"/>
      <c r="AR1090" s="22"/>
      <c r="AS1090" s="46"/>
      <c r="AT1090" s="46"/>
      <c r="AU1090" s="29">
        <v>985</v>
      </c>
      <c r="AV1090" s="29" t="s">
        <v>449</v>
      </c>
      <c r="AW1090" s="29" t="str">
        <f t="shared" si="241"/>
        <v>985.</v>
      </c>
      <c r="AX1090" s="104"/>
    </row>
    <row r="1091" spans="1:52" ht="22.5" customHeight="1" x14ac:dyDescent="0.3">
      <c r="A1091" s="159" t="str">
        <f t="shared" si="238"/>
        <v>986.</v>
      </c>
      <c r="B1091" s="159">
        <v>4939</v>
      </c>
      <c r="C1091" s="166" t="s">
        <v>1079</v>
      </c>
      <c r="D1091" s="159">
        <v>1969</v>
      </c>
      <c r="E1091" s="167" t="s">
        <v>34</v>
      </c>
      <c r="F1091" s="159" t="s">
        <v>35</v>
      </c>
      <c r="G1091" s="168">
        <v>5</v>
      </c>
      <c r="H1091" s="168">
        <v>4</v>
      </c>
      <c r="I1091" s="165">
        <v>5819</v>
      </c>
      <c r="J1091" s="165">
        <v>2894.5</v>
      </c>
      <c r="K1091" s="165">
        <v>2894.5</v>
      </c>
      <c r="L1091" s="169">
        <v>152</v>
      </c>
      <c r="M1091" s="165">
        <v>2462796</v>
      </c>
      <c r="N1091" s="165" t="s">
        <v>34</v>
      </c>
      <c r="O1091" s="160" t="s">
        <v>34</v>
      </c>
      <c r="P1091" s="165" t="s">
        <v>34</v>
      </c>
      <c r="Q1091" s="165">
        <f t="shared" si="240"/>
        <v>2462796</v>
      </c>
      <c r="R1091" s="173">
        <f t="shared" si="239"/>
        <v>423.23354528269465</v>
      </c>
      <c r="S1091" s="154">
        <v>5221.4052538370725</v>
      </c>
      <c r="T1091" s="165" t="s">
        <v>34</v>
      </c>
      <c r="U1091" s="169" t="s">
        <v>34</v>
      </c>
      <c r="V1091" s="165" t="s">
        <v>34</v>
      </c>
      <c r="W1091" s="165">
        <v>977.3</v>
      </c>
      <c r="X1091" s="165">
        <v>2462796</v>
      </c>
      <c r="Y1091" s="165" t="s">
        <v>34</v>
      </c>
      <c r="Z1091" s="165" t="s">
        <v>34</v>
      </c>
      <c r="AA1091" s="165" t="s">
        <v>34</v>
      </c>
      <c r="AB1091" s="165" t="s">
        <v>34</v>
      </c>
      <c r="AC1091" s="165" t="s">
        <v>34</v>
      </c>
      <c r="AD1091" s="165" t="s">
        <v>34</v>
      </c>
      <c r="AE1091" s="165" t="s">
        <v>34</v>
      </c>
      <c r="AF1091" s="165" t="s">
        <v>34</v>
      </c>
      <c r="AG1091" s="165" t="s">
        <v>34</v>
      </c>
      <c r="AH1091" s="165" t="s">
        <v>34</v>
      </c>
      <c r="AI1091" s="170" t="s">
        <v>403</v>
      </c>
      <c r="AJ1091" s="41"/>
      <c r="AK1091" s="1" t="s">
        <v>404</v>
      </c>
      <c r="AL1091" s="90">
        <v>1</v>
      </c>
      <c r="AM1091" s="91"/>
      <c r="AN1091" s="22"/>
      <c r="AO1091" s="87"/>
      <c r="AP1091" s="22"/>
      <c r="AQ1091" s="22"/>
      <c r="AR1091" s="22"/>
      <c r="AS1091" s="46"/>
      <c r="AT1091" s="46"/>
      <c r="AU1091" s="29">
        <v>986</v>
      </c>
      <c r="AV1091" s="29" t="s">
        <v>449</v>
      </c>
      <c r="AW1091" s="29" t="str">
        <f t="shared" si="241"/>
        <v>986.</v>
      </c>
      <c r="AX1091" s="104"/>
    </row>
    <row r="1092" spans="1:52" ht="22.5" customHeight="1" x14ac:dyDescent="0.3">
      <c r="A1092" s="159" t="str">
        <f t="shared" si="238"/>
        <v>987.</v>
      </c>
      <c r="B1092" s="159">
        <v>4944</v>
      </c>
      <c r="C1092" s="166" t="s">
        <v>1080</v>
      </c>
      <c r="D1092" s="159">
        <v>1982</v>
      </c>
      <c r="E1092" s="167" t="s">
        <v>34</v>
      </c>
      <c r="F1092" s="159" t="s">
        <v>35</v>
      </c>
      <c r="G1092" s="168">
        <v>5</v>
      </c>
      <c r="H1092" s="168">
        <v>4</v>
      </c>
      <c r="I1092" s="165">
        <v>3081.4</v>
      </c>
      <c r="J1092" s="165">
        <v>2755.8</v>
      </c>
      <c r="K1092" s="165">
        <v>2755.8</v>
      </c>
      <c r="L1092" s="169">
        <v>116</v>
      </c>
      <c r="M1092" s="165">
        <v>1368816.4</v>
      </c>
      <c r="N1092" s="165" t="s">
        <v>34</v>
      </c>
      <c r="O1092" s="160" t="s">
        <v>34</v>
      </c>
      <c r="P1092" s="165" t="s">
        <v>34</v>
      </c>
      <c r="Q1092" s="165">
        <f t="shared" si="240"/>
        <v>1368816.4</v>
      </c>
      <c r="R1092" s="173">
        <f t="shared" si="239"/>
        <v>444.21899136756014</v>
      </c>
      <c r="S1092" s="154">
        <v>5221.4052538370725</v>
      </c>
      <c r="T1092" s="165" t="s">
        <v>34</v>
      </c>
      <c r="U1092" s="169" t="s">
        <v>34</v>
      </c>
      <c r="V1092" s="165" t="s">
        <v>34</v>
      </c>
      <c r="W1092" s="165">
        <v>905</v>
      </c>
      <c r="X1092" s="165">
        <v>1368816.4</v>
      </c>
      <c r="Y1092" s="165" t="s">
        <v>34</v>
      </c>
      <c r="Z1092" s="165" t="s">
        <v>34</v>
      </c>
      <c r="AA1092" s="165" t="s">
        <v>34</v>
      </c>
      <c r="AB1092" s="165" t="s">
        <v>34</v>
      </c>
      <c r="AC1092" s="165" t="s">
        <v>34</v>
      </c>
      <c r="AD1092" s="165" t="s">
        <v>34</v>
      </c>
      <c r="AE1092" s="165" t="s">
        <v>34</v>
      </c>
      <c r="AF1092" s="165" t="s">
        <v>34</v>
      </c>
      <c r="AG1092" s="165" t="s">
        <v>34</v>
      </c>
      <c r="AH1092" s="165" t="s">
        <v>34</v>
      </c>
      <c r="AI1092" s="170" t="s">
        <v>403</v>
      </c>
      <c r="AJ1092" s="41"/>
      <c r="AK1092" s="1" t="s">
        <v>404</v>
      </c>
      <c r="AL1092" s="90">
        <v>1</v>
      </c>
      <c r="AM1092" s="91"/>
      <c r="AN1092" s="22"/>
      <c r="AO1092" s="87"/>
      <c r="AP1092" s="22"/>
      <c r="AQ1092" s="22"/>
      <c r="AR1092" s="22"/>
      <c r="AS1092" s="46"/>
      <c r="AT1092" s="46"/>
      <c r="AU1092" s="29">
        <v>987</v>
      </c>
      <c r="AV1092" s="29" t="s">
        <v>449</v>
      </c>
      <c r="AW1092" s="29" t="str">
        <f t="shared" si="241"/>
        <v>987.</v>
      </c>
      <c r="AX1092" s="104"/>
    </row>
    <row r="1093" spans="1:52" ht="22.5" customHeight="1" x14ac:dyDescent="0.3">
      <c r="A1093" s="159" t="str">
        <f t="shared" si="238"/>
        <v>988.</v>
      </c>
      <c r="B1093" s="159">
        <v>4950</v>
      </c>
      <c r="C1093" s="166" t="s">
        <v>1081</v>
      </c>
      <c r="D1093" s="159">
        <v>1957</v>
      </c>
      <c r="E1093" s="167" t="s">
        <v>34</v>
      </c>
      <c r="F1093" s="159" t="s">
        <v>35</v>
      </c>
      <c r="G1093" s="168">
        <v>2</v>
      </c>
      <c r="H1093" s="168">
        <v>1</v>
      </c>
      <c r="I1093" s="165">
        <v>454.34</v>
      </c>
      <c r="J1093" s="165">
        <v>417</v>
      </c>
      <c r="K1093" s="165">
        <v>417</v>
      </c>
      <c r="L1093" s="169">
        <v>22</v>
      </c>
      <c r="M1093" s="165">
        <v>887191.54</v>
      </c>
      <c r="N1093" s="165" t="s">
        <v>34</v>
      </c>
      <c r="O1093" s="160" t="s">
        <v>34</v>
      </c>
      <c r="P1093" s="165" t="s">
        <v>34</v>
      </c>
      <c r="Q1093" s="165">
        <f t="shared" si="240"/>
        <v>887191.54</v>
      </c>
      <c r="R1093" s="173">
        <f t="shared" si="239"/>
        <v>1952.7040102126164</v>
      </c>
      <c r="S1093" s="154">
        <v>5221.4052538370725</v>
      </c>
      <c r="T1093" s="165" t="s">
        <v>34</v>
      </c>
      <c r="U1093" s="169" t="s">
        <v>34</v>
      </c>
      <c r="V1093" s="165" t="s">
        <v>34</v>
      </c>
      <c r="W1093" s="165">
        <v>379</v>
      </c>
      <c r="X1093" s="165">
        <v>887191.54</v>
      </c>
      <c r="Y1093" s="165" t="s">
        <v>34</v>
      </c>
      <c r="Z1093" s="165" t="s">
        <v>34</v>
      </c>
      <c r="AA1093" s="165" t="s">
        <v>34</v>
      </c>
      <c r="AB1093" s="165" t="s">
        <v>34</v>
      </c>
      <c r="AC1093" s="165" t="s">
        <v>34</v>
      </c>
      <c r="AD1093" s="165" t="s">
        <v>34</v>
      </c>
      <c r="AE1093" s="165" t="s">
        <v>34</v>
      </c>
      <c r="AF1093" s="165" t="s">
        <v>34</v>
      </c>
      <c r="AG1093" s="165" t="s">
        <v>34</v>
      </c>
      <c r="AH1093" s="165" t="s">
        <v>34</v>
      </c>
      <c r="AI1093" s="170" t="s">
        <v>403</v>
      </c>
      <c r="AJ1093" s="41"/>
      <c r="AK1093" s="1" t="s">
        <v>404</v>
      </c>
      <c r="AL1093" s="90">
        <v>1</v>
      </c>
      <c r="AM1093" s="91"/>
      <c r="AN1093" s="22"/>
      <c r="AO1093" s="87"/>
      <c r="AP1093" s="22"/>
      <c r="AQ1093" s="22"/>
      <c r="AR1093" s="22"/>
      <c r="AS1093" s="46" t="s">
        <v>500</v>
      </c>
      <c r="AT1093" s="46"/>
      <c r="AU1093" s="29">
        <v>988</v>
      </c>
      <c r="AV1093" s="29" t="s">
        <v>449</v>
      </c>
      <c r="AW1093" s="29" t="str">
        <f t="shared" si="241"/>
        <v>988.</v>
      </c>
      <c r="AX1093" s="104"/>
    </row>
    <row r="1094" spans="1:52" ht="22.5" customHeight="1" x14ac:dyDescent="0.3">
      <c r="A1094" s="159" t="str">
        <f t="shared" si="238"/>
        <v>989.</v>
      </c>
      <c r="B1094" s="159">
        <v>4962</v>
      </c>
      <c r="C1094" s="166" t="s">
        <v>1082</v>
      </c>
      <c r="D1094" s="159">
        <v>1957</v>
      </c>
      <c r="E1094" s="167" t="s">
        <v>34</v>
      </c>
      <c r="F1094" s="159" t="s">
        <v>35</v>
      </c>
      <c r="G1094" s="168">
        <v>2</v>
      </c>
      <c r="H1094" s="168">
        <v>1</v>
      </c>
      <c r="I1094" s="165">
        <v>455</v>
      </c>
      <c r="J1094" s="165">
        <v>413.2</v>
      </c>
      <c r="K1094" s="165">
        <v>413.2</v>
      </c>
      <c r="L1094" s="169">
        <v>20</v>
      </c>
      <c r="M1094" s="165">
        <v>468740.55</v>
      </c>
      <c r="N1094" s="165" t="s">
        <v>34</v>
      </c>
      <c r="O1094" s="160" t="s">
        <v>34</v>
      </c>
      <c r="P1094" s="165" t="s">
        <v>34</v>
      </c>
      <c r="Q1094" s="165">
        <f t="shared" si="240"/>
        <v>468740.55</v>
      </c>
      <c r="R1094" s="173">
        <f t="shared" si="239"/>
        <v>1030.199010989011</v>
      </c>
      <c r="S1094" s="154">
        <v>5221.4052538370725</v>
      </c>
      <c r="T1094" s="165" t="s">
        <v>34</v>
      </c>
      <c r="U1094" s="169" t="s">
        <v>34</v>
      </c>
      <c r="V1094" s="165" t="s">
        <v>34</v>
      </c>
      <c r="W1094" s="165">
        <v>372.9</v>
      </c>
      <c r="X1094" s="165">
        <v>468740.55</v>
      </c>
      <c r="Y1094" s="165" t="s">
        <v>34</v>
      </c>
      <c r="Z1094" s="165" t="s">
        <v>34</v>
      </c>
      <c r="AA1094" s="165" t="s">
        <v>34</v>
      </c>
      <c r="AB1094" s="165" t="s">
        <v>34</v>
      </c>
      <c r="AC1094" s="165" t="s">
        <v>34</v>
      </c>
      <c r="AD1094" s="165" t="s">
        <v>34</v>
      </c>
      <c r="AE1094" s="165" t="s">
        <v>34</v>
      </c>
      <c r="AF1094" s="165" t="s">
        <v>34</v>
      </c>
      <c r="AG1094" s="165" t="s">
        <v>34</v>
      </c>
      <c r="AH1094" s="165" t="s">
        <v>34</v>
      </c>
      <c r="AI1094" s="170" t="s">
        <v>403</v>
      </c>
      <c r="AJ1094" s="41"/>
      <c r="AK1094" s="1" t="s">
        <v>404</v>
      </c>
      <c r="AL1094" s="90">
        <v>1</v>
      </c>
      <c r="AM1094" s="91"/>
      <c r="AN1094" s="22"/>
      <c r="AO1094" s="87"/>
      <c r="AP1094" s="22"/>
      <c r="AQ1094" s="22"/>
      <c r="AR1094" s="22"/>
      <c r="AS1094" s="46" t="s">
        <v>500</v>
      </c>
      <c r="AT1094" s="46"/>
      <c r="AU1094" s="29">
        <v>989</v>
      </c>
      <c r="AV1094" s="29" t="s">
        <v>449</v>
      </c>
      <c r="AW1094" s="29" t="str">
        <f t="shared" si="241"/>
        <v>989.</v>
      </c>
      <c r="AX1094" s="104"/>
    </row>
    <row r="1095" spans="1:52" ht="22.5" customHeight="1" x14ac:dyDescent="0.3">
      <c r="A1095" s="159" t="str">
        <f t="shared" si="238"/>
        <v>990.</v>
      </c>
      <c r="B1095" s="159">
        <v>4968</v>
      </c>
      <c r="C1095" s="166" t="s">
        <v>1083</v>
      </c>
      <c r="D1095" s="159">
        <v>1960</v>
      </c>
      <c r="E1095" s="167" t="s">
        <v>34</v>
      </c>
      <c r="F1095" s="159" t="s">
        <v>35</v>
      </c>
      <c r="G1095" s="168">
        <v>2</v>
      </c>
      <c r="H1095" s="168">
        <v>1</v>
      </c>
      <c r="I1095" s="165">
        <v>272.2</v>
      </c>
      <c r="J1095" s="165">
        <v>272.2</v>
      </c>
      <c r="K1095" s="165">
        <v>272.2</v>
      </c>
      <c r="L1095" s="169">
        <v>22</v>
      </c>
      <c r="M1095" s="165">
        <v>118171.59</v>
      </c>
      <c r="N1095" s="165" t="s">
        <v>34</v>
      </c>
      <c r="O1095" s="160" t="s">
        <v>34</v>
      </c>
      <c r="P1095" s="165" t="s">
        <v>34</v>
      </c>
      <c r="Q1095" s="165">
        <f t="shared" si="240"/>
        <v>118171.59</v>
      </c>
      <c r="R1095" s="173">
        <f t="shared" si="239"/>
        <v>434.13515797207936</v>
      </c>
      <c r="S1095" s="154">
        <v>5221.4052538370725</v>
      </c>
      <c r="T1095" s="165">
        <v>101045.59</v>
      </c>
      <c r="U1095" s="169" t="s">
        <v>34</v>
      </c>
      <c r="V1095" s="165" t="s">
        <v>34</v>
      </c>
      <c r="W1095" s="165" t="s">
        <v>34</v>
      </c>
      <c r="X1095" s="165" t="s">
        <v>34</v>
      </c>
      <c r="Y1095" s="165" t="s">
        <v>34</v>
      </c>
      <c r="Z1095" s="165" t="s">
        <v>34</v>
      </c>
      <c r="AA1095" s="165" t="s">
        <v>34</v>
      </c>
      <c r="AB1095" s="165" t="s">
        <v>34</v>
      </c>
      <c r="AC1095" s="165" t="s">
        <v>34</v>
      </c>
      <c r="AD1095" s="165" t="s">
        <v>34</v>
      </c>
      <c r="AE1095" s="165" t="s">
        <v>34</v>
      </c>
      <c r="AF1095" s="165" t="s">
        <v>34</v>
      </c>
      <c r="AG1095" s="165">
        <v>17126</v>
      </c>
      <c r="AH1095" s="165" t="s">
        <v>34</v>
      </c>
      <c r="AI1095" s="170" t="s">
        <v>403</v>
      </c>
      <c r="AJ1095" s="41"/>
      <c r="AK1095" s="1" t="s">
        <v>404</v>
      </c>
      <c r="AL1095" s="90">
        <v>1</v>
      </c>
      <c r="AM1095" s="91"/>
      <c r="AN1095" s="22" t="s">
        <v>1518</v>
      </c>
      <c r="AO1095" s="21"/>
      <c r="AP1095" s="22"/>
      <c r="AQ1095" s="22"/>
      <c r="AR1095" s="22"/>
      <c r="AS1095" s="46"/>
      <c r="AT1095" s="46"/>
      <c r="AU1095" s="29">
        <v>990</v>
      </c>
      <c r="AV1095" s="29" t="s">
        <v>449</v>
      </c>
      <c r="AW1095" s="29" t="str">
        <f t="shared" si="241"/>
        <v>990.</v>
      </c>
      <c r="AX1095" s="104"/>
    </row>
    <row r="1096" spans="1:52" ht="22.5" customHeight="1" x14ac:dyDescent="0.3">
      <c r="A1096" s="159" t="str">
        <f t="shared" si="238"/>
        <v>991.</v>
      </c>
      <c r="B1096" s="159">
        <v>4983</v>
      </c>
      <c r="C1096" s="166" t="s">
        <v>1084</v>
      </c>
      <c r="D1096" s="159">
        <v>1973</v>
      </c>
      <c r="E1096" s="167" t="s">
        <v>34</v>
      </c>
      <c r="F1096" s="159" t="s">
        <v>37</v>
      </c>
      <c r="G1096" s="168">
        <v>5</v>
      </c>
      <c r="H1096" s="168">
        <v>10</v>
      </c>
      <c r="I1096" s="165">
        <v>8371.7000000000007</v>
      </c>
      <c r="J1096" s="165">
        <v>8021.2</v>
      </c>
      <c r="K1096" s="165">
        <v>8021.2</v>
      </c>
      <c r="L1096" s="169">
        <v>360</v>
      </c>
      <c r="M1096" s="165">
        <f>T1096</f>
        <v>763874.53</v>
      </c>
      <c r="N1096" s="165" t="s">
        <v>34</v>
      </c>
      <c r="O1096" s="165" t="s">
        <v>34</v>
      </c>
      <c r="P1096" s="165" t="s">
        <v>34</v>
      </c>
      <c r="Q1096" s="165">
        <f t="shared" si="240"/>
        <v>763874.53</v>
      </c>
      <c r="R1096" s="165" t="s">
        <v>34</v>
      </c>
      <c r="S1096" s="165" t="s">
        <v>34</v>
      </c>
      <c r="T1096" s="165">
        <v>763874.53</v>
      </c>
      <c r="U1096" s="169" t="s">
        <v>34</v>
      </c>
      <c r="V1096" s="165" t="s">
        <v>34</v>
      </c>
      <c r="W1096" s="165" t="s">
        <v>34</v>
      </c>
      <c r="X1096" s="165" t="s">
        <v>34</v>
      </c>
      <c r="Y1096" s="165" t="s">
        <v>34</v>
      </c>
      <c r="Z1096" s="165" t="s">
        <v>34</v>
      </c>
      <c r="AA1096" s="165" t="s">
        <v>34</v>
      </c>
      <c r="AB1096" s="165" t="s">
        <v>34</v>
      </c>
      <c r="AC1096" s="165" t="s">
        <v>34</v>
      </c>
      <c r="AD1096" s="165" t="s">
        <v>34</v>
      </c>
      <c r="AE1096" s="165" t="s">
        <v>34</v>
      </c>
      <c r="AF1096" s="165" t="s">
        <v>34</v>
      </c>
      <c r="AG1096" s="165" t="s">
        <v>34</v>
      </c>
      <c r="AH1096" s="165" t="s">
        <v>34</v>
      </c>
      <c r="AI1096" s="170" t="s">
        <v>403</v>
      </c>
      <c r="AJ1096" s="41"/>
      <c r="AK1096" s="1" t="s">
        <v>408</v>
      </c>
      <c r="AL1096" s="90">
        <v>1</v>
      </c>
      <c r="AM1096" s="91"/>
      <c r="AN1096" s="22" t="s">
        <v>501</v>
      </c>
      <c r="AO1096" s="21"/>
      <c r="AP1096" s="22"/>
      <c r="AQ1096" s="22"/>
      <c r="AR1096" s="22"/>
      <c r="AS1096" s="46" t="s">
        <v>1839</v>
      </c>
      <c r="AT1096" s="46"/>
      <c r="AU1096" s="29">
        <v>991</v>
      </c>
      <c r="AV1096" s="29" t="s">
        <v>449</v>
      </c>
      <c r="AW1096" s="29" t="str">
        <f t="shared" si="241"/>
        <v>991.</v>
      </c>
      <c r="AX1096" s="104"/>
    </row>
    <row r="1097" spans="1:52" ht="22.5" customHeight="1" x14ac:dyDescent="0.3">
      <c r="A1097" s="159" t="str">
        <f t="shared" si="238"/>
        <v>992.</v>
      </c>
      <c r="B1097" s="159">
        <v>4984</v>
      </c>
      <c r="C1097" s="166" t="s">
        <v>1085</v>
      </c>
      <c r="D1097" s="159">
        <v>1972</v>
      </c>
      <c r="E1097" s="167" t="s">
        <v>34</v>
      </c>
      <c r="F1097" s="159" t="s">
        <v>113</v>
      </c>
      <c r="G1097" s="168">
        <v>5</v>
      </c>
      <c r="H1097" s="168">
        <v>6</v>
      </c>
      <c r="I1097" s="165">
        <v>4726.2</v>
      </c>
      <c r="J1097" s="165">
        <v>4722.2</v>
      </c>
      <c r="K1097" s="165">
        <v>4722.2</v>
      </c>
      <c r="L1097" s="169">
        <v>220</v>
      </c>
      <c r="M1097" s="165">
        <f>T1097</f>
        <v>797257.4</v>
      </c>
      <c r="N1097" s="165" t="s">
        <v>34</v>
      </c>
      <c r="O1097" s="160" t="s">
        <v>34</v>
      </c>
      <c r="P1097" s="165" t="s">
        <v>34</v>
      </c>
      <c r="Q1097" s="165">
        <f t="shared" si="240"/>
        <v>797257.4</v>
      </c>
      <c r="R1097" s="173">
        <f t="shared" ref="R1097:R1102" si="242">M1097/I1097</f>
        <v>168.68888324658289</v>
      </c>
      <c r="S1097" s="154">
        <v>5221.4052538370725</v>
      </c>
      <c r="T1097" s="165">
        <v>797257.4</v>
      </c>
      <c r="U1097" s="169" t="s">
        <v>34</v>
      </c>
      <c r="V1097" s="165" t="s">
        <v>34</v>
      </c>
      <c r="W1097" s="165" t="s">
        <v>34</v>
      </c>
      <c r="X1097" s="165" t="s">
        <v>34</v>
      </c>
      <c r="Y1097" s="165" t="s">
        <v>34</v>
      </c>
      <c r="Z1097" s="165" t="s">
        <v>34</v>
      </c>
      <c r="AA1097" s="165" t="s">
        <v>34</v>
      </c>
      <c r="AB1097" s="165" t="s">
        <v>34</v>
      </c>
      <c r="AC1097" s="165" t="s">
        <v>34</v>
      </c>
      <c r="AD1097" s="165" t="s">
        <v>34</v>
      </c>
      <c r="AE1097" s="165" t="s">
        <v>34</v>
      </c>
      <c r="AF1097" s="165" t="s">
        <v>34</v>
      </c>
      <c r="AG1097" s="165" t="s">
        <v>34</v>
      </c>
      <c r="AH1097" s="165" t="s">
        <v>34</v>
      </c>
      <c r="AI1097" s="170" t="s">
        <v>38</v>
      </c>
      <c r="AJ1097" s="41"/>
      <c r="AK1097" s="1" t="s">
        <v>408</v>
      </c>
      <c r="AL1097" s="90">
        <v>1</v>
      </c>
      <c r="AM1097" s="91"/>
      <c r="AN1097" s="23" t="s">
        <v>1517</v>
      </c>
      <c r="AO1097" s="21"/>
      <c r="AP1097" s="23"/>
      <c r="AQ1097" s="23"/>
      <c r="AR1097" s="23"/>
      <c r="AS1097" s="47" t="s">
        <v>1836</v>
      </c>
      <c r="AT1097" s="55">
        <v>43455</v>
      </c>
      <c r="AU1097" s="29">
        <v>992</v>
      </c>
      <c r="AV1097" s="29" t="s">
        <v>449</v>
      </c>
      <c r="AW1097" s="29" t="str">
        <f t="shared" si="241"/>
        <v>992.</v>
      </c>
      <c r="AX1097" s="104"/>
      <c r="AY1097" s="86"/>
      <c r="AZ1097" s="86"/>
    </row>
    <row r="1098" spans="1:52" ht="22.5" customHeight="1" x14ac:dyDescent="0.3">
      <c r="A1098" s="159" t="str">
        <f t="shared" si="238"/>
        <v>993.</v>
      </c>
      <c r="B1098" s="159">
        <v>4987</v>
      </c>
      <c r="C1098" s="166" t="s">
        <v>1086</v>
      </c>
      <c r="D1098" s="159">
        <v>1986</v>
      </c>
      <c r="E1098" s="167" t="s">
        <v>34</v>
      </c>
      <c r="F1098" s="159" t="s">
        <v>37</v>
      </c>
      <c r="G1098" s="168">
        <v>9</v>
      </c>
      <c r="H1098" s="168">
        <v>1</v>
      </c>
      <c r="I1098" s="165">
        <v>2450.1</v>
      </c>
      <c r="J1098" s="165">
        <v>2450.1</v>
      </c>
      <c r="K1098" s="165">
        <v>2450.1</v>
      </c>
      <c r="L1098" s="169">
        <v>120</v>
      </c>
      <c r="M1098" s="165">
        <f>V1098+AH1098</f>
        <v>1510521.35</v>
      </c>
      <c r="N1098" s="165" t="s">
        <v>34</v>
      </c>
      <c r="O1098" s="160" t="s">
        <v>34</v>
      </c>
      <c r="P1098" s="165" t="s">
        <v>34</v>
      </c>
      <c r="Q1098" s="165">
        <f t="shared" si="240"/>
        <v>1510521.35</v>
      </c>
      <c r="R1098" s="173">
        <f t="shared" si="242"/>
        <v>616.51416268723733</v>
      </c>
      <c r="S1098" s="154">
        <v>5221.4052538370725</v>
      </c>
      <c r="T1098" s="165" t="s">
        <v>34</v>
      </c>
      <c r="U1098" s="169">
        <v>1</v>
      </c>
      <c r="V1098" s="165">
        <v>1382311.8</v>
      </c>
      <c r="W1098" s="165" t="s">
        <v>34</v>
      </c>
      <c r="X1098" s="165" t="s">
        <v>34</v>
      </c>
      <c r="Y1098" s="165" t="s">
        <v>34</v>
      </c>
      <c r="Z1098" s="165" t="s">
        <v>34</v>
      </c>
      <c r="AA1098" s="165" t="s">
        <v>34</v>
      </c>
      <c r="AB1098" s="165" t="s">
        <v>34</v>
      </c>
      <c r="AC1098" s="165" t="s">
        <v>34</v>
      </c>
      <c r="AD1098" s="165" t="s">
        <v>34</v>
      </c>
      <c r="AE1098" s="165" t="s">
        <v>34</v>
      </c>
      <c r="AF1098" s="165" t="s">
        <v>34</v>
      </c>
      <c r="AG1098" s="165" t="s">
        <v>34</v>
      </c>
      <c r="AH1098" s="165">
        <v>128209.55</v>
      </c>
      <c r="AI1098" s="170" t="s">
        <v>403</v>
      </c>
      <c r="AJ1098" s="41"/>
      <c r="AK1098" s="1" t="s">
        <v>404</v>
      </c>
      <c r="AL1098" s="90">
        <v>1</v>
      </c>
      <c r="AM1098" s="91"/>
      <c r="AN1098" s="22"/>
      <c r="AO1098" s="87"/>
      <c r="AP1098" s="22"/>
      <c r="AQ1098" s="22"/>
      <c r="AR1098" s="22"/>
      <c r="AS1098" s="46"/>
      <c r="AT1098" s="46"/>
      <c r="AU1098" s="29">
        <v>993</v>
      </c>
      <c r="AV1098" s="29" t="s">
        <v>449</v>
      </c>
      <c r="AW1098" s="29" t="str">
        <f t="shared" si="241"/>
        <v>993.</v>
      </c>
      <c r="AX1098" s="104"/>
    </row>
    <row r="1099" spans="1:52" ht="22.5" customHeight="1" x14ac:dyDescent="0.3">
      <c r="A1099" s="159" t="str">
        <f t="shared" si="238"/>
        <v>994.</v>
      </c>
      <c r="B1099" s="159">
        <v>4989</v>
      </c>
      <c r="C1099" s="166" t="s">
        <v>1087</v>
      </c>
      <c r="D1099" s="159">
        <v>1971</v>
      </c>
      <c r="E1099" s="167" t="s">
        <v>34</v>
      </c>
      <c r="F1099" s="159" t="s">
        <v>37</v>
      </c>
      <c r="G1099" s="168">
        <v>5</v>
      </c>
      <c r="H1099" s="168">
        <v>3</v>
      </c>
      <c r="I1099" s="165">
        <v>2062.8000000000002</v>
      </c>
      <c r="J1099" s="165">
        <v>2061.6999999999998</v>
      </c>
      <c r="K1099" s="165">
        <v>2061.6999999999998</v>
      </c>
      <c r="L1099" s="169">
        <v>81</v>
      </c>
      <c r="M1099" s="165">
        <f>Z1099</f>
        <v>248221.25</v>
      </c>
      <c r="N1099" s="165" t="s">
        <v>34</v>
      </c>
      <c r="O1099" s="160" t="s">
        <v>34</v>
      </c>
      <c r="P1099" s="165" t="s">
        <v>34</v>
      </c>
      <c r="Q1099" s="165">
        <f t="shared" si="240"/>
        <v>248221.25</v>
      </c>
      <c r="R1099" s="173">
        <f t="shared" si="242"/>
        <v>120.33219410509986</v>
      </c>
      <c r="S1099" s="154">
        <v>5221.4052538370725</v>
      </c>
      <c r="T1099" s="165" t="s">
        <v>34</v>
      </c>
      <c r="U1099" s="169" t="s">
        <v>34</v>
      </c>
      <c r="V1099" s="165" t="s">
        <v>34</v>
      </c>
      <c r="W1099" s="165" t="s">
        <v>34</v>
      </c>
      <c r="X1099" s="165" t="s">
        <v>34</v>
      </c>
      <c r="Y1099" s="165">
        <v>470</v>
      </c>
      <c r="Z1099" s="165">
        <v>248221.25</v>
      </c>
      <c r="AA1099" s="165" t="s">
        <v>34</v>
      </c>
      <c r="AB1099" s="165" t="s">
        <v>34</v>
      </c>
      <c r="AC1099" s="165" t="s">
        <v>34</v>
      </c>
      <c r="AD1099" s="165" t="s">
        <v>34</v>
      </c>
      <c r="AE1099" s="165" t="s">
        <v>34</v>
      </c>
      <c r="AF1099" s="165" t="s">
        <v>34</v>
      </c>
      <c r="AG1099" s="165" t="s">
        <v>34</v>
      </c>
      <c r="AH1099" s="165" t="s">
        <v>34</v>
      </c>
      <c r="AI1099" s="170" t="s">
        <v>403</v>
      </c>
      <c r="AJ1099" s="41"/>
      <c r="AK1099" s="1" t="s">
        <v>406</v>
      </c>
      <c r="AL1099" s="90">
        <v>1</v>
      </c>
      <c r="AM1099" s="91"/>
      <c r="AN1099" s="22"/>
      <c r="AO1099" s="87"/>
      <c r="AP1099" s="22"/>
      <c r="AQ1099" s="22"/>
      <c r="AR1099" s="22"/>
      <c r="AS1099" s="46" t="s">
        <v>532</v>
      </c>
      <c r="AT1099" s="46"/>
      <c r="AU1099" s="29">
        <v>994</v>
      </c>
      <c r="AV1099" s="29" t="s">
        <v>449</v>
      </c>
      <c r="AW1099" s="29" t="str">
        <f t="shared" si="241"/>
        <v>994.</v>
      </c>
      <c r="AX1099" s="104"/>
    </row>
    <row r="1100" spans="1:52" ht="22.5" customHeight="1" x14ac:dyDescent="0.3">
      <c r="A1100" s="159" t="str">
        <f t="shared" si="238"/>
        <v>995.</v>
      </c>
      <c r="B1100" s="159">
        <v>4990</v>
      </c>
      <c r="C1100" s="166" t="s">
        <v>1088</v>
      </c>
      <c r="D1100" s="159">
        <v>1963</v>
      </c>
      <c r="E1100" s="167" t="s">
        <v>34</v>
      </c>
      <c r="F1100" s="159" t="s">
        <v>35</v>
      </c>
      <c r="G1100" s="168">
        <v>4</v>
      </c>
      <c r="H1100" s="168">
        <v>5</v>
      </c>
      <c r="I1100" s="165">
        <v>3575.7</v>
      </c>
      <c r="J1100" s="165">
        <v>3286</v>
      </c>
      <c r="K1100" s="165">
        <v>3213.7</v>
      </c>
      <c r="L1100" s="169">
        <v>159</v>
      </c>
      <c r="M1100" s="165">
        <f>X1100</f>
        <v>3307280.05</v>
      </c>
      <c r="N1100" s="165" t="s">
        <v>34</v>
      </c>
      <c r="O1100" s="160" t="s">
        <v>34</v>
      </c>
      <c r="P1100" s="165" t="s">
        <v>34</v>
      </c>
      <c r="Q1100" s="165">
        <f t="shared" si="240"/>
        <v>3307280.05</v>
      </c>
      <c r="R1100" s="173">
        <f t="shared" si="242"/>
        <v>924.93219509466678</v>
      </c>
      <c r="S1100" s="154">
        <v>5221.4052538370725</v>
      </c>
      <c r="T1100" s="165" t="s">
        <v>34</v>
      </c>
      <c r="U1100" s="169" t="s">
        <v>34</v>
      </c>
      <c r="V1100" s="165" t="s">
        <v>34</v>
      </c>
      <c r="W1100" s="165">
        <v>1404</v>
      </c>
      <c r="X1100" s="165">
        <v>3307280.05</v>
      </c>
      <c r="Y1100" s="165" t="s">
        <v>34</v>
      </c>
      <c r="Z1100" s="165" t="s">
        <v>34</v>
      </c>
      <c r="AA1100" s="165" t="s">
        <v>34</v>
      </c>
      <c r="AB1100" s="165" t="s">
        <v>34</v>
      </c>
      <c r="AC1100" s="165" t="s">
        <v>34</v>
      </c>
      <c r="AD1100" s="165" t="s">
        <v>34</v>
      </c>
      <c r="AE1100" s="165" t="s">
        <v>34</v>
      </c>
      <c r="AF1100" s="165" t="s">
        <v>34</v>
      </c>
      <c r="AG1100" s="165" t="s">
        <v>34</v>
      </c>
      <c r="AH1100" s="165" t="s">
        <v>34</v>
      </c>
      <c r="AI1100" s="170" t="s">
        <v>403</v>
      </c>
      <c r="AJ1100" s="41"/>
      <c r="AK1100" s="1" t="s">
        <v>404</v>
      </c>
      <c r="AL1100" s="90">
        <v>1</v>
      </c>
      <c r="AM1100" s="91"/>
      <c r="AN1100" s="22"/>
      <c r="AO1100" s="87"/>
      <c r="AP1100" s="22"/>
      <c r="AQ1100" s="22"/>
      <c r="AR1100" s="22"/>
      <c r="AS1100" s="46"/>
      <c r="AT1100" s="46"/>
      <c r="AU1100" s="29">
        <v>995</v>
      </c>
      <c r="AV1100" s="29" t="s">
        <v>449</v>
      </c>
      <c r="AW1100" s="29" t="str">
        <f t="shared" si="241"/>
        <v>995.</v>
      </c>
      <c r="AX1100" s="104"/>
    </row>
    <row r="1101" spans="1:52" ht="22.5" customHeight="1" x14ac:dyDescent="0.3">
      <c r="A1101" s="159" t="str">
        <f t="shared" si="238"/>
        <v>996.</v>
      </c>
      <c r="B1101" s="159">
        <v>4997</v>
      </c>
      <c r="C1101" s="166" t="s">
        <v>1089</v>
      </c>
      <c r="D1101" s="159">
        <v>1964</v>
      </c>
      <c r="E1101" s="167" t="s">
        <v>34</v>
      </c>
      <c r="F1101" s="159" t="s">
        <v>35</v>
      </c>
      <c r="G1101" s="168">
        <v>4</v>
      </c>
      <c r="H1101" s="168">
        <v>3</v>
      </c>
      <c r="I1101" s="165">
        <v>2143</v>
      </c>
      <c r="J1101" s="165">
        <v>1975.6</v>
      </c>
      <c r="K1101" s="165">
        <v>1975.6</v>
      </c>
      <c r="L1101" s="169">
        <v>88</v>
      </c>
      <c r="M1101" s="165">
        <f>X1101</f>
        <v>2060358.92</v>
      </c>
      <c r="N1101" s="165" t="s">
        <v>34</v>
      </c>
      <c r="O1101" s="160" t="s">
        <v>34</v>
      </c>
      <c r="P1101" s="165" t="s">
        <v>34</v>
      </c>
      <c r="Q1101" s="165">
        <f t="shared" si="240"/>
        <v>2060358.92</v>
      </c>
      <c r="R1101" s="173">
        <f t="shared" si="242"/>
        <v>961.43673355109661</v>
      </c>
      <c r="S1101" s="154">
        <v>5221.4052538370725</v>
      </c>
      <c r="T1101" s="165" t="s">
        <v>34</v>
      </c>
      <c r="U1101" s="169" t="s">
        <v>34</v>
      </c>
      <c r="V1101" s="165" t="s">
        <v>34</v>
      </c>
      <c r="W1101" s="165">
        <v>872.8</v>
      </c>
      <c r="X1101" s="165">
        <v>2060358.92</v>
      </c>
      <c r="Y1101" s="165" t="s">
        <v>34</v>
      </c>
      <c r="Z1101" s="165" t="s">
        <v>34</v>
      </c>
      <c r="AA1101" s="165" t="s">
        <v>34</v>
      </c>
      <c r="AB1101" s="165" t="s">
        <v>34</v>
      </c>
      <c r="AC1101" s="165" t="s">
        <v>34</v>
      </c>
      <c r="AD1101" s="165" t="s">
        <v>34</v>
      </c>
      <c r="AE1101" s="165" t="s">
        <v>34</v>
      </c>
      <c r="AF1101" s="165" t="s">
        <v>34</v>
      </c>
      <c r="AG1101" s="165" t="s">
        <v>34</v>
      </c>
      <c r="AH1101" s="165" t="s">
        <v>34</v>
      </c>
      <c r="AI1101" s="170" t="s">
        <v>403</v>
      </c>
      <c r="AJ1101" s="41"/>
      <c r="AK1101" s="1" t="s">
        <v>404</v>
      </c>
      <c r="AL1101" s="90">
        <v>1</v>
      </c>
      <c r="AM1101" s="91"/>
      <c r="AN1101" s="22"/>
      <c r="AO1101" s="87"/>
      <c r="AP1101" s="22"/>
      <c r="AQ1101" s="22"/>
      <c r="AR1101" s="22"/>
      <c r="AS1101" s="46"/>
      <c r="AT1101" s="46"/>
      <c r="AU1101" s="29">
        <v>996</v>
      </c>
      <c r="AV1101" s="29" t="s">
        <v>449</v>
      </c>
      <c r="AW1101" s="29" t="str">
        <f t="shared" si="241"/>
        <v>996.</v>
      </c>
      <c r="AX1101" s="104"/>
    </row>
    <row r="1102" spans="1:52" ht="22.5" customHeight="1" x14ac:dyDescent="0.3">
      <c r="A1102" s="159" t="str">
        <f t="shared" si="238"/>
        <v>997.</v>
      </c>
      <c r="B1102" s="159">
        <v>5000</v>
      </c>
      <c r="C1102" s="166" t="s">
        <v>1090</v>
      </c>
      <c r="D1102" s="159">
        <v>1964</v>
      </c>
      <c r="E1102" s="167" t="s">
        <v>34</v>
      </c>
      <c r="F1102" s="159" t="s">
        <v>35</v>
      </c>
      <c r="G1102" s="168">
        <v>5</v>
      </c>
      <c r="H1102" s="168">
        <v>4</v>
      </c>
      <c r="I1102" s="165">
        <v>3460.2</v>
      </c>
      <c r="J1102" s="165">
        <v>3160.7</v>
      </c>
      <c r="K1102" s="165">
        <v>3160.7</v>
      </c>
      <c r="L1102" s="169">
        <v>154</v>
      </c>
      <c r="M1102" s="165">
        <f>X1102</f>
        <v>2685883.37</v>
      </c>
      <c r="N1102" s="165" t="s">
        <v>34</v>
      </c>
      <c r="O1102" s="160" t="s">
        <v>34</v>
      </c>
      <c r="P1102" s="165" t="s">
        <v>34</v>
      </c>
      <c r="Q1102" s="165">
        <f t="shared" si="240"/>
        <v>2685883.37</v>
      </c>
      <c r="R1102" s="173">
        <f t="shared" si="242"/>
        <v>776.22200161840362</v>
      </c>
      <c r="S1102" s="154">
        <v>5221.4052538370725</v>
      </c>
      <c r="T1102" s="165" t="s">
        <v>34</v>
      </c>
      <c r="U1102" s="169" t="s">
        <v>34</v>
      </c>
      <c r="V1102" s="165" t="s">
        <v>34</v>
      </c>
      <c r="W1102" s="165">
        <v>1084</v>
      </c>
      <c r="X1102" s="165">
        <v>2685883.37</v>
      </c>
      <c r="Y1102" s="165" t="s">
        <v>34</v>
      </c>
      <c r="Z1102" s="165" t="s">
        <v>34</v>
      </c>
      <c r="AA1102" s="165" t="s">
        <v>34</v>
      </c>
      <c r="AB1102" s="165" t="s">
        <v>34</v>
      </c>
      <c r="AC1102" s="165" t="s">
        <v>34</v>
      </c>
      <c r="AD1102" s="165" t="s">
        <v>34</v>
      </c>
      <c r="AE1102" s="165" t="s">
        <v>34</v>
      </c>
      <c r="AF1102" s="165" t="s">
        <v>34</v>
      </c>
      <c r="AG1102" s="165" t="s">
        <v>34</v>
      </c>
      <c r="AH1102" s="165" t="s">
        <v>34</v>
      </c>
      <c r="AI1102" s="170" t="s">
        <v>403</v>
      </c>
      <c r="AJ1102" s="41"/>
      <c r="AK1102" s="1" t="s">
        <v>404</v>
      </c>
      <c r="AL1102" s="90">
        <v>1</v>
      </c>
      <c r="AM1102" s="91"/>
      <c r="AN1102" s="22"/>
      <c r="AO1102" s="87"/>
      <c r="AP1102" s="22"/>
      <c r="AQ1102" s="22"/>
      <c r="AR1102" s="22"/>
      <c r="AS1102" s="46"/>
      <c r="AT1102" s="46"/>
      <c r="AU1102" s="29">
        <v>997</v>
      </c>
      <c r="AV1102" s="29" t="s">
        <v>449</v>
      </c>
      <c r="AW1102" s="29" t="str">
        <f t="shared" si="241"/>
        <v>997.</v>
      </c>
      <c r="AX1102" s="104"/>
    </row>
    <row r="1103" spans="1:52" ht="22.5" customHeight="1" x14ac:dyDescent="0.3">
      <c r="A1103" s="159" t="str">
        <f t="shared" si="238"/>
        <v>998.</v>
      </c>
      <c r="B1103" s="159">
        <v>5009</v>
      </c>
      <c r="C1103" s="166" t="s">
        <v>1091</v>
      </c>
      <c r="D1103" s="159">
        <v>1973</v>
      </c>
      <c r="E1103" s="167" t="s">
        <v>34</v>
      </c>
      <c r="F1103" s="159" t="s">
        <v>37</v>
      </c>
      <c r="G1103" s="168">
        <v>5</v>
      </c>
      <c r="H1103" s="168">
        <v>4</v>
      </c>
      <c r="I1103" s="165">
        <v>3337.4</v>
      </c>
      <c r="J1103" s="165">
        <v>3272.2</v>
      </c>
      <c r="K1103" s="165">
        <v>3272.2</v>
      </c>
      <c r="L1103" s="169">
        <v>147</v>
      </c>
      <c r="M1103" s="165">
        <f>T1103</f>
        <v>539794.96</v>
      </c>
      <c r="N1103" s="165" t="s">
        <v>34</v>
      </c>
      <c r="O1103" s="165" t="s">
        <v>34</v>
      </c>
      <c r="P1103" s="165" t="s">
        <v>34</v>
      </c>
      <c r="Q1103" s="165">
        <f t="shared" si="240"/>
        <v>539794.96</v>
      </c>
      <c r="R1103" s="165" t="s">
        <v>34</v>
      </c>
      <c r="S1103" s="165" t="s">
        <v>34</v>
      </c>
      <c r="T1103" s="165">
        <v>539794.96</v>
      </c>
      <c r="U1103" s="169" t="s">
        <v>34</v>
      </c>
      <c r="V1103" s="165" t="s">
        <v>34</v>
      </c>
      <c r="W1103" s="165" t="s">
        <v>34</v>
      </c>
      <c r="X1103" s="165" t="s">
        <v>34</v>
      </c>
      <c r="Y1103" s="165" t="s">
        <v>34</v>
      </c>
      <c r="Z1103" s="165" t="s">
        <v>34</v>
      </c>
      <c r="AA1103" s="165" t="s">
        <v>34</v>
      </c>
      <c r="AB1103" s="165" t="s">
        <v>34</v>
      </c>
      <c r="AC1103" s="165" t="s">
        <v>34</v>
      </c>
      <c r="AD1103" s="165" t="s">
        <v>34</v>
      </c>
      <c r="AE1103" s="165" t="s">
        <v>34</v>
      </c>
      <c r="AF1103" s="165" t="s">
        <v>34</v>
      </c>
      <c r="AG1103" s="165" t="s">
        <v>34</v>
      </c>
      <c r="AH1103" s="165" t="s">
        <v>34</v>
      </c>
      <c r="AI1103" s="170" t="s">
        <v>403</v>
      </c>
      <c r="AJ1103" s="41"/>
      <c r="AK1103" s="1" t="s">
        <v>406</v>
      </c>
      <c r="AL1103" s="90">
        <v>1</v>
      </c>
      <c r="AM1103" s="91"/>
      <c r="AN1103" s="22" t="s">
        <v>501</v>
      </c>
      <c r="AO1103" s="21"/>
      <c r="AP1103" s="22"/>
      <c r="AQ1103" s="22"/>
      <c r="AR1103" s="22"/>
      <c r="AS1103" s="46" t="s">
        <v>630</v>
      </c>
      <c r="AT1103" s="46"/>
      <c r="AU1103" s="29">
        <v>998</v>
      </c>
      <c r="AV1103" s="29" t="s">
        <v>449</v>
      </c>
      <c r="AW1103" s="29" t="str">
        <f t="shared" si="241"/>
        <v>998.</v>
      </c>
      <c r="AX1103" s="104"/>
    </row>
    <row r="1104" spans="1:52" ht="22.5" customHeight="1" x14ac:dyDescent="0.3">
      <c r="A1104" s="159" t="str">
        <f t="shared" si="238"/>
        <v>999.</v>
      </c>
      <c r="B1104" s="159">
        <v>5011</v>
      </c>
      <c r="C1104" s="166" t="s">
        <v>1092</v>
      </c>
      <c r="D1104" s="159">
        <v>1971</v>
      </c>
      <c r="E1104" s="167" t="s">
        <v>34</v>
      </c>
      <c r="F1104" s="159" t="s">
        <v>35</v>
      </c>
      <c r="G1104" s="168">
        <v>9</v>
      </c>
      <c r="H1104" s="168">
        <v>1</v>
      </c>
      <c r="I1104" s="165">
        <v>2516.8000000000002</v>
      </c>
      <c r="J1104" s="165">
        <v>2233.5</v>
      </c>
      <c r="K1104" s="165">
        <v>2199.3000000000002</v>
      </c>
      <c r="L1104" s="169">
        <v>89</v>
      </c>
      <c r="M1104" s="165">
        <f>T1104+AG1104</f>
        <v>237395.3</v>
      </c>
      <c r="N1104" s="165" t="s">
        <v>34</v>
      </c>
      <c r="O1104" s="160" t="s">
        <v>34</v>
      </c>
      <c r="P1104" s="165" t="s">
        <v>34</v>
      </c>
      <c r="Q1104" s="165">
        <f t="shared" si="240"/>
        <v>237395.3</v>
      </c>
      <c r="R1104" s="173">
        <f t="shared" ref="R1104:R1132" si="243">M1104/I1104</f>
        <v>94.324260966306412</v>
      </c>
      <c r="S1104" s="154">
        <v>5221.4052538370725</v>
      </c>
      <c r="T1104" s="165">
        <v>224607.06</v>
      </c>
      <c r="U1104" s="169" t="s">
        <v>34</v>
      </c>
      <c r="V1104" s="165" t="s">
        <v>34</v>
      </c>
      <c r="W1104" s="165" t="s">
        <v>34</v>
      </c>
      <c r="X1104" s="165" t="s">
        <v>34</v>
      </c>
      <c r="Y1104" s="165" t="s">
        <v>34</v>
      </c>
      <c r="Z1104" s="165" t="s">
        <v>34</v>
      </c>
      <c r="AA1104" s="165" t="s">
        <v>34</v>
      </c>
      <c r="AB1104" s="165" t="s">
        <v>34</v>
      </c>
      <c r="AC1104" s="165" t="s">
        <v>34</v>
      </c>
      <c r="AD1104" s="165" t="s">
        <v>34</v>
      </c>
      <c r="AE1104" s="165" t="s">
        <v>34</v>
      </c>
      <c r="AF1104" s="165" t="s">
        <v>34</v>
      </c>
      <c r="AG1104" s="165">
        <v>12788.24</v>
      </c>
      <c r="AH1104" s="165" t="s">
        <v>34</v>
      </c>
      <c r="AI1104" s="170" t="s">
        <v>403</v>
      </c>
      <c r="AJ1104" s="41"/>
      <c r="AK1104" s="1" t="s">
        <v>406</v>
      </c>
      <c r="AL1104" s="90">
        <v>1</v>
      </c>
      <c r="AM1104" s="91"/>
      <c r="AN1104" s="22" t="s">
        <v>502</v>
      </c>
      <c r="AO1104" s="21"/>
      <c r="AP1104" s="22"/>
      <c r="AQ1104" s="22"/>
      <c r="AR1104" s="22"/>
      <c r="AS1104" s="46" t="s">
        <v>532</v>
      </c>
      <c r="AT1104" s="46"/>
      <c r="AU1104" s="29">
        <v>999</v>
      </c>
      <c r="AV1104" s="29" t="s">
        <v>449</v>
      </c>
      <c r="AW1104" s="29" t="str">
        <f t="shared" si="241"/>
        <v>999.</v>
      </c>
      <c r="AX1104" s="104"/>
    </row>
    <row r="1105" spans="1:50" ht="22.5" customHeight="1" x14ac:dyDescent="0.3">
      <c r="A1105" s="159" t="str">
        <f t="shared" si="238"/>
        <v>1000.</v>
      </c>
      <c r="B1105" s="159">
        <v>5013</v>
      </c>
      <c r="C1105" s="166" t="s">
        <v>1093</v>
      </c>
      <c r="D1105" s="159">
        <v>1969</v>
      </c>
      <c r="E1105" s="167" t="s">
        <v>34</v>
      </c>
      <c r="F1105" s="159" t="s">
        <v>35</v>
      </c>
      <c r="G1105" s="168">
        <v>5</v>
      </c>
      <c r="H1105" s="168">
        <v>4</v>
      </c>
      <c r="I1105" s="165">
        <v>2869.7</v>
      </c>
      <c r="J1105" s="165">
        <v>2869.7</v>
      </c>
      <c r="K1105" s="165">
        <v>2869.7</v>
      </c>
      <c r="L1105" s="169">
        <v>130</v>
      </c>
      <c r="M1105" s="165">
        <f>T1105</f>
        <v>338130</v>
      </c>
      <c r="N1105" s="165" t="s">
        <v>34</v>
      </c>
      <c r="O1105" s="160" t="s">
        <v>34</v>
      </c>
      <c r="P1105" s="165" t="s">
        <v>34</v>
      </c>
      <c r="Q1105" s="165">
        <f t="shared" si="240"/>
        <v>338130</v>
      </c>
      <c r="R1105" s="173">
        <f t="shared" si="243"/>
        <v>117.8276474892846</v>
      </c>
      <c r="S1105" s="154">
        <v>5221.4052538370725</v>
      </c>
      <c r="T1105" s="165">
        <v>338130</v>
      </c>
      <c r="U1105" s="169" t="s">
        <v>34</v>
      </c>
      <c r="V1105" s="165" t="s">
        <v>34</v>
      </c>
      <c r="W1105" s="165" t="s">
        <v>34</v>
      </c>
      <c r="X1105" s="165" t="s">
        <v>34</v>
      </c>
      <c r="Y1105" s="165" t="s">
        <v>34</v>
      </c>
      <c r="Z1105" s="165" t="s">
        <v>34</v>
      </c>
      <c r="AA1105" s="165" t="s">
        <v>34</v>
      </c>
      <c r="AB1105" s="165" t="s">
        <v>34</v>
      </c>
      <c r="AC1105" s="165" t="s">
        <v>34</v>
      </c>
      <c r="AD1105" s="165" t="s">
        <v>34</v>
      </c>
      <c r="AE1105" s="165" t="s">
        <v>34</v>
      </c>
      <c r="AF1105" s="165" t="s">
        <v>34</v>
      </c>
      <c r="AG1105" s="165" t="s">
        <v>34</v>
      </c>
      <c r="AH1105" s="165" t="s">
        <v>34</v>
      </c>
      <c r="AI1105" s="170" t="s">
        <v>403</v>
      </c>
      <c r="AJ1105" s="41"/>
      <c r="AK1105" s="1" t="s">
        <v>404</v>
      </c>
      <c r="AL1105" s="90">
        <v>1</v>
      </c>
      <c r="AM1105" s="91"/>
      <c r="AN1105" s="22" t="s">
        <v>409</v>
      </c>
      <c r="AO1105" s="21"/>
      <c r="AP1105" s="22"/>
      <c r="AQ1105" s="22"/>
      <c r="AR1105" s="22"/>
      <c r="AS1105" s="46"/>
      <c r="AT1105" s="46"/>
      <c r="AU1105" s="29">
        <v>1000</v>
      </c>
      <c r="AV1105" s="29" t="s">
        <v>449</v>
      </c>
      <c r="AW1105" s="29" t="str">
        <f t="shared" si="241"/>
        <v>1000.</v>
      </c>
      <c r="AX1105" s="104"/>
    </row>
    <row r="1106" spans="1:50" ht="22.5" customHeight="1" x14ac:dyDescent="0.3">
      <c r="A1106" s="159" t="str">
        <f t="shared" si="238"/>
        <v>1001.</v>
      </c>
      <c r="B1106" s="159">
        <v>5016</v>
      </c>
      <c r="C1106" s="166" t="s">
        <v>1094</v>
      </c>
      <c r="D1106" s="159">
        <v>1975</v>
      </c>
      <c r="E1106" s="167" t="s">
        <v>34</v>
      </c>
      <c r="F1106" s="159" t="s">
        <v>35</v>
      </c>
      <c r="G1106" s="168">
        <v>5</v>
      </c>
      <c r="H1106" s="168">
        <v>5</v>
      </c>
      <c r="I1106" s="165">
        <v>4707.5</v>
      </c>
      <c r="J1106" s="165">
        <v>3057.2</v>
      </c>
      <c r="K1106" s="165">
        <v>2596.4</v>
      </c>
      <c r="L1106" s="169">
        <v>227</v>
      </c>
      <c r="M1106" s="165">
        <f>T1106+AG1106</f>
        <v>3913600.9899999998</v>
      </c>
      <c r="N1106" s="165" t="s">
        <v>34</v>
      </c>
      <c r="O1106" s="160" t="s">
        <v>34</v>
      </c>
      <c r="P1106" s="165" t="s">
        <v>34</v>
      </c>
      <c r="Q1106" s="165">
        <f t="shared" si="240"/>
        <v>3913600.9899999998</v>
      </c>
      <c r="R1106" s="173">
        <f t="shared" si="243"/>
        <v>831.35443228890063</v>
      </c>
      <c r="S1106" s="154">
        <v>5221.4052538370725</v>
      </c>
      <c r="T1106" s="165">
        <v>3707178.86</v>
      </c>
      <c r="U1106" s="169" t="s">
        <v>34</v>
      </c>
      <c r="V1106" s="165" t="s">
        <v>34</v>
      </c>
      <c r="W1106" s="165" t="s">
        <v>34</v>
      </c>
      <c r="X1106" s="165" t="s">
        <v>34</v>
      </c>
      <c r="Y1106" s="165" t="s">
        <v>34</v>
      </c>
      <c r="Z1106" s="165" t="s">
        <v>34</v>
      </c>
      <c r="AA1106" s="165" t="s">
        <v>34</v>
      </c>
      <c r="AB1106" s="165" t="s">
        <v>34</v>
      </c>
      <c r="AC1106" s="165" t="s">
        <v>34</v>
      </c>
      <c r="AD1106" s="165" t="s">
        <v>34</v>
      </c>
      <c r="AE1106" s="165" t="s">
        <v>34</v>
      </c>
      <c r="AF1106" s="165" t="s">
        <v>34</v>
      </c>
      <c r="AG1106" s="165">
        <v>206422.13</v>
      </c>
      <c r="AH1106" s="165" t="s">
        <v>34</v>
      </c>
      <c r="AI1106" s="170" t="s">
        <v>403</v>
      </c>
      <c r="AJ1106" s="41"/>
      <c r="AK1106" s="1" t="s">
        <v>404</v>
      </c>
      <c r="AL1106" s="90">
        <v>1</v>
      </c>
      <c r="AM1106" s="91"/>
      <c r="AN1106" s="22" t="s">
        <v>486</v>
      </c>
      <c r="AO1106" s="21"/>
      <c r="AP1106" s="22"/>
      <c r="AQ1106" s="22"/>
      <c r="AR1106" s="22"/>
      <c r="AS1106" s="46"/>
      <c r="AT1106" s="46"/>
      <c r="AU1106" s="29">
        <v>1001</v>
      </c>
      <c r="AV1106" s="29" t="s">
        <v>449</v>
      </c>
      <c r="AW1106" s="29" t="str">
        <f t="shared" si="241"/>
        <v>1001.</v>
      </c>
      <c r="AX1106" s="104"/>
    </row>
    <row r="1107" spans="1:50" ht="22.5" customHeight="1" x14ac:dyDescent="0.3">
      <c r="A1107" s="159" t="str">
        <f t="shared" si="238"/>
        <v>1002.</v>
      </c>
      <c r="B1107" s="159">
        <v>5018</v>
      </c>
      <c r="C1107" s="166" t="s">
        <v>1095</v>
      </c>
      <c r="D1107" s="159">
        <v>1974</v>
      </c>
      <c r="E1107" s="167" t="s">
        <v>34</v>
      </c>
      <c r="F1107" s="159" t="s">
        <v>35</v>
      </c>
      <c r="G1107" s="168">
        <v>5</v>
      </c>
      <c r="H1107" s="168">
        <v>9</v>
      </c>
      <c r="I1107" s="165">
        <v>7202.2</v>
      </c>
      <c r="J1107" s="165">
        <v>6917.6</v>
      </c>
      <c r="K1107" s="165">
        <v>6413.9</v>
      </c>
      <c r="L1107" s="169">
        <v>318</v>
      </c>
      <c r="M1107" s="165">
        <f>X1107</f>
        <v>3622683.82</v>
      </c>
      <c r="N1107" s="165" t="s">
        <v>34</v>
      </c>
      <c r="O1107" s="160" t="s">
        <v>34</v>
      </c>
      <c r="P1107" s="165" t="s">
        <v>34</v>
      </c>
      <c r="Q1107" s="165">
        <f t="shared" si="240"/>
        <v>3622683.82</v>
      </c>
      <c r="R1107" s="173">
        <f t="shared" si="243"/>
        <v>502.99683707755963</v>
      </c>
      <c r="S1107" s="154">
        <v>5221.4052538370725</v>
      </c>
      <c r="T1107" s="165" t="s">
        <v>34</v>
      </c>
      <c r="U1107" s="169" t="s">
        <v>34</v>
      </c>
      <c r="V1107" s="165" t="s">
        <v>34</v>
      </c>
      <c r="W1107" s="165">
        <v>2261</v>
      </c>
      <c r="X1107" s="165">
        <v>3622683.82</v>
      </c>
      <c r="Y1107" s="165" t="s">
        <v>34</v>
      </c>
      <c r="Z1107" s="165" t="s">
        <v>34</v>
      </c>
      <c r="AA1107" s="165" t="s">
        <v>34</v>
      </c>
      <c r="AB1107" s="165" t="s">
        <v>34</v>
      </c>
      <c r="AC1107" s="165" t="s">
        <v>34</v>
      </c>
      <c r="AD1107" s="165" t="s">
        <v>34</v>
      </c>
      <c r="AE1107" s="165" t="s">
        <v>34</v>
      </c>
      <c r="AF1107" s="165" t="s">
        <v>34</v>
      </c>
      <c r="AG1107" s="165" t="s">
        <v>34</v>
      </c>
      <c r="AH1107" s="165" t="s">
        <v>34</v>
      </c>
      <c r="AI1107" s="170" t="s">
        <v>403</v>
      </c>
      <c r="AJ1107" s="41"/>
      <c r="AK1107" s="1" t="s">
        <v>404</v>
      </c>
      <c r="AL1107" s="90">
        <v>1</v>
      </c>
      <c r="AM1107" s="91"/>
      <c r="AN1107" s="22"/>
      <c r="AO1107" s="87"/>
      <c r="AP1107" s="22"/>
      <c r="AQ1107" s="22"/>
      <c r="AR1107" s="22"/>
      <c r="AS1107" s="46" t="s">
        <v>500</v>
      </c>
      <c r="AT1107" s="46"/>
      <c r="AU1107" s="29">
        <v>1002</v>
      </c>
      <c r="AV1107" s="29" t="s">
        <v>449</v>
      </c>
      <c r="AW1107" s="29" t="str">
        <f t="shared" si="241"/>
        <v>1002.</v>
      </c>
      <c r="AX1107" s="104"/>
    </row>
    <row r="1108" spans="1:50" ht="22.5" customHeight="1" x14ac:dyDescent="0.3">
      <c r="A1108" s="159" t="str">
        <f t="shared" si="238"/>
        <v>1003.</v>
      </c>
      <c r="B1108" s="159">
        <v>5027</v>
      </c>
      <c r="C1108" s="179" t="s">
        <v>1818</v>
      </c>
      <c r="D1108" s="159">
        <v>1965</v>
      </c>
      <c r="E1108" s="167" t="s">
        <v>34</v>
      </c>
      <c r="F1108" s="159" t="s">
        <v>35</v>
      </c>
      <c r="G1108" s="168">
        <v>5</v>
      </c>
      <c r="H1108" s="168">
        <v>6</v>
      </c>
      <c r="I1108" s="165">
        <v>5293.2</v>
      </c>
      <c r="J1108" s="165">
        <v>4839.6000000000004</v>
      </c>
      <c r="K1108" s="165">
        <v>4839.6000000000004</v>
      </c>
      <c r="L1108" s="169">
        <v>206</v>
      </c>
      <c r="M1108" s="165">
        <f>T1108</f>
        <v>596760</v>
      </c>
      <c r="N1108" s="165" t="s">
        <v>34</v>
      </c>
      <c r="O1108" s="160" t="s">
        <v>34</v>
      </c>
      <c r="P1108" s="165" t="s">
        <v>34</v>
      </c>
      <c r="Q1108" s="165">
        <f t="shared" si="240"/>
        <v>596760</v>
      </c>
      <c r="R1108" s="173">
        <f t="shared" si="243"/>
        <v>112.74087508501474</v>
      </c>
      <c r="S1108" s="154">
        <v>5221.4052538370725</v>
      </c>
      <c r="T1108" s="165">
        <v>596760</v>
      </c>
      <c r="U1108" s="169" t="s">
        <v>34</v>
      </c>
      <c r="V1108" s="165" t="s">
        <v>34</v>
      </c>
      <c r="W1108" s="165" t="s">
        <v>34</v>
      </c>
      <c r="X1108" s="165" t="s">
        <v>34</v>
      </c>
      <c r="Y1108" s="165" t="s">
        <v>34</v>
      </c>
      <c r="Z1108" s="165" t="s">
        <v>34</v>
      </c>
      <c r="AA1108" s="165" t="s">
        <v>34</v>
      </c>
      <c r="AB1108" s="165" t="s">
        <v>34</v>
      </c>
      <c r="AC1108" s="165" t="s">
        <v>34</v>
      </c>
      <c r="AD1108" s="165" t="s">
        <v>34</v>
      </c>
      <c r="AE1108" s="165" t="s">
        <v>34</v>
      </c>
      <c r="AF1108" s="165" t="s">
        <v>34</v>
      </c>
      <c r="AG1108" s="165" t="s">
        <v>34</v>
      </c>
      <c r="AH1108" s="165" t="s">
        <v>34</v>
      </c>
      <c r="AI1108" s="170" t="s">
        <v>403</v>
      </c>
      <c r="AJ1108" s="41"/>
      <c r="AK1108" s="1" t="s">
        <v>407</v>
      </c>
      <c r="AL1108" s="90">
        <v>1</v>
      </c>
      <c r="AM1108" s="91" t="s">
        <v>407</v>
      </c>
      <c r="AN1108" s="23" t="s">
        <v>486</v>
      </c>
      <c r="AO1108" s="21"/>
      <c r="AP1108" s="23"/>
      <c r="AQ1108" s="23"/>
      <c r="AR1108" s="23"/>
      <c r="AS1108" s="46" t="s">
        <v>1544</v>
      </c>
      <c r="AT1108" s="46" t="s">
        <v>1580</v>
      </c>
      <c r="AU1108" s="29">
        <v>1003</v>
      </c>
      <c r="AV1108" s="29" t="s">
        <v>449</v>
      </c>
      <c r="AW1108" s="29" t="str">
        <f t="shared" si="241"/>
        <v>1003.</v>
      </c>
      <c r="AX1108" s="104"/>
    </row>
    <row r="1109" spans="1:50" ht="22.5" customHeight="1" x14ac:dyDescent="0.3">
      <c r="A1109" s="159" t="str">
        <f t="shared" si="238"/>
        <v>1004.</v>
      </c>
      <c r="B1109" s="159">
        <v>5029</v>
      </c>
      <c r="C1109" s="179" t="s">
        <v>1096</v>
      </c>
      <c r="D1109" s="159">
        <v>1961</v>
      </c>
      <c r="E1109" s="167" t="s">
        <v>34</v>
      </c>
      <c r="F1109" s="159" t="s">
        <v>35</v>
      </c>
      <c r="G1109" s="168">
        <v>3</v>
      </c>
      <c r="H1109" s="168">
        <v>2</v>
      </c>
      <c r="I1109" s="165">
        <v>1026.8</v>
      </c>
      <c r="J1109" s="165">
        <v>950.1</v>
      </c>
      <c r="K1109" s="165">
        <v>878.4</v>
      </c>
      <c r="L1109" s="169">
        <v>47</v>
      </c>
      <c r="M1109" s="165">
        <f>T1109+AG1109</f>
        <v>269993.91000000003</v>
      </c>
      <c r="N1109" s="165" t="s">
        <v>34</v>
      </c>
      <c r="O1109" s="160" t="s">
        <v>34</v>
      </c>
      <c r="P1109" s="165" t="s">
        <v>34</v>
      </c>
      <c r="Q1109" s="165">
        <f t="shared" si="240"/>
        <v>269993.91000000003</v>
      </c>
      <c r="R1109" s="173">
        <f t="shared" si="243"/>
        <v>262.94693221659531</v>
      </c>
      <c r="S1109" s="154">
        <v>5221.4052538370725</v>
      </c>
      <c r="T1109" s="165">
        <v>267938.45</v>
      </c>
      <c r="U1109" s="169" t="s">
        <v>34</v>
      </c>
      <c r="V1109" s="165" t="s">
        <v>34</v>
      </c>
      <c r="W1109" s="165" t="s">
        <v>34</v>
      </c>
      <c r="X1109" s="165" t="s">
        <v>34</v>
      </c>
      <c r="Y1109" s="165" t="s">
        <v>34</v>
      </c>
      <c r="Z1109" s="165" t="s">
        <v>34</v>
      </c>
      <c r="AA1109" s="165" t="s">
        <v>34</v>
      </c>
      <c r="AB1109" s="165" t="s">
        <v>34</v>
      </c>
      <c r="AC1109" s="165" t="s">
        <v>34</v>
      </c>
      <c r="AD1109" s="165" t="s">
        <v>34</v>
      </c>
      <c r="AE1109" s="165" t="s">
        <v>34</v>
      </c>
      <c r="AF1109" s="165" t="s">
        <v>34</v>
      </c>
      <c r="AG1109" s="165">
        <v>2055.46</v>
      </c>
      <c r="AH1109" s="165" t="s">
        <v>34</v>
      </c>
      <c r="AI1109" s="170" t="s">
        <v>403</v>
      </c>
      <c r="AJ1109" s="41"/>
      <c r="AK1109" s="1" t="s">
        <v>404</v>
      </c>
      <c r="AL1109" s="90">
        <v>1</v>
      </c>
      <c r="AM1109" s="91"/>
      <c r="AN1109" s="22" t="s">
        <v>502</v>
      </c>
      <c r="AO1109" s="21"/>
      <c r="AP1109" s="22"/>
      <c r="AQ1109" s="22"/>
      <c r="AR1109" s="22"/>
      <c r="AS1109" s="46" t="s">
        <v>500</v>
      </c>
      <c r="AT1109" s="46"/>
      <c r="AU1109" s="29">
        <v>1004</v>
      </c>
      <c r="AV1109" s="29" t="s">
        <v>449</v>
      </c>
      <c r="AW1109" s="29" t="str">
        <f t="shared" si="241"/>
        <v>1004.</v>
      </c>
      <c r="AX1109" s="104"/>
    </row>
    <row r="1110" spans="1:50" ht="22.5" customHeight="1" x14ac:dyDescent="0.3">
      <c r="A1110" s="159" t="str">
        <f t="shared" si="238"/>
        <v>1005.</v>
      </c>
      <c r="B1110" s="159">
        <v>5103</v>
      </c>
      <c r="C1110" s="179" t="s">
        <v>1097</v>
      </c>
      <c r="D1110" s="159">
        <v>1956</v>
      </c>
      <c r="E1110" s="167" t="s">
        <v>34</v>
      </c>
      <c r="F1110" s="159" t="s">
        <v>35</v>
      </c>
      <c r="G1110" s="168">
        <v>3</v>
      </c>
      <c r="H1110" s="168">
        <v>3</v>
      </c>
      <c r="I1110" s="165">
        <v>1972.21</v>
      </c>
      <c r="J1110" s="165">
        <v>1566.11</v>
      </c>
      <c r="K1110" s="165">
        <v>1540.7</v>
      </c>
      <c r="L1110" s="169">
        <v>52</v>
      </c>
      <c r="M1110" s="165">
        <f>X1110</f>
        <v>3114816.23</v>
      </c>
      <c r="N1110" s="165" t="s">
        <v>34</v>
      </c>
      <c r="O1110" s="160" t="s">
        <v>34</v>
      </c>
      <c r="P1110" s="165" t="s">
        <v>34</v>
      </c>
      <c r="Q1110" s="165">
        <f t="shared" si="240"/>
        <v>3114816.23</v>
      </c>
      <c r="R1110" s="173">
        <f t="shared" si="243"/>
        <v>1579.3532281045123</v>
      </c>
      <c r="S1110" s="154">
        <v>5221.4052538370725</v>
      </c>
      <c r="T1110" s="165" t="s">
        <v>34</v>
      </c>
      <c r="U1110" s="169" t="s">
        <v>34</v>
      </c>
      <c r="V1110" s="165" t="s">
        <v>34</v>
      </c>
      <c r="W1110" s="165">
        <v>1257</v>
      </c>
      <c r="X1110" s="165">
        <v>3114816.23</v>
      </c>
      <c r="Y1110" s="165" t="s">
        <v>34</v>
      </c>
      <c r="Z1110" s="165" t="s">
        <v>34</v>
      </c>
      <c r="AA1110" s="165" t="s">
        <v>34</v>
      </c>
      <c r="AB1110" s="165" t="s">
        <v>34</v>
      </c>
      <c r="AC1110" s="165" t="s">
        <v>34</v>
      </c>
      <c r="AD1110" s="165" t="s">
        <v>34</v>
      </c>
      <c r="AE1110" s="165" t="s">
        <v>34</v>
      </c>
      <c r="AF1110" s="165" t="s">
        <v>34</v>
      </c>
      <c r="AG1110" s="165" t="s">
        <v>34</v>
      </c>
      <c r="AH1110" s="165" t="s">
        <v>34</v>
      </c>
      <c r="AI1110" s="170" t="s">
        <v>403</v>
      </c>
      <c r="AJ1110" s="41"/>
      <c r="AK1110" s="1" t="s">
        <v>404</v>
      </c>
      <c r="AL1110" s="90">
        <v>1</v>
      </c>
      <c r="AM1110" s="91"/>
      <c r="AN1110" s="22"/>
      <c r="AO1110" s="87"/>
      <c r="AP1110" s="22"/>
      <c r="AQ1110" s="22"/>
      <c r="AR1110" s="22"/>
      <c r="AS1110" s="56" t="s">
        <v>511</v>
      </c>
      <c r="AT1110" s="56"/>
      <c r="AU1110" s="29">
        <v>1005</v>
      </c>
      <c r="AV1110" s="29" t="s">
        <v>449</v>
      </c>
      <c r="AW1110" s="29" t="str">
        <f t="shared" si="241"/>
        <v>1005.</v>
      </c>
      <c r="AX1110" s="104"/>
    </row>
    <row r="1111" spans="1:50" ht="22.5" customHeight="1" x14ac:dyDescent="0.3">
      <c r="A1111" s="159" t="str">
        <f t="shared" si="238"/>
        <v>1006.</v>
      </c>
      <c r="B1111" s="159">
        <v>4175</v>
      </c>
      <c r="C1111" s="179" t="s">
        <v>1098</v>
      </c>
      <c r="D1111" s="159">
        <v>1958</v>
      </c>
      <c r="E1111" s="167" t="s">
        <v>34</v>
      </c>
      <c r="F1111" s="159" t="s">
        <v>35</v>
      </c>
      <c r="G1111" s="168">
        <v>2</v>
      </c>
      <c r="H1111" s="168">
        <v>2</v>
      </c>
      <c r="I1111" s="165">
        <v>562.9</v>
      </c>
      <c r="J1111" s="165">
        <v>562.9</v>
      </c>
      <c r="K1111" s="165">
        <v>452</v>
      </c>
      <c r="L1111" s="169">
        <v>31</v>
      </c>
      <c r="M1111" s="165">
        <f>X1111</f>
        <v>763574.19</v>
      </c>
      <c r="N1111" s="165" t="s">
        <v>34</v>
      </c>
      <c r="O1111" s="160" t="s">
        <v>34</v>
      </c>
      <c r="P1111" s="165" t="s">
        <v>34</v>
      </c>
      <c r="Q1111" s="165">
        <f t="shared" si="240"/>
        <v>763574.19</v>
      </c>
      <c r="R1111" s="173">
        <f t="shared" si="243"/>
        <v>1356.5006040149226</v>
      </c>
      <c r="S1111" s="154">
        <v>5221.4052538370725</v>
      </c>
      <c r="T1111" s="165" t="s">
        <v>34</v>
      </c>
      <c r="U1111" s="169" t="s">
        <v>34</v>
      </c>
      <c r="V1111" s="165" t="s">
        <v>34</v>
      </c>
      <c r="W1111" s="165">
        <v>484.5</v>
      </c>
      <c r="X1111" s="165">
        <v>763574.19</v>
      </c>
      <c r="Y1111" s="165" t="s">
        <v>34</v>
      </c>
      <c r="Z1111" s="165" t="s">
        <v>34</v>
      </c>
      <c r="AA1111" s="165" t="s">
        <v>34</v>
      </c>
      <c r="AB1111" s="165" t="s">
        <v>34</v>
      </c>
      <c r="AC1111" s="165" t="s">
        <v>34</v>
      </c>
      <c r="AD1111" s="165" t="s">
        <v>34</v>
      </c>
      <c r="AE1111" s="165" t="s">
        <v>34</v>
      </c>
      <c r="AF1111" s="165" t="s">
        <v>34</v>
      </c>
      <c r="AG1111" s="165" t="s">
        <v>34</v>
      </c>
      <c r="AH1111" s="165" t="s">
        <v>34</v>
      </c>
      <c r="AI1111" s="170" t="s">
        <v>403</v>
      </c>
      <c r="AJ1111" s="41"/>
      <c r="AK1111" s="1" t="s">
        <v>404</v>
      </c>
      <c r="AL1111" s="90">
        <v>1</v>
      </c>
      <c r="AM1111" s="91"/>
      <c r="AN1111" s="22"/>
      <c r="AO1111" s="87"/>
      <c r="AP1111" s="22"/>
      <c r="AQ1111" s="22"/>
      <c r="AR1111" s="22"/>
      <c r="AS1111" s="46"/>
      <c r="AT1111" s="46"/>
      <c r="AU1111" s="29">
        <v>1006</v>
      </c>
      <c r="AV1111" s="29" t="s">
        <v>449</v>
      </c>
      <c r="AW1111" s="29" t="str">
        <f t="shared" si="241"/>
        <v>1006.</v>
      </c>
      <c r="AX1111" s="104"/>
    </row>
    <row r="1112" spans="1:50" ht="22.5" customHeight="1" x14ac:dyDescent="0.3">
      <c r="A1112" s="159" t="str">
        <f t="shared" ref="A1112:A1171" si="244">AW1112</f>
        <v>1007.</v>
      </c>
      <c r="B1112" s="159">
        <v>4176</v>
      </c>
      <c r="C1112" s="179" t="s">
        <v>1099</v>
      </c>
      <c r="D1112" s="159">
        <v>1962</v>
      </c>
      <c r="E1112" s="167" t="s">
        <v>34</v>
      </c>
      <c r="F1112" s="159" t="s">
        <v>35</v>
      </c>
      <c r="G1112" s="168">
        <v>2</v>
      </c>
      <c r="H1112" s="168">
        <v>1</v>
      </c>
      <c r="I1112" s="165">
        <v>304.8</v>
      </c>
      <c r="J1112" s="165">
        <v>304.8</v>
      </c>
      <c r="K1112" s="165">
        <v>143.9</v>
      </c>
      <c r="L1112" s="169">
        <v>21</v>
      </c>
      <c r="M1112" s="165">
        <f>X1112</f>
        <v>440380.89</v>
      </c>
      <c r="N1112" s="165" t="s">
        <v>34</v>
      </c>
      <c r="O1112" s="160" t="s">
        <v>34</v>
      </c>
      <c r="P1112" s="165" t="s">
        <v>34</v>
      </c>
      <c r="Q1112" s="165">
        <f t="shared" si="240"/>
        <v>440380.89</v>
      </c>
      <c r="R1112" s="173">
        <f t="shared" si="243"/>
        <v>1444.8191929133859</v>
      </c>
      <c r="S1112" s="154">
        <v>5221.4052538370725</v>
      </c>
      <c r="T1112" s="165" t="s">
        <v>34</v>
      </c>
      <c r="U1112" s="169" t="s">
        <v>34</v>
      </c>
      <c r="V1112" s="165" t="s">
        <v>34</v>
      </c>
      <c r="W1112" s="165">
        <v>281.10000000000002</v>
      </c>
      <c r="X1112" s="165">
        <v>440380.89</v>
      </c>
      <c r="Y1112" s="165" t="s">
        <v>34</v>
      </c>
      <c r="Z1112" s="165" t="s">
        <v>34</v>
      </c>
      <c r="AA1112" s="165" t="s">
        <v>34</v>
      </c>
      <c r="AB1112" s="165" t="s">
        <v>34</v>
      </c>
      <c r="AC1112" s="165" t="s">
        <v>34</v>
      </c>
      <c r="AD1112" s="165" t="s">
        <v>34</v>
      </c>
      <c r="AE1112" s="165" t="s">
        <v>34</v>
      </c>
      <c r="AF1112" s="165" t="s">
        <v>34</v>
      </c>
      <c r="AG1112" s="165" t="s">
        <v>34</v>
      </c>
      <c r="AH1112" s="165" t="s">
        <v>34</v>
      </c>
      <c r="AI1112" s="170" t="s">
        <v>403</v>
      </c>
      <c r="AJ1112" s="41"/>
      <c r="AK1112" s="1" t="s">
        <v>404</v>
      </c>
      <c r="AL1112" s="90">
        <v>1</v>
      </c>
      <c r="AM1112" s="91"/>
      <c r="AN1112" s="22"/>
      <c r="AO1112" s="87"/>
      <c r="AP1112" s="22"/>
      <c r="AQ1112" s="22"/>
      <c r="AR1112" s="22"/>
      <c r="AS1112" s="46"/>
      <c r="AT1112" s="46"/>
      <c r="AU1112" s="29">
        <v>1007</v>
      </c>
      <c r="AV1112" s="29" t="s">
        <v>449</v>
      </c>
      <c r="AW1112" s="29" t="str">
        <f t="shared" si="241"/>
        <v>1007.</v>
      </c>
      <c r="AX1112" s="104"/>
    </row>
    <row r="1113" spans="1:50" ht="22.5" customHeight="1" x14ac:dyDescent="0.3">
      <c r="A1113" s="159" t="str">
        <f t="shared" si="244"/>
        <v>1008.</v>
      </c>
      <c r="B1113" s="159">
        <v>5109</v>
      </c>
      <c r="C1113" s="179" t="s">
        <v>1100</v>
      </c>
      <c r="D1113" s="159">
        <v>1963</v>
      </c>
      <c r="E1113" s="167" t="s">
        <v>34</v>
      </c>
      <c r="F1113" s="159" t="s">
        <v>35</v>
      </c>
      <c r="G1113" s="168">
        <v>2</v>
      </c>
      <c r="H1113" s="168">
        <v>1</v>
      </c>
      <c r="I1113" s="165">
        <v>226.8</v>
      </c>
      <c r="J1113" s="165">
        <v>226.8</v>
      </c>
      <c r="K1113" s="165">
        <v>50.4</v>
      </c>
      <c r="L1113" s="169">
        <v>21</v>
      </c>
      <c r="M1113" s="165">
        <f>AB1113</f>
        <v>249201.51</v>
      </c>
      <c r="N1113" s="165" t="s">
        <v>34</v>
      </c>
      <c r="O1113" s="160" t="s">
        <v>34</v>
      </c>
      <c r="P1113" s="165" t="s">
        <v>34</v>
      </c>
      <c r="Q1113" s="165">
        <f t="shared" si="240"/>
        <v>249201.51</v>
      </c>
      <c r="R1113" s="173">
        <f t="shared" si="243"/>
        <v>1098.7720899470899</v>
      </c>
      <c r="S1113" s="154">
        <v>5221.4052538370725</v>
      </c>
      <c r="T1113" s="165" t="s">
        <v>34</v>
      </c>
      <c r="U1113" s="169" t="s">
        <v>34</v>
      </c>
      <c r="V1113" s="165" t="s">
        <v>34</v>
      </c>
      <c r="W1113" s="165" t="s">
        <v>34</v>
      </c>
      <c r="X1113" s="165" t="s">
        <v>34</v>
      </c>
      <c r="Y1113" s="165" t="s">
        <v>34</v>
      </c>
      <c r="Z1113" s="165" t="s">
        <v>34</v>
      </c>
      <c r="AA1113" s="165">
        <v>381</v>
      </c>
      <c r="AB1113" s="165">
        <v>249201.51</v>
      </c>
      <c r="AC1113" s="165" t="s">
        <v>34</v>
      </c>
      <c r="AD1113" s="165" t="s">
        <v>34</v>
      </c>
      <c r="AE1113" s="165" t="s">
        <v>34</v>
      </c>
      <c r="AF1113" s="165" t="s">
        <v>34</v>
      </c>
      <c r="AG1113" s="165" t="s">
        <v>34</v>
      </c>
      <c r="AH1113" s="165" t="s">
        <v>34</v>
      </c>
      <c r="AI1113" s="170" t="s">
        <v>403</v>
      </c>
      <c r="AJ1113" s="41"/>
      <c r="AK1113" s="1" t="s">
        <v>404</v>
      </c>
      <c r="AL1113" s="90">
        <v>1</v>
      </c>
      <c r="AM1113" s="91"/>
      <c r="AN1113" s="22"/>
      <c r="AO1113" s="87"/>
      <c r="AP1113" s="22"/>
      <c r="AQ1113" s="22"/>
      <c r="AR1113" s="22"/>
      <c r="AS1113" s="46"/>
      <c r="AT1113" s="46"/>
      <c r="AU1113" s="29">
        <v>1008</v>
      </c>
      <c r="AV1113" s="29" t="s">
        <v>449</v>
      </c>
      <c r="AW1113" s="29" t="str">
        <f t="shared" si="241"/>
        <v>1008.</v>
      </c>
      <c r="AX1113" s="104"/>
    </row>
    <row r="1114" spans="1:50" ht="22.5" customHeight="1" x14ac:dyDescent="0.3">
      <c r="A1114" s="159" t="str">
        <f t="shared" si="244"/>
        <v>1009.</v>
      </c>
      <c r="B1114" s="159">
        <v>5115</v>
      </c>
      <c r="C1114" s="179" t="s">
        <v>1812</v>
      </c>
      <c r="D1114" s="159">
        <v>1961</v>
      </c>
      <c r="E1114" s="167" t="s">
        <v>34</v>
      </c>
      <c r="F1114" s="159" t="s">
        <v>35</v>
      </c>
      <c r="G1114" s="168">
        <v>4</v>
      </c>
      <c r="H1114" s="168">
        <v>2</v>
      </c>
      <c r="I1114" s="165">
        <v>1396.1</v>
      </c>
      <c r="J1114" s="165">
        <v>1259.7</v>
      </c>
      <c r="K1114" s="165">
        <v>1259.7</v>
      </c>
      <c r="L1114" s="169">
        <v>42</v>
      </c>
      <c r="M1114" s="165">
        <f>T1114+AG1114</f>
        <v>627801.97</v>
      </c>
      <c r="N1114" s="165" t="s">
        <v>34</v>
      </c>
      <c r="O1114" s="160" t="s">
        <v>34</v>
      </c>
      <c r="P1114" s="165" t="s">
        <v>34</v>
      </c>
      <c r="Q1114" s="165">
        <f t="shared" si="240"/>
        <v>627801.97</v>
      </c>
      <c r="R1114" s="173">
        <f t="shared" si="243"/>
        <v>449.68266599813768</v>
      </c>
      <c r="S1114" s="154">
        <v>5221.4052538370725</v>
      </c>
      <c r="T1114" s="165">
        <v>450997.86</v>
      </c>
      <c r="U1114" s="169" t="s">
        <v>34</v>
      </c>
      <c r="V1114" s="165" t="s">
        <v>34</v>
      </c>
      <c r="W1114" s="165" t="s">
        <v>34</v>
      </c>
      <c r="X1114" s="165" t="s">
        <v>34</v>
      </c>
      <c r="Y1114" s="165" t="s">
        <v>34</v>
      </c>
      <c r="Z1114" s="165" t="s">
        <v>34</v>
      </c>
      <c r="AA1114" s="165" t="s">
        <v>34</v>
      </c>
      <c r="AB1114" s="165" t="s">
        <v>34</v>
      </c>
      <c r="AC1114" s="165" t="s">
        <v>34</v>
      </c>
      <c r="AD1114" s="165" t="s">
        <v>34</v>
      </c>
      <c r="AE1114" s="165" t="s">
        <v>34</v>
      </c>
      <c r="AF1114" s="165" t="s">
        <v>34</v>
      </c>
      <c r="AG1114" s="165">
        <v>176804.11</v>
      </c>
      <c r="AH1114" s="165" t="s">
        <v>34</v>
      </c>
      <c r="AI1114" s="170" t="s">
        <v>38</v>
      </c>
      <c r="AJ1114" s="41"/>
      <c r="AK1114" s="1" t="s">
        <v>404</v>
      </c>
      <c r="AL1114" s="90">
        <v>1</v>
      </c>
      <c r="AM1114" s="91"/>
      <c r="AN1114" s="22" t="s">
        <v>486</v>
      </c>
      <c r="AO1114" s="21"/>
      <c r="AP1114" s="22"/>
      <c r="AQ1114" s="22"/>
      <c r="AR1114" s="22"/>
      <c r="AS1114" s="46"/>
      <c r="AT1114" s="63">
        <v>43431</v>
      </c>
      <c r="AU1114" s="29">
        <v>1009</v>
      </c>
      <c r="AV1114" s="29" t="s">
        <v>449</v>
      </c>
      <c r="AW1114" s="29" t="str">
        <f t="shared" si="241"/>
        <v>1009.</v>
      </c>
      <c r="AX1114" s="104"/>
    </row>
    <row r="1115" spans="1:50" ht="22.5" customHeight="1" x14ac:dyDescent="0.3">
      <c r="A1115" s="159" t="str">
        <f t="shared" si="244"/>
        <v>1010.</v>
      </c>
      <c r="B1115" s="159">
        <v>5132</v>
      </c>
      <c r="C1115" s="179" t="s">
        <v>1101</v>
      </c>
      <c r="D1115" s="159">
        <v>1980</v>
      </c>
      <c r="E1115" s="167" t="s">
        <v>34</v>
      </c>
      <c r="F1115" s="159" t="s">
        <v>35</v>
      </c>
      <c r="G1115" s="168">
        <v>5</v>
      </c>
      <c r="H1115" s="168">
        <v>8</v>
      </c>
      <c r="I1115" s="165">
        <v>7178.1</v>
      </c>
      <c r="J1115" s="165">
        <v>6318</v>
      </c>
      <c r="K1115" s="165">
        <v>5591.1</v>
      </c>
      <c r="L1115" s="169">
        <v>251</v>
      </c>
      <c r="M1115" s="165">
        <f>T1115</f>
        <v>580504.03</v>
      </c>
      <c r="N1115" s="165" t="s">
        <v>34</v>
      </c>
      <c r="O1115" s="160" t="s">
        <v>34</v>
      </c>
      <c r="P1115" s="165" t="s">
        <v>34</v>
      </c>
      <c r="Q1115" s="165">
        <f t="shared" si="240"/>
        <v>580504.03</v>
      </c>
      <c r="R1115" s="173">
        <f t="shared" si="243"/>
        <v>80.871544001894648</v>
      </c>
      <c r="S1115" s="154">
        <v>5221.4052538370725</v>
      </c>
      <c r="T1115" s="165">
        <v>580504.03</v>
      </c>
      <c r="U1115" s="169" t="s">
        <v>34</v>
      </c>
      <c r="V1115" s="165" t="s">
        <v>34</v>
      </c>
      <c r="W1115" s="165" t="s">
        <v>34</v>
      </c>
      <c r="X1115" s="165" t="s">
        <v>34</v>
      </c>
      <c r="Y1115" s="165" t="s">
        <v>34</v>
      </c>
      <c r="Z1115" s="165" t="s">
        <v>34</v>
      </c>
      <c r="AA1115" s="165" t="s">
        <v>34</v>
      </c>
      <c r="AB1115" s="165" t="s">
        <v>34</v>
      </c>
      <c r="AC1115" s="165" t="s">
        <v>34</v>
      </c>
      <c r="AD1115" s="165" t="s">
        <v>34</v>
      </c>
      <c r="AE1115" s="165" t="s">
        <v>34</v>
      </c>
      <c r="AF1115" s="165" t="s">
        <v>34</v>
      </c>
      <c r="AG1115" s="165" t="s">
        <v>34</v>
      </c>
      <c r="AH1115" s="165" t="s">
        <v>34</v>
      </c>
      <c r="AI1115" s="170" t="s">
        <v>403</v>
      </c>
      <c r="AJ1115" s="41"/>
      <c r="AK1115" s="1" t="s">
        <v>406</v>
      </c>
      <c r="AL1115" s="90">
        <v>1</v>
      </c>
      <c r="AM1115" s="91"/>
      <c r="AN1115" s="22" t="s">
        <v>501</v>
      </c>
      <c r="AO1115" s="21"/>
      <c r="AP1115" s="22"/>
      <c r="AQ1115" s="22"/>
      <c r="AR1115" s="22"/>
      <c r="AS1115" s="22" t="s">
        <v>532</v>
      </c>
      <c r="AT1115" s="22"/>
      <c r="AU1115" s="29">
        <v>1010</v>
      </c>
      <c r="AV1115" s="29" t="s">
        <v>449</v>
      </c>
      <c r="AW1115" s="29" t="str">
        <f t="shared" si="241"/>
        <v>1010.</v>
      </c>
      <c r="AX1115" s="104"/>
    </row>
    <row r="1116" spans="1:50" ht="22.5" customHeight="1" x14ac:dyDescent="0.3">
      <c r="A1116" s="159" t="str">
        <f t="shared" si="244"/>
        <v>1011.</v>
      </c>
      <c r="B1116" s="159">
        <v>5143</v>
      </c>
      <c r="C1116" s="179" t="s">
        <v>1102</v>
      </c>
      <c r="D1116" s="159">
        <v>1974</v>
      </c>
      <c r="E1116" s="167" t="s">
        <v>34</v>
      </c>
      <c r="F1116" s="159" t="s">
        <v>37</v>
      </c>
      <c r="G1116" s="168">
        <v>5</v>
      </c>
      <c r="H1116" s="168">
        <v>8</v>
      </c>
      <c r="I1116" s="165">
        <v>6855.9</v>
      </c>
      <c r="J1116" s="165">
        <v>6848.9</v>
      </c>
      <c r="K1116" s="165">
        <v>6205.9</v>
      </c>
      <c r="L1116" s="169">
        <v>267</v>
      </c>
      <c r="M1116" s="165">
        <f>X1116</f>
        <v>2418831.2599999998</v>
      </c>
      <c r="N1116" s="165" t="s">
        <v>34</v>
      </c>
      <c r="O1116" s="160" t="s">
        <v>34</v>
      </c>
      <c r="P1116" s="165" t="s">
        <v>34</v>
      </c>
      <c r="Q1116" s="165">
        <f t="shared" si="240"/>
        <v>2418831.2599999998</v>
      </c>
      <c r="R1116" s="173">
        <f t="shared" si="243"/>
        <v>352.81017226038887</v>
      </c>
      <c r="S1116" s="154">
        <v>5221.4052538370725</v>
      </c>
      <c r="T1116" s="165" t="s">
        <v>34</v>
      </c>
      <c r="U1116" s="169" t="s">
        <v>34</v>
      </c>
      <c r="V1116" s="165" t="s">
        <v>34</v>
      </c>
      <c r="W1116" s="165">
        <v>1846</v>
      </c>
      <c r="X1116" s="165">
        <v>2418831.2599999998</v>
      </c>
      <c r="Y1116" s="165" t="s">
        <v>34</v>
      </c>
      <c r="Z1116" s="165" t="s">
        <v>34</v>
      </c>
      <c r="AA1116" s="165" t="s">
        <v>34</v>
      </c>
      <c r="AB1116" s="165" t="s">
        <v>34</v>
      </c>
      <c r="AC1116" s="165" t="s">
        <v>34</v>
      </c>
      <c r="AD1116" s="165" t="s">
        <v>34</v>
      </c>
      <c r="AE1116" s="165" t="s">
        <v>34</v>
      </c>
      <c r="AF1116" s="165" t="s">
        <v>34</v>
      </c>
      <c r="AG1116" s="165" t="s">
        <v>34</v>
      </c>
      <c r="AH1116" s="165" t="s">
        <v>34</v>
      </c>
      <c r="AI1116" s="170" t="s">
        <v>403</v>
      </c>
      <c r="AJ1116" s="41"/>
      <c r="AK1116" s="1" t="s">
        <v>404</v>
      </c>
      <c r="AL1116" s="90">
        <v>1</v>
      </c>
      <c r="AM1116" s="91"/>
      <c r="AN1116" s="22"/>
      <c r="AO1116" s="87"/>
      <c r="AP1116" s="22"/>
      <c r="AQ1116" s="22"/>
      <c r="AR1116" s="22"/>
      <c r="AS1116" s="46"/>
      <c r="AT1116" s="46"/>
      <c r="AU1116" s="29">
        <v>1011</v>
      </c>
      <c r="AV1116" s="29" t="s">
        <v>449</v>
      </c>
      <c r="AW1116" s="29" t="str">
        <f t="shared" si="241"/>
        <v>1011.</v>
      </c>
      <c r="AX1116" s="104"/>
    </row>
    <row r="1117" spans="1:50" ht="22.5" customHeight="1" x14ac:dyDescent="0.3">
      <c r="A1117" s="159" t="str">
        <f t="shared" si="244"/>
        <v>1012.</v>
      </c>
      <c r="B1117" s="159">
        <v>5148</v>
      </c>
      <c r="C1117" s="179" t="s">
        <v>1103</v>
      </c>
      <c r="D1117" s="159">
        <v>1984</v>
      </c>
      <c r="E1117" s="167" t="s">
        <v>34</v>
      </c>
      <c r="F1117" s="159" t="s">
        <v>37</v>
      </c>
      <c r="G1117" s="168">
        <v>9</v>
      </c>
      <c r="H1117" s="168">
        <v>6</v>
      </c>
      <c r="I1117" s="165">
        <v>11553.8</v>
      </c>
      <c r="J1117" s="165">
        <v>11486.7</v>
      </c>
      <c r="K1117" s="165">
        <v>11463</v>
      </c>
      <c r="L1117" s="169">
        <v>558</v>
      </c>
      <c r="M1117" s="165">
        <f>T1117</f>
        <v>1298564.6599999999</v>
      </c>
      <c r="N1117" s="165" t="s">
        <v>34</v>
      </c>
      <c r="O1117" s="160" t="s">
        <v>34</v>
      </c>
      <c r="P1117" s="165" t="s">
        <v>34</v>
      </c>
      <c r="Q1117" s="165">
        <f t="shared" si="240"/>
        <v>1298564.6599999999</v>
      </c>
      <c r="R1117" s="173">
        <f t="shared" si="243"/>
        <v>112.39286295417958</v>
      </c>
      <c r="S1117" s="154">
        <v>5221.4052538370725</v>
      </c>
      <c r="T1117" s="165">
        <v>1298564.6599999999</v>
      </c>
      <c r="U1117" s="169" t="s">
        <v>34</v>
      </c>
      <c r="V1117" s="165" t="s">
        <v>34</v>
      </c>
      <c r="W1117" s="165" t="s">
        <v>34</v>
      </c>
      <c r="X1117" s="165" t="s">
        <v>34</v>
      </c>
      <c r="Y1117" s="165" t="s">
        <v>34</v>
      </c>
      <c r="Z1117" s="165" t="s">
        <v>34</v>
      </c>
      <c r="AA1117" s="165" t="s">
        <v>34</v>
      </c>
      <c r="AB1117" s="165" t="s">
        <v>34</v>
      </c>
      <c r="AC1117" s="165" t="s">
        <v>34</v>
      </c>
      <c r="AD1117" s="165" t="s">
        <v>34</v>
      </c>
      <c r="AE1117" s="165" t="s">
        <v>34</v>
      </c>
      <c r="AF1117" s="165" t="s">
        <v>34</v>
      </c>
      <c r="AG1117" s="165" t="s">
        <v>34</v>
      </c>
      <c r="AH1117" s="165" t="s">
        <v>34</v>
      </c>
      <c r="AI1117" s="170" t="s">
        <v>403</v>
      </c>
      <c r="AJ1117" s="41"/>
      <c r="AK1117" s="1" t="s">
        <v>404</v>
      </c>
      <c r="AL1117" s="90">
        <v>1</v>
      </c>
      <c r="AM1117" s="91"/>
      <c r="AN1117" s="22" t="s">
        <v>501</v>
      </c>
      <c r="AO1117" s="21"/>
      <c r="AP1117" s="22"/>
      <c r="AQ1117" s="22"/>
      <c r="AR1117" s="22"/>
      <c r="AS1117" s="46"/>
      <c r="AT1117" s="46"/>
      <c r="AU1117" s="29">
        <v>1012</v>
      </c>
      <c r="AV1117" s="29" t="s">
        <v>449</v>
      </c>
      <c r="AW1117" s="29" t="str">
        <f t="shared" si="241"/>
        <v>1012.</v>
      </c>
      <c r="AX1117" s="104"/>
    </row>
    <row r="1118" spans="1:50" ht="22.5" customHeight="1" x14ac:dyDescent="0.3">
      <c r="A1118" s="159" t="str">
        <f t="shared" si="244"/>
        <v>1013.</v>
      </c>
      <c r="B1118" s="159">
        <v>5151</v>
      </c>
      <c r="C1118" s="179" t="s">
        <v>1104</v>
      </c>
      <c r="D1118" s="159">
        <v>1981</v>
      </c>
      <c r="E1118" s="167" t="s">
        <v>34</v>
      </c>
      <c r="F1118" s="159" t="s">
        <v>35</v>
      </c>
      <c r="G1118" s="168">
        <v>9</v>
      </c>
      <c r="H1118" s="168">
        <v>1</v>
      </c>
      <c r="I1118" s="165">
        <v>3240.1</v>
      </c>
      <c r="J1118" s="165">
        <v>3214.8</v>
      </c>
      <c r="K1118" s="165">
        <v>3214.8</v>
      </c>
      <c r="L1118" s="169">
        <v>166</v>
      </c>
      <c r="M1118" s="165">
        <f>T1118</f>
        <v>837032.01</v>
      </c>
      <c r="N1118" s="165" t="s">
        <v>34</v>
      </c>
      <c r="O1118" s="160" t="s">
        <v>34</v>
      </c>
      <c r="P1118" s="165" t="s">
        <v>34</v>
      </c>
      <c r="Q1118" s="165">
        <f t="shared" si="240"/>
        <v>837032.01</v>
      </c>
      <c r="R1118" s="173">
        <f t="shared" si="243"/>
        <v>258.33523965309712</v>
      </c>
      <c r="S1118" s="154">
        <v>5221.4052538370725</v>
      </c>
      <c r="T1118" s="165">
        <v>837032.01</v>
      </c>
      <c r="U1118" s="169" t="s">
        <v>34</v>
      </c>
      <c r="V1118" s="165" t="s">
        <v>34</v>
      </c>
      <c r="W1118" s="165" t="s">
        <v>34</v>
      </c>
      <c r="X1118" s="165" t="s">
        <v>34</v>
      </c>
      <c r="Y1118" s="165" t="s">
        <v>34</v>
      </c>
      <c r="Z1118" s="165" t="s">
        <v>34</v>
      </c>
      <c r="AA1118" s="165" t="s">
        <v>34</v>
      </c>
      <c r="AB1118" s="165" t="s">
        <v>34</v>
      </c>
      <c r="AC1118" s="165" t="s">
        <v>34</v>
      </c>
      <c r="AD1118" s="165" t="s">
        <v>34</v>
      </c>
      <c r="AE1118" s="165" t="s">
        <v>34</v>
      </c>
      <c r="AF1118" s="165" t="s">
        <v>34</v>
      </c>
      <c r="AG1118" s="165" t="s">
        <v>34</v>
      </c>
      <c r="AH1118" s="165" t="s">
        <v>34</v>
      </c>
      <c r="AI1118" s="170" t="s">
        <v>403</v>
      </c>
      <c r="AJ1118" s="41"/>
      <c r="AK1118" s="1" t="s">
        <v>404</v>
      </c>
      <c r="AL1118" s="90">
        <v>1</v>
      </c>
      <c r="AM1118" s="91"/>
      <c r="AN1118" s="22" t="s">
        <v>502</v>
      </c>
      <c r="AO1118" s="21"/>
      <c r="AP1118" s="22"/>
      <c r="AQ1118" s="22"/>
      <c r="AR1118" s="22"/>
      <c r="AS1118" s="46"/>
      <c r="AT1118" s="46"/>
      <c r="AU1118" s="29">
        <v>1013</v>
      </c>
      <c r="AV1118" s="29" t="s">
        <v>449</v>
      </c>
      <c r="AW1118" s="29" t="str">
        <f t="shared" si="241"/>
        <v>1013.</v>
      </c>
      <c r="AX1118" s="104"/>
    </row>
    <row r="1119" spans="1:50" ht="22.5" customHeight="1" x14ac:dyDescent="0.3">
      <c r="A1119" s="159" t="str">
        <f t="shared" si="244"/>
        <v>1014.</v>
      </c>
      <c r="B1119" s="159">
        <v>5152</v>
      </c>
      <c r="C1119" s="179" t="s">
        <v>1105</v>
      </c>
      <c r="D1119" s="159">
        <v>1983</v>
      </c>
      <c r="E1119" s="167" t="s">
        <v>34</v>
      </c>
      <c r="F1119" s="159" t="s">
        <v>35</v>
      </c>
      <c r="G1119" s="168">
        <v>9</v>
      </c>
      <c r="H1119" s="168">
        <v>1</v>
      </c>
      <c r="I1119" s="165">
        <v>3188.8</v>
      </c>
      <c r="J1119" s="165">
        <v>1844</v>
      </c>
      <c r="K1119" s="165">
        <v>1745.7</v>
      </c>
      <c r="L1119" s="169">
        <v>142</v>
      </c>
      <c r="M1119" s="165">
        <f>V1119+AH1119</f>
        <v>1504805.9</v>
      </c>
      <c r="N1119" s="165" t="s">
        <v>34</v>
      </c>
      <c r="O1119" s="160" t="s">
        <v>34</v>
      </c>
      <c r="P1119" s="165" t="s">
        <v>34</v>
      </c>
      <c r="Q1119" s="165">
        <f t="shared" si="240"/>
        <v>1504805.9</v>
      </c>
      <c r="R1119" s="173">
        <f t="shared" si="243"/>
        <v>471.90350602107372</v>
      </c>
      <c r="S1119" s="154">
        <v>5221.4052538370725</v>
      </c>
      <c r="T1119" s="165" t="s">
        <v>34</v>
      </c>
      <c r="U1119" s="169">
        <v>1</v>
      </c>
      <c r="V1119" s="165">
        <v>1386794.44</v>
      </c>
      <c r="W1119" s="165" t="s">
        <v>34</v>
      </c>
      <c r="X1119" s="165" t="s">
        <v>34</v>
      </c>
      <c r="Y1119" s="165" t="s">
        <v>34</v>
      </c>
      <c r="Z1119" s="165" t="s">
        <v>34</v>
      </c>
      <c r="AA1119" s="165" t="s">
        <v>34</v>
      </c>
      <c r="AB1119" s="165" t="s">
        <v>34</v>
      </c>
      <c r="AC1119" s="165" t="s">
        <v>34</v>
      </c>
      <c r="AD1119" s="165" t="s">
        <v>34</v>
      </c>
      <c r="AE1119" s="165" t="s">
        <v>34</v>
      </c>
      <c r="AF1119" s="165" t="s">
        <v>34</v>
      </c>
      <c r="AG1119" s="165" t="s">
        <v>34</v>
      </c>
      <c r="AH1119" s="165">
        <v>118011.46</v>
      </c>
      <c r="AI1119" s="170" t="s">
        <v>38</v>
      </c>
      <c r="AJ1119" s="41"/>
      <c r="AK1119" s="1" t="s">
        <v>404</v>
      </c>
      <c r="AL1119" s="90">
        <v>1</v>
      </c>
      <c r="AM1119" s="91"/>
      <c r="AN1119" s="22"/>
      <c r="AO1119" s="87"/>
      <c r="AP1119" s="22"/>
      <c r="AQ1119" s="22"/>
      <c r="AR1119" s="22"/>
      <c r="AS1119" s="46"/>
      <c r="AT1119" s="46"/>
      <c r="AU1119" s="29">
        <v>1014</v>
      </c>
      <c r="AV1119" s="29" t="s">
        <v>449</v>
      </c>
      <c r="AW1119" s="29" t="str">
        <f t="shared" si="241"/>
        <v>1014.</v>
      </c>
      <c r="AX1119" s="104"/>
    </row>
    <row r="1120" spans="1:50" ht="22.5" customHeight="1" x14ac:dyDescent="0.3">
      <c r="A1120" s="159" t="str">
        <f t="shared" si="244"/>
        <v>1015.</v>
      </c>
      <c r="B1120" s="159">
        <v>5154</v>
      </c>
      <c r="C1120" s="179" t="s">
        <v>1106</v>
      </c>
      <c r="D1120" s="159">
        <v>1991</v>
      </c>
      <c r="E1120" s="167" t="s">
        <v>34</v>
      </c>
      <c r="F1120" s="159" t="s">
        <v>35</v>
      </c>
      <c r="G1120" s="168">
        <v>9</v>
      </c>
      <c r="H1120" s="168">
        <v>9</v>
      </c>
      <c r="I1120" s="165">
        <v>19507.3</v>
      </c>
      <c r="J1120" s="165">
        <v>16508.7</v>
      </c>
      <c r="K1120" s="165">
        <v>11495.3</v>
      </c>
      <c r="L1120" s="169">
        <v>897</v>
      </c>
      <c r="M1120" s="165">
        <f>T1120+AG1120</f>
        <v>2668224</v>
      </c>
      <c r="N1120" s="165" t="s">
        <v>34</v>
      </c>
      <c r="O1120" s="160" t="s">
        <v>34</v>
      </c>
      <c r="P1120" s="165" t="s">
        <v>34</v>
      </c>
      <c r="Q1120" s="165">
        <f t="shared" si="240"/>
        <v>2668224</v>
      </c>
      <c r="R1120" s="173">
        <f t="shared" si="243"/>
        <v>136.78079488191599</v>
      </c>
      <c r="S1120" s="154">
        <v>5221.4052538370725</v>
      </c>
      <c r="T1120" s="165">
        <v>2044627</v>
      </c>
      <c r="U1120" s="169" t="s">
        <v>34</v>
      </c>
      <c r="V1120" s="165" t="s">
        <v>34</v>
      </c>
      <c r="W1120" s="165" t="s">
        <v>34</v>
      </c>
      <c r="X1120" s="165" t="s">
        <v>34</v>
      </c>
      <c r="Y1120" s="165" t="s">
        <v>34</v>
      </c>
      <c r="Z1120" s="165" t="s">
        <v>34</v>
      </c>
      <c r="AA1120" s="165" t="s">
        <v>34</v>
      </c>
      <c r="AB1120" s="165" t="s">
        <v>34</v>
      </c>
      <c r="AC1120" s="165" t="s">
        <v>34</v>
      </c>
      <c r="AD1120" s="165" t="s">
        <v>34</v>
      </c>
      <c r="AE1120" s="165" t="s">
        <v>34</v>
      </c>
      <c r="AF1120" s="165" t="s">
        <v>34</v>
      </c>
      <c r="AG1120" s="165">
        <v>623597</v>
      </c>
      <c r="AH1120" s="165" t="s">
        <v>34</v>
      </c>
      <c r="AI1120" s="170" t="s">
        <v>403</v>
      </c>
      <c r="AJ1120" s="41"/>
      <c r="AK1120" s="1" t="s">
        <v>407</v>
      </c>
      <c r="AL1120" s="90">
        <v>1</v>
      </c>
      <c r="AM1120" s="91"/>
      <c r="AN1120" s="22" t="s">
        <v>1558</v>
      </c>
      <c r="AO1120" s="21"/>
      <c r="AP1120" s="22"/>
      <c r="AQ1120" s="22"/>
      <c r="AR1120" s="22"/>
      <c r="AS1120" s="46" t="s">
        <v>532</v>
      </c>
      <c r="AT1120" s="46"/>
      <c r="AU1120" s="29">
        <v>1015</v>
      </c>
      <c r="AV1120" s="29" t="s">
        <v>449</v>
      </c>
      <c r="AW1120" s="29" t="str">
        <f t="shared" si="241"/>
        <v>1015.</v>
      </c>
      <c r="AX1120" s="104"/>
    </row>
    <row r="1121" spans="1:50" ht="22.5" customHeight="1" x14ac:dyDescent="0.3">
      <c r="A1121" s="159" t="str">
        <f t="shared" si="244"/>
        <v>1016.</v>
      </c>
      <c r="B1121" s="159">
        <v>5164</v>
      </c>
      <c r="C1121" s="179" t="s">
        <v>1107</v>
      </c>
      <c r="D1121" s="172" t="s">
        <v>397</v>
      </c>
      <c r="E1121" s="167" t="s">
        <v>34</v>
      </c>
      <c r="F1121" s="159" t="s">
        <v>37</v>
      </c>
      <c r="G1121" s="168">
        <v>9</v>
      </c>
      <c r="H1121" s="168">
        <v>7</v>
      </c>
      <c r="I1121" s="165">
        <v>15565.5</v>
      </c>
      <c r="J1121" s="165">
        <v>13631.2</v>
      </c>
      <c r="K1121" s="165">
        <v>7492</v>
      </c>
      <c r="L1121" s="169">
        <v>634</v>
      </c>
      <c r="M1121" s="165">
        <f>T1121+AG1121+AH1121</f>
        <v>1694475</v>
      </c>
      <c r="N1121" s="165" t="s">
        <v>34</v>
      </c>
      <c r="O1121" s="160" t="s">
        <v>34</v>
      </c>
      <c r="P1121" s="165" t="s">
        <v>34</v>
      </c>
      <c r="Q1121" s="165">
        <f t="shared" si="240"/>
        <v>1694475</v>
      </c>
      <c r="R1121" s="173">
        <f t="shared" si="243"/>
        <v>108.86094246892165</v>
      </c>
      <c r="S1121" s="154">
        <v>5221.4052538370725</v>
      </c>
      <c r="T1121" s="165">
        <v>1211475</v>
      </c>
      <c r="U1121" s="169" t="s">
        <v>34</v>
      </c>
      <c r="V1121" s="165" t="s">
        <v>34</v>
      </c>
      <c r="W1121" s="165" t="s">
        <v>34</v>
      </c>
      <c r="X1121" s="165" t="s">
        <v>34</v>
      </c>
      <c r="Y1121" s="165" t="s">
        <v>34</v>
      </c>
      <c r="Z1121" s="165" t="s">
        <v>34</v>
      </c>
      <c r="AA1121" s="165" t="s">
        <v>34</v>
      </c>
      <c r="AB1121" s="165" t="s">
        <v>34</v>
      </c>
      <c r="AC1121" s="165" t="s">
        <v>34</v>
      </c>
      <c r="AD1121" s="165" t="s">
        <v>34</v>
      </c>
      <c r="AE1121" s="165" t="s">
        <v>34</v>
      </c>
      <c r="AF1121" s="165" t="s">
        <v>34</v>
      </c>
      <c r="AG1121" s="165">
        <v>413000</v>
      </c>
      <c r="AH1121" s="165">
        <v>70000</v>
      </c>
      <c r="AI1121" s="170" t="s">
        <v>403</v>
      </c>
      <c r="AJ1121" s="41"/>
      <c r="AK1121" s="1" t="s">
        <v>404</v>
      </c>
      <c r="AL1121" s="90">
        <v>1</v>
      </c>
      <c r="AM1121" s="91"/>
      <c r="AN1121" s="22" t="s">
        <v>1559</v>
      </c>
      <c r="AO1121" s="21"/>
      <c r="AP1121" s="22"/>
      <c r="AQ1121" s="22"/>
      <c r="AR1121" s="22"/>
      <c r="AS1121" s="46" t="s">
        <v>516</v>
      </c>
      <c r="AT1121" s="46"/>
      <c r="AU1121" s="29">
        <v>1016</v>
      </c>
      <c r="AV1121" s="29" t="s">
        <v>449</v>
      </c>
      <c r="AW1121" s="29" t="str">
        <f t="shared" si="241"/>
        <v>1016.</v>
      </c>
      <c r="AX1121" s="104"/>
    </row>
    <row r="1122" spans="1:50" ht="22.5" customHeight="1" x14ac:dyDescent="0.3">
      <c r="A1122" s="159" t="str">
        <f t="shared" si="244"/>
        <v>1017.</v>
      </c>
      <c r="B1122" s="159">
        <v>5167</v>
      </c>
      <c r="C1122" s="166" t="s">
        <v>1108</v>
      </c>
      <c r="D1122" s="159">
        <v>1964</v>
      </c>
      <c r="E1122" s="167" t="s">
        <v>34</v>
      </c>
      <c r="F1122" s="159" t="s">
        <v>35</v>
      </c>
      <c r="G1122" s="168">
        <v>5</v>
      </c>
      <c r="H1122" s="168">
        <v>4</v>
      </c>
      <c r="I1122" s="165">
        <v>3350.06</v>
      </c>
      <c r="J1122" s="165">
        <v>3173.5</v>
      </c>
      <c r="K1122" s="165">
        <v>2527.1999999999998</v>
      </c>
      <c r="L1122" s="169">
        <v>99</v>
      </c>
      <c r="M1122" s="165">
        <f>X1122</f>
        <v>2365234.38</v>
      </c>
      <c r="N1122" s="165" t="s">
        <v>34</v>
      </c>
      <c r="O1122" s="160" t="s">
        <v>34</v>
      </c>
      <c r="P1122" s="165" t="s">
        <v>34</v>
      </c>
      <c r="Q1122" s="165">
        <f t="shared" si="240"/>
        <v>2365234.38</v>
      </c>
      <c r="R1122" s="173">
        <f t="shared" si="243"/>
        <v>706.02746816474928</v>
      </c>
      <c r="S1122" s="154">
        <v>5221.4052538370725</v>
      </c>
      <c r="T1122" s="165" t="s">
        <v>34</v>
      </c>
      <c r="U1122" s="169" t="s">
        <v>34</v>
      </c>
      <c r="V1122" s="165" t="s">
        <v>34</v>
      </c>
      <c r="W1122" s="165">
        <v>1092</v>
      </c>
      <c r="X1122" s="165">
        <v>2365234.38</v>
      </c>
      <c r="Y1122" s="165" t="s">
        <v>34</v>
      </c>
      <c r="Z1122" s="165" t="s">
        <v>34</v>
      </c>
      <c r="AA1122" s="165" t="s">
        <v>34</v>
      </c>
      <c r="AB1122" s="165" t="s">
        <v>34</v>
      </c>
      <c r="AC1122" s="165" t="s">
        <v>34</v>
      </c>
      <c r="AD1122" s="165" t="s">
        <v>34</v>
      </c>
      <c r="AE1122" s="165" t="s">
        <v>34</v>
      </c>
      <c r="AF1122" s="165" t="s">
        <v>34</v>
      </c>
      <c r="AG1122" s="165" t="s">
        <v>34</v>
      </c>
      <c r="AH1122" s="165" t="s">
        <v>34</v>
      </c>
      <c r="AI1122" s="170" t="s">
        <v>38</v>
      </c>
      <c r="AJ1122" s="41"/>
      <c r="AK1122" s="1" t="s">
        <v>404</v>
      </c>
      <c r="AL1122" s="90">
        <v>1</v>
      </c>
      <c r="AM1122" s="91"/>
      <c r="AN1122" s="23"/>
      <c r="AO1122" s="87"/>
      <c r="AP1122" s="23"/>
      <c r="AQ1122" s="23"/>
      <c r="AR1122" s="23"/>
      <c r="AS1122" s="46" t="s">
        <v>531</v>
      </c>
      <c r="AT1122" s="55">
        <v>43451</v>
      </c>
      <c r="AU1122" s="29">
        <v>1017</v>
      </c>
      <c r="AV1122" s="29" t="s">
        <v>449</v>
      </c>
      <c r="AW1122" s="29" t="str">
        <f t="shared" si="241"/>
        <v>1017.</v>
      </c>
      <c r="AX1122" s="104"/>
    </row>
    <row r="1123" spans="1:50" ht="22.5" customHeight="1" x14ac:dyDescent="0.3">
      <c r="A1123" s="159" t="str">
        <f t="shared" si="244"/>
        <v>1018.</v>
      </c>
      <c r="B1123" s="159">
        <v>5562</v>
      </c>
      <c r="C1123" s="166" t="s">
        <v>1109</v>
      </c>
      <c r="D1123" s="159">
        <v>1975</v>
      </c>
      <c r="E1123" s="167" t="s">
        <v>34</v>
      </c>
      <c r="F1123" s="159" t="s">
        <v>35</v>
      </c>
      <c r="G1123" s="168">
        <v>5</v>
      </c>
      <c r="H1123" s="168">
        <v>2</v>
      </c>
      <c r="I1123" s="165">
        <v>4426</v>
      </c>
      <c r="J1123" s="165">
        <v>2367.8000000000002</v>
      </c>
      <c r="K1123" s="165">
        <v>2060.1</v>
      </c>
      <c r="L1123" s="169">
        <v>206</v>
      </c>
      <c r="M1123" s="165">
        <f>T1123+AG1123</f>
        <v>339221.55</v>
      </c>
      <c r="N1123" s="165" t="s">
        <v>34</v>
      </c>
      <c r="O1123" s="160" t="s">
        <v>34</v>
      </c>
      <c r="P1123" s="165" t="s">
        <v>34</v>
      </c>
      <c r="Q1123" s="165">
        <f t="shared" si="240"/>
        <v>339221.55</v>
      </c>
      <c r="R1123" s="173">
        <f t="shared" si="243"/>
        <v>76.642916854948027</v>
      </c>
      <c r="S1123" s="154">
        <v>5221.4052538370725</v>
      </c>
      <c r="T1123" s="165">
        <v>303031.69</v>
      </c>
      <c r="U1123" s="169" t="s">
        <v>34</v>
      </c>
      <c r="V1123" s="165" t="s">
        <v>34</v>
      </c>
      <c r="W1123" s="165" t="s">
        <v>34</v>
      </c>
      <c r="X1123" s="165" t="s">
        <v>34</v>
      </c>
      <c r="Y1123" s="165" t="s">
        <v>34</v>
      </c>
      <c r="Z1123" s="165" t="s">
        <v>34</v>
      </c>
      <c r="AA1123" s="165" t="s">
        <v>34</v>
      </c>
      <c r="AB1123" s="165" t="s">
        <v>34</v>
      </c>
      <c r="AC1123" s="165" t="s">
        <v>34</v>
      </c>
      <c r="AD1123" s="165" t="s">
        <v>34</v>
      </c>
      <c r="AE1123" s="165" t="s">
        <v>34</v>
      </c>
      <c r="AF1123" s="165" t="s">
        <v>34</v>
      </c>
      <c r="AG1123" s="165">
        <v>36189.86</v>
      </c>
      <c r="AH1123" s="165" t="s">
        <v>34</v>
      </c>
      <c r="AI1123" s="170" t="s">
        <v>403</v>
      </c>
      <c r="AJ1123" s="41"/>
      <c r="AK1123" s="1" t="s">
        <v>404</v>
      </c>
      <c r="AL1123" s="90">
        <v>1</v>
      </c>
      <c r="AM1123" s="91"/>
      <c r="AN1123" s="22" t="s">
        <v>409</v>
      </c>
      <c r="AO1123" s="21"/>
      <c r="AP1123" s="22"/>
      <c r="AQ1123" s="22"/>
      <c r="AR1123" s="22"/>
      <c r="AS1123" s="46" t="s">
        <v>518</v>
      </c>
      <c r="AT1123" s="55">
        <v>43395</v>
      </c>
      <c r="AU1123" s="29">
        <v>1018</v>
      </c>
      <c r="AV1123" s="29" t="s">
        <v>449</v>
      </c>
      <c r="AW1123" s="29" t="str">
        <f t="shared" si="241"/>
        <v>1018.</v>
      </c>
      <c r="AX1123" s="104"/>
    </row>
    <row r="1124" spans="1:50" ht="22.5" customHeight="1" x14ac:dyDescent="0.3">
      <c r="A1124" s="159" t="str">
        <f t="shared" si="244"/>
        <v>1019.</v>
      </c>
      <c r="B1124" s="159">
        <v>5176</v>
      </c>
      <c r="C1124" s="179" t="s">
        <v>1110</v>
      </c>
      <c r="D1124" s="159">
        <v>1960</v>
      </c>
      <c r="E1124" s="167" t="s">
        <v>34</v>
      </c>
      <c r="F1124" s="159" t="s">
        <v>35</v>
      </c>
      <c r="G1124" s="168">
        <v>2</v>
      </c>
      <c r="H1124" s="168">
        <v>2</v>
      </c>
      <c r="I1124" s="165">
        <v>557.9</v>
      </c>
      <c r="J1124" s="165">
        <v>557.9</v>
      </c>
      <c r="K1124" s="165">
        <v>557.9</v>
      </c>
      <c r="L1124" s="169">
        <v>32</v>
      </c>
      <c r="M1124" s="165">
        <v>971389.25</v>
      </c>
      <c r="N1124" s="165" t="s">
        <v>34</v>
      </c>
      <c r="O1124" s="160" t="s">
        <v>34</v>
      </c>
      <c r="P1124" s="165" t="s">
        <v>34</v>
      </c>
      <c r="Q1124" s="165">
        <f t="shared" si="240"/>
        <v>971389.25</v>
      </c>
      <c r="R1124" s="173">
        <f t="shared" si="243"/>
        <v>1741.1529844058075</v>
      </c>
      <c r="S1124" s="154">
        <v>5221.4052538370725</v>
      </c>
      <c r="T1124" s="165" t="s">
        <v>34</v>
      </c>
      <c r="U1124" s="169" t="s">
        <v>34</v>
      </c>
      <c r="V1124" s="165" t="s">
        <v>34</v>
      </c>
      <c r="W1124" s="165">
        <v>510.4</v>
      </c>
      <c r="X1124" s="165">
        <v>971389.25</v>
      </c>
      <c r="Y1124" s="165" t="s">
        <v>34</v>
      </c>
      <c r="Z1124" s="165" t="s">
        <v>34</v>
      </c>
      <c r="AA1124" s="165" t="s">
        <v>34</v>
      </c>
      <c r="AB1124" s="165" t="s">
        <v>34</v>
      </c>
      <c r="AC1124" s="165" t="s">
        <v>34</v>
      </c>
      <c r="AD1124" s="165" t="s">
        <v>34</v>
      </c>
      <c r="AE1124" s="165" t="s">
        <v>34</v>
      </c>
      <c r="AF1124" s="165" t="s">
        <v>34</v>
      </c>
      <c r="AG1124" s="165" t="s">
        <v>34</v>
      </c>
      <c r="AH1124" s="165" t="s">
        <v>34</v>
      </c>
      <c r="AI1124" s="170" t="s">
        <v>403</v>
      </c>
      <c r="AJ1124" s="41"/>
      <c r="AK1124" s="1" t="s">
        <v>404</v>
      </c>
      <c r="AL1124" s="90">
        <v>1</v>
      </c>
      <c r="AM1124" s="91"/>
      <c r="AN1124" s="22"/>
      <c r="AO1124" s="87"/>
      <c r="AP1124" s="22"/>
      <c r="AQ1124" s="22"/>
      <c r="AR1124" s="22"/>
      <c r="AS1124" s="46"/>
      <c r="AT1124" s="46"/>
      <c r="AU1124" s="29">
        <v>1019</v>
      </c>
      <c r="AV1124" s="29" t="s">
        <v>449</v>
      </c>
      <c r="AW1124" s="29" t="str">
        <f t="shared" si="241"/>
        <v>1019.</v>
      </c>
      <c r="AX1124" s="104"/>
    </row>
    <row r="1125" spans="1:50" ht="22.5" customHeight="1" x14ac:dyDescent="0.3">
      <c r="A1125" s="159" t="str">
        <f t="shared" si="244"/>
        <v>1020.</v>
      </c>
      <c r="B1125" s="159">
        <v>5208</v>
      </c>
      <c r="C1125" s="179" t="s">
        <v>1111</v>
      </c>
      <c r="D1125" s="159">
        <v>1959</v>
      </c>
      <c r="E1125" s="167" t="s">
        <v>34</v>
      </c>
      <c r="F1125" s="159" t="s">
        <v>35</v>
      </c>
      <c r="G1125" s="168">
        <v>2</v>
      </c>
      <c r="H1125" s="168">
        <v>1</v>
      </c>
      <c r="I1125" s="165">
        <v>268.5</v>
      </c>
      <c r="J1125" s="165">
        <v>268.5</v>
      </c>
      <c r="K1125" s="165">
        <v>164.4</v>
      </c>
      <c r="L1125" s="169">
        <v>20</v>
      </c>
      <c r="M1125" s="165">
        <v>126545.22</v>
      </c>
      <c r="N1125" s="165" t="s">
        <v>34</v>
      </c>
      <c r="O1125" s="160" t="s">
        <v>34</v>
      </c>
      <c r="P1125" s="165" t="s">
        <v>34</v>
      </c>
      <c r="Q1125" s="165">
        <f t="shared" si="240"/>
        <v>126545.22</v>
      </c>
      <c r="R1125" s="173">
        <f t="shared" si="243"/>
        <v>471.30435754189944</v>
      </c>
      <c r="S1125" s="154">
        <v>5221.4052538370725</v>
      </c>
      <c r="T1125" s="165">
        <v>109419.22</v>
      </c>
      <c r="U1125" s="169" t="s">
        <v>34</v>
      </c>
      <c r="V1125" s="165" t="s">
        <v>34</v>
      </c>
      <c r="W1125" s="165" t="s">
        <v>34</v>
      </c>
      <c r="X1125" s="165" t="s">
        <v>34</v>
      </c>
      <c r="Y1125" s="165" t="s">
        <v>34</v>
      </c>
      <c r="Z1125" s="165" t="s">
        <v>34</v>
      </c>
      <c r="AA1125" s="165" t="s">
        <v>34</v>
      </c>
      <c r="AB1125" s="165" t="s">
        <v>34</v>
      </c>
      <c r="AC1125" s="165" t="s">
        <v>34</v>
      </c>
      <c r="AD1125" s="165" t="s">
        <v>34</v>
      </c>
      <c r="AE1125" s="165" t="s">
        <v>34</v>
      </c>
      <c r="AF1125" s="165" t="s">
        <v>34</v>
      </c>
      <c r="AG1125" s="165">
        <v>17126</v>
      </c>
      <c r="AH1125" s="165" t="s">
        <v>34</v>
      </c>
      <c r="AI1125" s="170" t="s">
        <v>403</v>
      </c>
      <c r="AJ1125" s="41"/>
      <c r="AK1125" s="1" t="s">
        <v>404</v>
      </c>
      <c r="AL1125" s="90">
        <v>1</v>
      </c>
      <c r="AM1125" s="91"/>
      <c r="AN1125" s="22" t="s">
        <v>502</v>
      </c>
      <c r="AO1125" s="21"/>
      <c r="AP1125" s="22"/>
      <c r="AQ1125" s="22"/>
      <c r="AR1125" s="22"/>
      <c r="AS1125" s="46"/>
      <c r="AT1125" s="46"/>
      <c r="AU1125" s="29">
        <v>1020</v>
      </c>
      <c r="AV1125" s="29" t="s">
        <v>449</v>
      </c>
      <c r="AW1125" s="29" t="str">
        <f t="shared" si="241"/>
        <v>1020.</v>
      </c>
      <c r="AX1125" s="104"/>
    </row>
    <row r="1126" spans="1:50" ht="22.5" customHeight="1" x14ac:dyDescent="0.3">
      <c r="A1126" s="159" t="str">
        <f t="shared" si="244"/>
        <v>1021.</v>
      </c>
      <c r="B1126" s="159">
        <v>5209</v>
      </c>
      <c r="C1126" s="179" t="s">
        <v>1112</v>
      </c>
      <c r="D1126" s="172">
        <v>1955</v>
      </c>
      <c r="E1126" s="167" t="s">
        <v>34</v>
      </c>
      <c r="F1126" s="159" t="s">
        <v>35</v>
      </c>
      <c r="G1126" s="168">
        <v>2</v>
      </c>
      <c r="H1126" s="168">
        <v>1</v>
      </c>
      <c r="I1126" s="165">
        <v>270.3</v>
      </c>
      <c r="J1126" s="165">
        <v>270.3</v>
      </c>
      <c r="K1126" s="165">
        <v>143.9</v>
      </c>
      <c r="L1126" s="169">
        <v>22</v>
      </c>
      <c r="M1126" s="165">
        <v>583112.31999999995</v>
      </c>
      <c r="N1126" s="165" t="s">
        <v>34</v>
      </c>
      <c r="O1126" s="160" t="s">
        <v>34</v>
      </c>
      <c r="P1126" s="165" t="s">
        <v>34</v>
      </c>
      <c r="Q1126" s="165">
        <f t="shared" si="240"/>
        <v>583112.31999999995</v>
      </c>
      <c r="R1126" s="173">
        <f t="shared" si="243"/>
        <v>2157.2782833888268</v>
      </c>
      <c r="S1126" s="154">
        <v>5221.4052538370725</v>
      </c>
      <c r="T1126" s="165" t="s">
        <v>34</v>
      </c>
      <c r="U1126" s="169" t="s">
        <v>34</v>
      </c>
      <c r="V1126" s="165" t="s">
        <v>34</v>
      </c>
      <c r="W1126" s="165">
        <v>289.10000000000002</v>
      </c>
      <c r="X1126" s="165">
        <v>583112.31999999995</v>
      </c>
      <c r="Y1126" s="165" t="s">
        <v>34</v>
      </c>
      <c r="Z1126" s="165" t="s">
        <v>34</v>
      </c>
      <c r="AA1126" s="165" t="s">
        <v>34</v>
      </c>
      <c r="AB1126" s="165" t="s">
        <v>34</v>
      </c>
      <c r="AC1126" s="165" t="s">
        <v>34</v>
      </c>
      <c r="AD1126" s="165" t="s">
        <v>34</v>
      </c>
      <c r="AE1126" s="165" t="s">
        <v>34</v>
      </c>
      <c r="AF1126" s="165" t="s">
        <v>34</v>
      </c>
      <c r="AG1126" s="165" t="s">
        <v>34</v>
      </c>
      <c r="AH1126" s="165" t="s">
        <v>34</v>
      </c>
      <c r="AI1126" s="170" t="s">
        <v>403</v>
      </c>
      <c r="AJ1126" s="41"/>
      <c r="AK1126" s="1" t="s">
        <v>404</v>
      </c>
      <c r="AL1126" s="90">
        <v>1</v>
      </c>
      <c r="AM1126" s="91"/>
      <c r="AN1126" s="22"/>
      <c r="AO1126" s="87"/>
      <c r="AP1126" s="22"/>
      <c r="AQ1126" s="22"/>
      <c r="AR1126" s="22"/>
      <c r="AS1126" s="46"/>
      <c r="AT1126" s="46"/>
      <c r="AU1126" s="29">
        <v>1021</v>
      </c>
      <c r="AV1126" s="29" t="s">
        <v>449</v>
      </c>
      <c r="AW1126" s="29" t="str">
        <f t="shared" si="241"/>
        <v>1021.</v>
      </c>
      <c r="AX1126" s="104"/>
    </row>
    <row r="1127" spans="1:50" ht="22.5" customHeight="1" x14ac:dyDescent="0.3">
      <c r="A1127" s="159" t="str">
        <f t="shared" si="244"/>
        <v>1022.</v>
      </c>
      <c r="B1127" s="159">
        <v>5212</v>
      </c>
      <c r="C1127" s="179" t="s">
        <v>1113</v>
      </c>
      <c r="D1127" s="159">
        <v>1959</v>
      </c>
      <c r="E1127" s="167" t="s">
        <v>34</v>
      </c>
      <c r="F1127" s="159" t="s">
        <v>35</v>
      </c>
      <c r="G1127" s="168">
        <v>2</v>
      </c>
      <c r="H1127" s="168">
        <v>1</v>
      </c>
      <c r="I1127" s="165">
        <v>276</v>
      </c>
      <c r="J1127" s="165">
        <v>276</v>
      </c>
      <c r="K1127" s="165">
        <v>244.7</v>
      </c>
      <c r="L1127" s="169">
        <v>15</v>
      </c>
      <c r="M1127" s="165">
        <v>567420.69999999995</v>
      </c>
      <c r="N1127" s="165" t="s">
        <v>34</v>
      </c>
      <c r="O1127" s="160" t="s">
        <v>34</v>
      </c>
      <c r="P1127" s="165" t="s">
        <v>34</v>
      </c>
      <c r="Q1127" s="165">
        <f t="shared" si="240"/>
        <v>567420.69999999995</v>
      </c>
      <c r="R1127" s="173">
        <f t="shared" si="243"/>
        <v>2055.8721014492753</v>
      </c>
      <c r="S1127" s="154">
        <v>5221.4052538370725</v>
      </c>
      <c r="T1127" s="165" t="s">
        <v>34</v>
      </c>
      <c r="U1127" s="169" t="s">
        <v>34</v>
      </c>
      <c r="V1127" s="165" t="s">
        <v>34</v>
      </c>
      <c r="W1127" s="165">
        <v>274</v>
      </c>
      <c r="X1127" s="165">
        <v>567420.69999999995</v>
      </c>
      <c r="Y1127" s="165" t="s">
        <v>34</v>
      </c>
      <c r="Z1127" s="165" t="s">
        <v>34</v>
      </c>
      <c r="AA1127" s="165" t="s">
        <v>34</v>
      </c>
      <c r="AB1127" s="165" t="s">
        <v>34</v>
      </c>
      <c r="AC1127" s="165" t="s">
        <v>34</v>
      </c>
      <c r="AD1127" s="165" t="s">
        <v>34</v>
      </c>
      <c r="AE1127" s="165" t="s">
        <v>34</v>
      </c>
      <c r="AF1127" s="165" t="s">
        <v>34</v>
      </c>
      <c r="AG1127" s="165" t="s">
        <v>34</v>
      </c>
      <c r="AH1127" s="165" t="s">
        <v>34</v>
      </c>
      <c r="AI1127" s="170" t="s">
        <v>403</v>
      </c>
      <c r="AJ1127" s="41"/>
      <c r="AK1127" s="1" t="s">
        <v>404</v>
      </c>
      <c r="AL1127" s="90">
        <v>1</v>
      </c>
      <c r="AM1127" s="91"/>
      <c r="AN1127" s="22"/>
      <c r="AO1127" s="87"/>
      <c r="AP1127" s="22"/>
      <c r="AQ1127" s="22"/>
      <c r="AR1127" s="22"/>
      <c r="AS1127" s="46"/>
      <c r="AT1127" s="46"/>
      <c r="AU1127" s="29">
        <v>1022</v>
      </c>
      <c r="AV1127" s="29" t="s">
        <v>449</v>
      </c>
      <c r="AW1127" s="29" t="str">
        <f t="shared" si="241"/>
        <v>1022.</v>
      </c>
      <c r="AX1127" s="104"/>
    </row>
    <row r="1128" spans="1:50" ht="22.5" customHeight="1" x14ac:dyDescent="0.3">
      <c r="A1128" s="159" t="str">
        <f t="shared" si="244"/>
        <v>1023.</v>
      </c>
      <c r="B1128" s="159">
        <v>5261</v>
      </c>
      <c r="C1128" s="179" t="s">
        <v>1114</v>
      </c>
      <c r="D1128" s="159">
        <v>1960</v>
      </c>
      <c r="E1128" s="167" t="s">
        <v>34</v>
      </c>
      <c r="F1128" s="159" t="s">
        <v>35</v>
      </c>
      <c r="G1128" s="168">
        <v>2</v>
      </c>
      <c r="H1128" s="168">
        <v>2</v>
      </c>
      <c r="I1128" s="165">
        <v>439.8</v>
      </c>
      <c r="J1128" s="165">
        <v>439.8</v>
      </c>
      <c r="K1128" s="165">
        <v>365.8</v>
      </c>
      <c r="L1128" s="169">
        <v>38</v>
      </c>
      <c r="M1128" s="165">
        <v>190184.88</v>
      </c>
      <c r="N1128" s="165" t="s">
        <v>34</v>
      </c>
      <c r="O1128" s="160" t="s">
        <v>34</v>
      </c>
      <c r="P1128" s="165" t="s">
        <v>34</v>
      </c>
      <c r="Q1128" s="165">
        <f t="shared" si="240"/>
        <v>190184.88</v>
      </c>
      <c r="R1128" s="173">
        <f t="shared" si="243"/>
        <v>432.43492496589357</v>
      </c>
      <c r="S1128" s="154">
        <v>5221.4052538370725</v>
      </c>
      <c r="T1128" s="165">
        <v>173058.88</v>
      </c>
      <c r="U1128" s="169" t="s">
        <v>34</v>
      </c>
      <c r="V1128" s="165" t="s">
        <v>34</v>
      </c>
      <c r="W1128" s="165" t="s">
        <v>34</v>
      </c>
      <c r="X1128" s="165" t="s">
        <v>34</v>
      </c>
      <c r="Y1128" s="165" t="s">
        <v>34</v>
      </c>
      <c r="Z1128" s="165" t="s">
        <v>34</v>
      </c>
      <c r="AA1128" s="165" t="s">
        <v>34</v>
      </c>
      <c r="AB1128" s="165" t="s">
        <v>34</v>
      </c>
      <c r="AC1128" s="165" t="s">
        <v>34</v>
      </c>
      <c r="AD1128" s="165" t="s">
        <v>34</v>
      </c>
      <c r="AE1128" s="165" t="s">
        <v>34</v>
      </c>
      <c r="AF1128" s="165" t="s">
        <v>34</v>
      </c>
      <c r="AG1128" s="165">
        <v>17126</v>
      </c>
      <c r="AH1128" s="165" t="s">
        <v>34</v>
      </c>
      <c r="AI1128" s="170" t="s">
        <v>403</v>
      </c>
      <c r="AJ1128" s="41"/>
      <c r="AK1128" s="1" t="s">
        <v>404</v>
      </c>
      <c r="AL1128" s="90">
        <v>1</v>
      </c>
      <c r="AM1128" s="91"/>
      <c r="AN1128" s="22" t="s">
        <v>502</v>
      </c>
      <c r="AO1128" s="21"/>
      <c r="AP1128" s="22"/>
      <c r="AQ1128" s="22"/>
      <c r="AR1128" s="22"/>
      <c r="AS1128" s="46"/>
      <c r="AT1128" s="46"/>
      <c r="AU1128" s="29">
        <v>1023</v>
      </c>
      <c r="AV1128" s="29" t="s">
        <v>449</v>
      </c>
      <c r="AW1128" s="29" t="str">
        <f t="shared" si="241"/>
        <v>1023.</v>
      </c>
      <c r="AX1128" s="104"/>
    </row>
    <row r="1129" spans="1:50" ht="22.5" customHeight="1" x14ac:dyDescent="0.3">
      <c r="A1129" s="159" t="str">
        <f t="shared" si="244"/>
        <v>1024.</v>
      </c>
      <c r="B1129" s="159">
        <v>5264</v>
      </c>
      <c r="C1129" s="179" t="s">
        <v>1115</v>
      </c>
      <c r="D1129" s="159">
        <v>1959</v>
      </c>
      <c r="E1129" s="167" t="s">
        <v>34</v>
      </c>
      <c r="F1129" s="159" t="s">
        <v>35</v>
      </c>
      <c r="G1129" s="168">
        <v>2</v>
      </c>
      <c r="H1129" s="168">
        <v>1</v>
      </c>
      <c r="I1129" s="165">
        <v>348.8</v>
      </c>
      <c r="J1129" s="165">
        <v>331.2</v>
      </c>
      <c r="K1129" s="165">
        <v>204.2</v>
      </c>
      <c r="L1129" s="169">
        <v>20</v>
      </c>
      <c r="M1129" s="165">
        <v>670331.76</v>
      </c>
      <c r="N1129" s="165" t="s">
        <v>34</v>
      </c>
      <c r="O1129" s="160" t="s">
        <v>34</v>
      </c>
      <c r="P1129" s="165" t="s">
        <v>34</v>
      </c>
      <c r="Q1129" s="165">
        <f t="shared" si="240"/>
        <v>670331.76</v>
      </c>
      <c r="R1129" s="173">
        <f t="shared" si="243"/>
        <v>1921.8227064220182</v>
      </c>
      <c r="S1129" s="154">
        <v>5221.4052538370725</v>
      </c>
      <c r="T1129" s="165" t="s">
        <v>34</v>
      </c>
      <c r="U1129" s="169" t="s">
        <v>34</v>
      </c>
      <c r="V1129" s="165" t="s">
        <v>34</v>
      </c>
      <c r="W1129" s="165">
        <v>346</v>
      </c>
      <c r="X1129" s="165">
        <v>670331.76</v>
      </c>
      <c r="Y1129" s="165" t="s">
        <v>34</v>
      </c>
      <c r="Z1129" s="165" t="s">
        <v>34</v>
      </c>
      <c r="AA1129" s="165" t="s">
        <v>34</v>
      </c>
      <c r="AB1129" s="165" t="s">
        <v>34</v>
      </c>
      <c r="AC1129" s="165" t="s">
        <v>34</v>
      </c>
      <c r="AD1129" s="165" t="s">
        <v>34</v>
      </c>
      <c r="AE1129" s="165" t="s">
        <v>34</v>
      </c>
      <c r="AF1129" s="165" t="s">
        <v>34</v>
      </c>
      <c r="AG1129" s="165" t="s">
        <v>34</v>
      </c>
      <c r="AH1129" s="165" t="s">
        <v>34</v>
      </c>
      <c r="AI1129" s="170" t="s">
        <v>403</v>
      </c>
      <c r="AJ1129" s="41"/>
      <c r="AK1129" s="1" t="s">
        <v>404</v>
      </c>
      <c r="AL1129" s="90">
        <v>1</v>
      </c>
      <c r="AM1129" s="91"/>
      <c r="AN1129" s="22"/>
      <c r="AO1129" s="87"/>
      <c r="AP1129" s="22"/>
      <c r="AQ1129" s="22"/>
      <c r="AR1129" s="22"/>
      <c r="AS1129" s="46"/>
      <c r="AT1129" s="46"/>
      <c r="AU1129" s="29">
        <v>1024</v>
      </c>
      <c r="AV1129" s="29" t="s">
        <v>449</v>
      </c>
      <c r="AW1129" s="29" t="str">
        <f t="shared" si="241"/>
        <v>1024.</v>
      </c>
      <c r="AX1129" s="104"/>
    </row>
    <row r="1130" spans="1:50" ht="22.5" customHeight="1" x14ac:dyDescent="0.3">
      <c r="A1130" s="159" t="str">
        <f t="shared" si="244"/>
        <v>1025.</v>
      </c>
      <c r="B1130" s="159">
        <v>5269</v>
      </c>
      <c r="C1130" s="179" t="s">
        <v>1116</v>
      </c>
      <c r="D1130" s="159">
        <v>1949</v>
      </c>
      <c r="E1130" s="167" t="s">
        <v>34</v>
      </c>
      <c r="F1130" s="159" t="s">
        <v>35</v>
      </c>
      <c r="G1130" s="168">
        <v>2</v>
      </c>
      <c r="H1130" s="168">
        <v>1</v>
      </c>
      <c r="I1130" s="165">
        <v>829</v>
      </c>
      <c r="J1130" s="165">
        <v>754</v>
      </c>
      <c r="K1130" s="165">
        <v>830.6</v>
      </c>
      <c r="L1130" s="169">
        <v>50</v>
      </c>
      <c r="M1130" s="165">
        <f>T1130+AG1130</f>
        <v>301872.23000000004</v>
      </c>
      <c r="N1130" s="165" t="s">
        <v>34</v>
      </c>
      <c r="O1130" s="160" t="s">
        <v>34</v>
      </c>
      <c r="P1130" s="165" t="s">
        <v>34</v>
      </c>
      <c r="Q1130" s="165">
        <f t="shared" si="240"/>
        <v>301872.23000000004</v>
      </c>
      <c r="R1130" s="173">
        <f t="shared" si="243"/>
        <v>364.14020506634506</v>
      </c>
      <c r="S1130" s="154">
        <v>5221.4052538370725</v>
      </c>
      <c r="T1130" s="165">
        <v>297126.46000000002</v>
      </c>
      <c r="U1130" s="169" t="s">
        <v>34</v>
      </c>
      <c r="V1130" s="165" t="s">
        <v>34</v>
      </c>
      <c r="W1130" s="165" t="s">
        <v>34</v>
      </c>
      <c r="X1130" s="165" t="s">
        <v>34</v>
      </c>
      <c r="Y1130" s="165" t="s">
        <v>34</v>
      </c>
      <c r="Z1130" s="165" t="s">
        <v>34</v>
      </c>
      <c r="AA1130" s="165" t="s">
        <v>34</v>
      </c>
      <c r="AB1130" s="165" t="s">
        <v>34</v>
      </c>
      <c r="AC1130" s="165" t="s">
        <v>34</v>
      </c>
      <c r="AD1130" s="165" t="s">
        <v>34</v>
      </c>
      <c r="AE1130" s="165" t="s">
        <v>34</v>
      </c>
      <c r="AF1130" s="165" t="s">
        <v>34</v>
      </c>
      <c r="AG1130" s="165">
        <v>4745.7700000000004</v>
      </c>
      <c r="AH1130" s="165" t="s">
        <v>34</v>
      </c>
      <c r="AI1130" s="170" t="s">
        <v>405</v>
      </c>
      <c r="AJ1130" s="41"/>
      <c r="AK1130" s="1" t="s">
        <v>404</v>
      </c>
      <c r="AL1130" s="90">
        <v>1</v>
      </c>
      <c r="AM1130" s="91"/>
      <c r="AN1130" s="22" t="s">
        <v>502</v>
      </c>
      <c r="AO1130" s="21"/>
      <c r="AP1130" s="22"/>
      <c r="AQ1130" s="22"/>
      <c r="AR1130" s="22"/>
      <c r="AS1130" s="46" t="s">
        <v>510</v>
      </c>
      <c r="AT1130" s="46"/>
      <c r="AU1130" s="29">
        <v>1025</v>
      </c>
      <c r="AV1130" s="29" t="s">
        <v>449</v>
      </c>
      <c r="AW1130" s="29" t="str">
        <f t="shared" si="241"/>
        <v>1025.</v>
      </c>
      <c r="AX1130" s="104"/>
    </row>
    <row r="1131" spans="1:50" ht="22.5" customHeight="1" x14ac:dyDescent="0.3">
      <c r="A1131" s="159" t="str">
        <f t="shared" si="244"/>
        <v>1026.</v>
      </c>
      <c r="B1131" s="159">
        <v>5270</v>
      </c>
      <c r="C1131" s="179" t="s">
        <v>1117</v>
      </c>
      <c r="D1131" s="172" t="s">
        <v>398</v>
      </c>
      <c r="E1131" s="167" t="s">
        <v>34</v>
      </c>
      <c r="F1131" s="159" t="s">
        <v>35</v>
      </c>
      <c r="G1131" s="168">
        <v>4</v>
      </c>
      <c r="H1131" s="168">
        <v>5</v>
      </c>
      <c r="I1131" s="165">
        <v>3608.6</v>
      </c>
      <c r="J1131" s="165">
        <v>3608.6</v>
      </c>
      <c r="K1131" s="165">
        <v>1797.5</v>
      </c>
      <c r="L1131" s="169">
        <v>124</v>
      </c>
      <c r="M1131" s="165">
        <v>617697.98</v>
      </c>
      <c r="N1131" s="165" t="s">
        <v>34</v>
      </c>
      <c r="O1131" s="160" t="s">
        <v>34</v>
      </c>
      <c r="P1131" s="165" t="s">
        <v>34</v>
      </c>
      <c r="Q1131" s="165">
        <f t="shared" si="240"/>
        <v>617697.98</v>
      </c>
      <c r="R1131" s="173">
        <f t="shared" si="243"/>
        <v>171.17385689741172</v>
      </c>
      <c r="S1131" s="154">
        <v>5221.4052538370725</v>
      </c>
      <c r="T1131" s="165">
        <v>617697.98</v>
      </c>
      <c r="U1131" s="169" t="s">
        <v>34</v>
      </c>
      <c r="V1131" s="165" t="s">
        <v>34</v>
      </c>
      <c r="W1131" s="165" t="s">
        <v>34</v>
      </c>
      <c r="X1131" s="165" t="s">
        <v>34</v>
      </c>
      <c r="Y1131" s="165" t="s">
        <v>34</v>
      </c>
      <c r="Z1131" s="165" t="s">
        <v>34</v>
      </c>
      <c r="AA1131" s="165" t="s">
        <v>34</v>
      </c>
      <c r="AB1131" s="165" t="s">
        <v>34</v>
      </c>
      <c r="AC1131" s="165" t="s">
        <v>34</v>
      </c>
      <c r="AD1131" s="165" t="s">
        <v>34</v>
      </c>
      <c r="AE1131" s="165" t="s">
        <v>34</v>
      </c>
      <c r="AF1131" s="165" t="s">
        <v>34</v>
      </c>
      <c r="AG1131" s="165" t="s">
        <v>34</v>
      </c>
      <c r="AH1131" s="165" t="s">
        <v>34</v>
      </c>
      <c r="AI1131" s="170" t="s">
        <v>38</v>
      </c>
      <c r="AJ1131" s="41"/>
      <c r="AK1131" s="1" t="s">
        <v>404</v>
      </c>
      <c r="AL1131" s="90">
        <v>1</v>
      </c>
      <c r="AM1131" s="91"/>
      <c r="AN1131" s="23" t="s">
        <v>1517</v>
      </c>
      <c r="AO1131" s="21"/>
      <c r="AP1131" s="23"/>
      <c r="AQ1131" s="23"/>
      <c r="AR1131" s="23"/>
      <c r="AS1131" s="46" t="s">
        <v>557</v>
      </c>
      <c r="AT1131" s="46"/>
      <c r="AU1131" s="29">
        <v>1026</v>
      </c>
      <c r="AV1131" s="29" t="s">
        <v>449</v>
      </c>
      <c r="AW1131" s="29" t="str">
        <f t="shared" si="241"/>
        <v>1026.</v>
      </c>
      <c r="AX1131" s="104"/>
    </row>
    <row r="1132" spans="1:50" ht="22.5" customHeight="1" x14ac:dyDescent="0.3">
      <c r="A1132" s="159" t="str">
        <f t="shared" si="244"/>
        <v>1027.</v>
      </c>
      <c r="B1132" s="159">
        <v>5285</v>
      </c>
      <c r="C1132" s="179" t="s">
        <v>1118</v>
      </c>
      <c r="D1132" s="159">
        <v>1970</v>
      </c>
      <c r="E1132" s="167" t="s">
        <v>34</v>
      </c>
      <c r="F1132" s="159" t="s">
        <v>35</v>
      </c>
      <c r="G1132" s="168">
        <v>5</v>
      </c>
      <c r="H1132" s="168">
        <v>4</v>
      </c>
      <c r="I1132" s="165">
        <v>3157.7</v>
      </c>
      <c r="J1132" s="165">
        <v>2136.6999999999998</v>
      </c>
      <c r="K1132" s="165">
        <v>3154.9</v>
      </c>
      <c r="L1132" s="169">
        <v>136</v>
      </c>
      <c r="M1132" s="165">
        <v>1503557.18</v>
      </c>
      <c r="N1132" s="165" t="s">
        <v>34</v>
      </c>
      <c r="O1132" s="160" t="s">
        <v>34</v>
      </c>
      <c r="P1132" s="165" t="s">
        <v>34</v>
      </c>
      <c r="Q1132" s="165">
        <f t="shared" si="240"/>
        <v>1503557.18</v>
      </c>
      <c r="R1132" s="173">
        <f t="shared" si="243"/>
        <v>476.15580327453529</v>
      </c>
      <c r="S1132" s="154">
        <v>5221.4052538370725</v>
      </c>
      <c r="T1132" s="165" t="s">
        <v>34</v>
      </c>
      <c r="U1132" s="169" t="s">
        <v>34</v>
      </c>
      <c r="V1132" s="165" t="s">
        <v>34</v>
      </c>
      <c r="W1132" s="165">
        <v>957</v>
      </c>
      <c r="X1132" s="165">
        <v>1503557.18</v>
      </c>
      <c r="Y1132" s="165" t="s">
        <v>34</v>
      </c>
      <c r="Z1132" s="165" t="s">
        <v>34</v>
      </c>
      <c r="AA1132" s="165" t="s">
        <v>34</v>
      </c>
      <c r="AB1132" s="165" t="s">
        <v>34</v>
      </c>
      <c r="AC1132" s="165" t="s">
        <v>34</v>
      </c>
      <c r="AD1132" s="165" t="s">
        <v>34</v>
      </c>
      <c r="AE1132" s="165" t="s">
        <v>34</v>
      </c>
      <c r="AF1132" s="165" t="s">
        <v>34</v>
      </c>
      <c r="AG1132" s="165" t="s">
        <v>34</v>
      </c>
      <c r="AH1132" s="165" t="s">
        <v>34</v>
      </c>
      <c r="AI1132" s="170" t="s">
        <v>403</v>
      </c>
      <c r="AJ1132" s="41"/>
      <c r="AK1132" s="1" t="s">
        <v>404</v>
      </c>
      <c r="AL1132" s="90">
        <v>1</v>
      </c>
      <c r="AM1132" s="91"/>
      <c r="AN1132" s="22"/>
      <c r="AO1132" s="87"/>
      <c r="AP1132" s="22"/>
      <c r="AQ1132" s="22"/>
      <c r="AR1132" s="22"/>
      <c r="AS1132" s="46"/>
      <c r="AT1132" s="46"/>
      <c r="AU1132" s="29">
        <v>1027</v>
      </c>
      <c r="AV1132" s="29" t="s">
        <v>449</v>
      </c>
      <c r="AW1132" s="29" t="str">
        <f t="shared" si="241"/>
        <v>1027.</v>
      </c>
      <c r="AX1132" s="104"/>
    </row>
    <row r="1133" spans="1:50" ht="22.5" customHeight="1" x14ac:dyDescent="0.3">
      <c r="A1133" s="159" t="str">
        <f t="shared" si="244"/>
        <v>1028.</v>
      </c>
      <c r="B1133" s="159">
        <v>5287</v>
      </c>
      <c r="C1133" s="179" t="s">
        <v>1119</v>
      </c>
      <c r="D1133" s="159">
        <v>1965</v>
      </c>
      <c r="E1133" s="167" t="s">
        <v>34</v>
      </c>
      <c r="F1133" s="159" t="s">
        <v>35</v>
      </c>
      <c r="G1133" s="168">
        <v>5</v>
      </c>
      <c r="H1133" s="168">
        <v>3</v>
      </c>
      <c r="I1133" s="165">
        <v>2682.28</v>
      </c>
      <c r="J1133" s="165">
        <v>2460.58</v>
      </c>
      <c r="K1133" s="165">
        <v>2460.58</v>
      </c>
      <c r="L1133" s="169">
        <v>99</v>
      </c>
      <c r="M1133" s="165">
        <v>220125.47</v>
      </c>
      <c r="N1133" s="165" t="s">
        <v>34</v>
      </c>
      <c r="O1133" s="160" t="s">
        <v>34</v>
      </c>
      <c r="P1133" s="165" t="s">
        <v>34</v>
      </c>
      <c r="Q1133" s="165">
        <f t="shared" si="240"/>
        <v>220125.47</v>
      </c>
      <c r="R1133" s="173">
        <f t="shared" ref="R1133:R1148" si="245">M1133/I1133</f>
        <v>82.066551590437982</v>
      </c>
      <c r="S1133" s="154">
        <v>5221.4052538370725</v>
      </c>
      <c r="T1133" s="165">
        <v>220125.47</v>
      </c>
      <c r="U1133" s="169" t="s">
        <v>34</v>
      </c>
      <c r="V1133" s="165" t="s">
        <v>34</v>
      </c>
      <c r="W1133" s="165" t="s">
        <v>34</v>
      </c>
      <c r="X1133" s="165" t="s">
        <v>34</v>
      </c>
      <c r="Y1133" s="165" t="s">
        <v>34</v>
      </c>
      <c r="Z1133" s="165" t="s">
        <v>34</v>
      </c>
      <c r="AA1133" s="165" t="s">
        <v>34</v>
      </c>
      <c r="AB1133" s="165" t="s">
        <v>34</v>
      </c>
      <c r="AC1133" s="165" t="s">
        <v>34</v>
      </c>
      <c r="AD1133" s="165" t="s">
        <v>34</v>
      </c>
      <c r="AE1133" s="165" t="s">
        <v>34</v>
      </c>
      <c r="AF1133" s="165" t="s">
        <v>34</v>
      </c>
      <c r="AG1133" s="165" t="s">
        <v>34</v>
      </c>
      <c r="AH1133" s="165" t="s">
        <v>34</v>
      </c>
      <c r="AI1133" s="170" t="s">
        <v>403</v>
      </c>
      <c r="AJ1133" s="41"/>
      <c r="AK1133" s="1" t="s">
        <v>406</v>
      </c>
      <c r="AL1133" s="90">
        <v>1</v>
      </c>
      <c r="AM1133" s="91"/>
      <c r="AN1133" s="22" t="s">
        <v>501</v>
      </c>
      <c r="AO1133" s="21"/>
      <c r="AP1133" s="22"/>
      <c r="AQ1133" s="22"/>
      <c r="AR1133" s="22"/>
      <c r="AS1133" s="22" t="s">
        <v>532</v>
      </c>
      <c r="AT1133" s="22"/>
      <c r="AU1133" s="29">
        <v>1028</v>
      </c>
      <c r="AV1133" s="29" t="s">
        <v>449</v>
      </c>
      <c r="AW1133" s="29" t="str">
        <f t="shared" si="241"/>
        <v>1028.</v>
      </c>
      <c r="AX1133" s="104"/>
    </row>
    <row r="1134" spans="1:50" ht="22.5" customHeight="1" x14ac:dyDescent="0.3">
      <c r="A1134" s="159" t="str">
        <f t="shared" si="244"/>
        <v>1029.</v>
      </c>
      <c r="B1134" s="159">
        <v>5290</v>
      </c>
      <c r="C1134" s="179" t="s">
        <v>1120</v>
      </c>
      <c r="D1134" s="159">
        <v>1957</v>
      </c>
      <c r="E1134" s="167" t="s">
        <v>34</v>
      </c>
      <c r="F1134" s="159" t="s">
        <v>35</v>
      </c>
      <c r="G1134" s="168">
        <v>2</v>
      </c>
      <c r="H1134" s="168">
        <v>1</v>
      </c>
      <c r="I1134" s="165">
        <v>440.7</v>
      </c>
      <c r="J1134" s="165">
        <v>440.7</v>
      </c>
      <c r="K1134" s="165">
        <v>255.6</v>
      </c>
      <c r="L1134" s="169">
        <v>31</v>
      </c>
      <c r="M1134" s="165">
        <v>931038</v>
      </c>
      <c r="N1134" s="165" t="s">
        <v>34</v>
      </c>
      <c r="O1134" s="160" t="s">
        <v>34</v>
      </c>
      <c r="P1134" s="165" t="s">
        <v>34</v>
      </c>
      <c r="Q1134" s="165">
        <f t="shared" si="240"/>
        <v>931038</v>
      </c>
      <c r="R1134" s="173">
        <f t="shared" si="245"/>
        <v>2112.634445200817</v>
      </c>
      <c r="S1134" s="154">
        <v>5221.4052538370725</v>
      </c>
      <c r="T1134" s="165" t="s">
        <v>34</v>
      </c>
      <c r="U1134" s="169" t="s">
        <v>34</v>
      </c>
      <c r="V1134" s="165" t="s">
        <v>34</v>
      </c>
      <c r="W1134" s="165">
        <v>413.9</v>
      </c>
      <c r="X1134" s="165">
        <v>931038</v>
      </c>
      <c r="Y1134" s="165" t="s">
        <v>34</v>
      </c>
      <c r="Z1134" s="165" t="s">
        <v>34</v>
      </c>
      <c r="AA1134" s="165" t="s">
        <v>34</v>
      </c>
      <c r="AB1134" s="165" t="s">
        <v>34</v>
      </c>
      <c r="AC1134" s="165" t="s">
        <v>34</v>
      </c>
      <c r="AD1134" s="165" t="s">
        <v>34</v>
      </c>
      <c r="AE1134" s="165" t="s">
        <v>34</v>
      </c>
      <c r="AF1134" s="165" t="s">
        <v>34</v>
      </c>
      <c r="AG1134" s="165" t="s">
        <v>34</v>
      </c>
      <c r="AH1134" s="165" t="s">
        <v>34</v>
      </c>
      <c r="AI1134" s="170" t="s">
        <v>403</v>
      </c>
      <c r="AJ1134" s="41"/>
      <c r="AK1134" s="1" t="s">
        <v>404</v>
      </c>
      <c r="AL1134" s="90">
        <v>1</v>
      </c>
      <c r="AM1134" s="91"/>
      <c r="AN1134" s="22"/>
      <c r="AO1134" s="87"/>
      <c r="AP1134" s="22"/>
      <c r="AQ1134" s="22"/>
      <c r="AR1134" s="22"/>
      <c r="AS1134" s="22"/>
      <c r="AT1134" s="22"/>
      <c r="AU1134" s="29">
        <v>1029</v>
      </c>
      <c r="AV1134" s="29" t="s">
        <v>449</v>
      </c>
      <c r="AW1134" s="29" t="str">
        <f t="shared" si="241"/>
        <v>1029.</v>
      </c>
      <c r="AX1134" s="104"/>
    </row>
    <row r="1135" spans="1:50" ht="22.5" customHeight="1" x14ac:dyDescent="0.3">
      <c r="A1135" s="159" t="str">
        <f t="shared" si="244"/>
        <v>1030.</v>
      </c>
      <c r="B1135" s="159">
        <v>5440</v>
      </c>
      <c r="C1135" s="179" t="s">
        <v>399</v>
      </c>
      <c r="D1135" s="159">
        <v>1988</v>
      </c>
      <c r="E1135" s="167" t="s">
        <v>34</v>
      </c>
      <c r="F1135" s="159" t="s">
        <v>35</v>
      </c>
      <c r="G1135" s="168">
        <v>2</v>
      </c>
      <c r="H1135" s="168">
        <v>1</v>
      </c>
      <c r="I1135" s="165">
        <v>384.9</v>
      </c>
      <c r="J1135" s="165">
        <v>333.9</v>
      </c>
      <c r="K1135" s="165">
        <v>134.6</v>
      </c>
      <c r="L1135" s="169">
        <v>19</v>
      </c>
      <c r="M1135" s="165">
        <v>349458.18</v>
      </c>
      <c r="N1135" s="165" t="s">
        <v>34</v>
      </c>
      <c r="O1135" s="160" t="s">
        <v>34</v>
      </c>
      <c r="P1135" s="165" t="s">
        <v>34</v>
      </c>
      <c r="Q1135" s="165">
        <f t="shared" si="240"/>
        <v>349458.18</v>
      </c>
      <c r="R1135" s="173">
        <f t="shared" si="245"/>
        <v>907.91940763834771</v>
      </c>
      <c r="S1135" s="154">
        <v>5221.4052538370725</v>
      </c>
      <c r="T1135" s="165" t="s">
        <v>34</v>
      </c>
      <c r="U1135" s="169" t="s">
        <v>34</v>
      </c>
      <c r="V1135" s="165" t="s">
        <v>34</v>
      </c>
      <c r="W1135" s="165">
        <v>308</v>
      </c>
      <c r="X1135" s="165">
        <v>349458.18</v>
      </c>
      <c r="Y1135" s="165" t="s">
        <v>34</v>
      </c>
      <c r="Z1135" s="165" t="s">
        <v>34</v>
      </c>
      <c r="AA1135" s="165" t="s">
        <v>34</v>
      </c>
      <c r="AB1135" s="165" t="s">
        <v>34</v>
      </c>
      <c r="AC1135" s="165" t="s">
        <v>34</v>
      </c>
      <c r="AD1135" s="165" t="s">
        <v>34</v>
      </c>
      <c r="AE1135" s="165" t="s">
        <v>34</v>
      </c>
      <c r="AF1135" s="165" t="s">
        <v>34</v>
      </c>
      <c r="AG1135" s="165" t="s">
        <v>34</v>
      </c>
      <c r="AH1135" s="165" t="s">
        <v>34</v>
      </c>
      <c r="AI1135" s="170" t="s">
        <v>403</v>
      </c>
      <c r="AJ1135" s="41"/>
      <c r="AK1135" s="1" t="s">
        <v>404</v>
      </c>
      <c r="AL1135" s="90">
        <v>1</v>
      </c>
      <c r="AM1135" s="91"/>
      <c r="AN1135" s="22"/>
      <c r="AO1135" s="87"/>
      <c r="AP1135" s="22"/>
      <c r="AQ1135" s="22"/>
      <c r="AR1135" s="22"/>
      <c r="AS1135" s="22"/>
      <c r="AT1135" s="22"/>
      <c r="AU1135" s="29">
        <v>1030</v>
      </c>
      <c r="AV1135" s="29" t="s">
        <v>449</v>
      </c>
      <c r="AW1135" s="29" t="str">
        <f t="shared" si="241"/>
        <v>1030.</v>
      </c>
      <c r="AX1135" s="104"/>
    </row>
    <row r="1136" spans="1:50" ht="22.5" customHeight="1" x14ac:dyDescent="0.3">
      <c r="A1136" s="159" t="str">
        <f t="shared" si="244"/>
        <v>1031.</v>
      </c>
      <c r="B1136" s="159">
        <v>5302</v>
      </c>
      <c r="C1136" s="179" t="s">
        <v>1813</v>
      </c>
      <c r="D1136" s="159">
        <v>1961</v>
      </c>
      <c r="E1136" s="167" t="s">
        <v>34</v>
      </c>
      <c r="F1136" s="159" t="s">
        <v>35</v>
      </c>
      <c r="G1136" s="168">
        <v>4</v>
      </c>
      <c r="H1136" s="168">
        <v>2</v>
      </c>
      <c r="I1136" s="165">
        <v>1267.5999999999999</v>
      </c>
      <c r="J1136" s="165">
        <v>1267.5999999999999</v>
      </c>
      <c r="K1136" s="165">
        <v>1267.5999999999999</v>
      </c>
      <c r="L1136" s="169">
        <v>44</v>
      </c>
      <c r="M1136" s="165">
        <v>208395.07</v>
      </c>
      <c r="N1136" s="165" t="s">
        <v>34</v>
      </c>
      <c r="O1136" s="160" t="s">
        <v>34</v>
      </c>
      <c r="P1136" s="165" t="s">
        <v>34</v>
      </c>
      <c r="Q1136" s="165">
        <f t="shared" si="240"/>
        <v>208395.07</v>
      </c>
      <c r="R1136" s="173">
        <f t="shared" si="245"/>
        <v>164.401285894604</v>
      </c>
      <c r="S1136" s="154">
        <v>5221.4052538370725</v>
      </c>
      <c r="T1136" s="165">
        <v>208395.07</v>
      </c>
      <c r="U1136" s="169" t="s">
        <v>34</v>
      </c>
      <c r="V1136" s="165" t="s">
        <v>34</v>
      </c>
      <c r="W1136" s="165" t="s">
        <v>34</v>
      </c>
      <c r="X1136" s="165" t="s">
        <v>34</v>
      </c>
      <c r="Y1136" s="165" t="s">
        <v>34</v>
      </c>
      <c r="Z1136" s="165" t="s">
        <v>34</v>
      </c>
      <c r="AA1136" s="165" t="s">
        <v>34</v>
      </c>
      <c r="AB1136" s="165" t="s">
        <v>34</v>
      </c>
      <c r="AC1136" s="165" t="s">
        <v>34</v>
      </c>
      <c r="AD1136" s="165" t="s">
        <v>34</v>
      </c>
      <c r="AE1136" s="165" t="s">
        <v>34</v>
      </c>
      <c r="AF1136" s="165" t="s">
        <v>34</v>
      </c>
      <c r="AG1136" s="165" t="s">
        <v>34</v>
      </c>
      <c r="AH1136" s="165" t="s">
        <v>34</v>
      </c>
      <c r="AI1136" s="170" t="s">
        <v>403</v>
      </c>
      <c r="AJ1136" s="41"/>
      <c r="AK1136" s="1" t="s">
        <v>404</v>
      </c>
      <c r="AL1136" s="90">
        <v>1</v>
      </c>
      <c r="AM1136" s="91"/>
      <c r="AN1136" s="22" t="s">
        <v>501</v>
      </c>
      <c r="AO1136" s="21"/>
      <c r="AP1136" s="22"/>
      <c r="AQ1136" s="22"/>
      <c r="AR1136" s="22"/>
      <c r="AS1136" s="22"/>
      <c r="AT1136" s="22"/>
      <c r="AU1136" s="29">
        <v>1031</v>
      </c>
      <c r="AV1136" s="29" t="s">
        <v>449</v>
      </c>
      <c r="AW1136" s="29" t="str">
        <f t="shared" si="241"/>
        <v>1031.</v>
      </c>
      <c r="AX1136" s="104"/>
    </row>
    <row r="1137" spans="1:50" ht="22.5" customHeight="1" x14ac:dyDescent="0.3">
      <c r="A1137" s="159" t="str">
        <f t="shared" si="244"/>
        <v>1032.</v>
      </c>
      <c r="B1137" s="159">
        <v>5307</v>
      </c>
      <c r="C1137" s="179" t="s">
        <v>1814</v>
      </c>
      <c r="D1137" s="159">
        <v>1961</v>
      </c>
      <c r="E1137" s="167" t="s">
        <v>34</v>
      </c>
      <c r="F1137" s="159" t="s">
        <v>35</v>
      </c>
      <c r="G1137" s="168">
        <v>3</v>
      </c>
      <c r="H1137" s="168">
        <v>2</v>
      </c>
      <c r="I1137" s="165">
        <v>1751</v>
      </c>
      <c r="J1137" s="165">
        <v>1006.2</v>
      </c>
      <c r="K1137" s="165">
        <v>895</v>
      </c>
      <c r="L1137" s="169">
        <v>43</v>
      </c>
      <c r="M1137" s="165">
        <v>1381165.3</v>
      </c>
      <c r="N1137" s="165" t="s">
        <v>34</v>
      </c>
      <c r="O1137" s="160" t="s">
        <v>34</v>
      </c>
      <c r="P1137" s="165" t="s">
        <v>34</v>
      </c>
      <c r="Q1137" s="165">
        <f t="shared" si="240"/>
        <v>1381165.3</v>
      </c>
      <c r="R1137" s="173">
        <f t="shared" si="245"/>
        <v>788.78657909765855</v>
      </c>
      <c r="S1137" s="154">
        <v>5221.4052538370725</v>
      </c>
      <c r="T1137" s="165" t="s">
        <v>34</v>
      </c>
      <c r="U1137" s="169" t="s">
        <v>34</v>
      </c>
      <c r="V1137" s="165" t="s">
        <v>34</v>
      </c>
      <c r="W1137" s="165">
        <v>550</v>
      </c>
      <c r="X1137" s="165">
        <v>1381165.3</v>
      </c>
      <c r="Y1137" s="165" t="s">
        <v>34</v>
      </c>
      <c r="Z1137" s="165" t="s">
        <v>34</v>
      </c>
      <c r="AA1137" s="165" t="s">
        <v>34</v>
      </c>
      <c r="AB1137" s="165" t="s">
        <v>34</v>
      </c>
      <c r="AC1137" s="165" t="s">
        <v>34</v>
      </c>
      <c r="AD1137" s="165" t="s">
        <v>34</v>
      </c>
      <c r="AE1137" s="165" t="s">
        <v>34</v>
      </c>
      <c r="AF1137" s="165" t="s">
        <v>34</v>
      </c>
      <c r="AG1137" s="165" t="s">
        <v>34</v>
      </c>
      <c r="AH1137" s="165" t="s">
        <v>34</v>
      </c>
      <c r="AI1137" s="170" t="s">
        <v>403</v>
      </c>
      <c r="AJ1137" s="41"/>
      <c r="AK1137" s="1" t="s">
        <v>404</v>
      </c>
      <c r="AL1137" s="90">
        <v>1</v>
      </c>
      <c r="AM1137" s="91"/>
      <c r="AN1137" s="22"/>
      <c r="AO1137" s="87"/>
      <c r="AP1137" s="22"/>
      <c r="AQ1137" s="22"/>
      <c r="AR1137" s="22"/>
      <c r="AS1137" s="22"/>
      <c r="AT1137" s="22"/>
      <c r="AU1137" s="29">
        <v>1032</v>
      </c>
      <c r="AV1137" s="29" t="s">
        <v>449</v>
      </c>
      <c r="AW1137" s="29" t="str">
        <f t="shared" si="241"/>
        <v>1032.</v>
      </c>
      <c r="AX1137" s="104"/>
    </row>
    <row r="1138" spans="1:50" ht="18.75" customHeight="1" x14ac:dyDescent="0.3">
      <c r="A1138" s="159" t="str">
        <f t="shared" si="244"/>
        <v>1033.</v>
      </c>
      <c r="B1138" s="159">
        <v>5316</v>
      </c>
      <c r="C1138" s="179" t="s">
        <v>1815</v>
      </c>
      <c r="D1138" s="159">
        <v>1967</v>
      </c>
      <c r="E1138" s="167" t="s">
        <v>34</v>
      </c>
      <c r="F1138" s="159" t="s">
        <v>35</v>
      </c>
      <c r="G1138" s="168">
        <v>5</v>
      </c>
      <c r="H1138" s="168">
        <v>3</v>
      </c>
      <c r="I1138" s="165">
        <v>2653.8</v>
      </c>
      <c r="J1138" s="165">
        <v>2502.1</v>
      </c>
      <c r="K1138" s="165">
        <v>2435</v>
      </c>
      <c r="L1138" s="169">
        <v>118</v>
      </c>
      <c r="M1138" s="165">
        <f>T1138+AG1138</f>
        <v>733261.18</v>
      </c>
      <c r="N1138" s="165" t="s">
        <v>34</v>
      </c>
      <c r="O1138" s="160" t="s">
        <v>34</v>
      </c>
      <c r="P1138" s="165" t="s">
        <v>34</v>
      </c>
      <c r="Q1138" s="165">
        <f t="shared" si="240"/>
        <v>733261.18</v>
      </c>
      <c r="R1138" s="173">
        <f t="shared" si="245"/>
        <v>276.30611952671643</v>
      </c>
      <c r="S1138" s="154">
        <v>5221.4052538370725</v>
      </c>
      <c r="T1138" s="165">
        <v>553541.54</v>
      </c>
      <c r="U1138" s="169" t="s">
        <v>34</v>
      </c>
      <c r="V1138" s="165" t="s">
        <v>34</v>
      </c>
      <c r="W1138" s="165" t="s">
        <v>34</v>
      </c>
      <c r="X1138" s="165" t="s">
        <v>34</v>
      </c>
      <c r="Y1138" s="165" t="s">
        <v>34</v>
      </c>
      <c r="Z1138" s="165" t="s">
        <v>34</v>
      </c>
      <c r="AA1138" s="165" t="s">
        <v>34</v>
      </c>
      <c r="AB1138" s="165" t="s">
        <v>34</v>
      </c>
      <c r="AC1138" s="165" t="s">
        <v>34</v>
      </c>
      <c r="AD1138" s="165" t="s">
        <v>34</v>
      </c>
      <c r="AE1138" s="165" t="s">
        <v>34</v>
      </c>
      <c r="AF1138" s="165" t="s">
        <v>34</v>
      </c>
      <c r="AG1138" s="165">
        <v>179719.64</v>
      </c>
      <c r="AH1138" s="165" t="s">
        <v>34</v>
      </c>
      <c r="AI1138" s="170" t="s">
        <v>38</v>
      </c>
      <c r="AJ1138" s="41"/>
      <c r="AK1138" s="1" t="s">
        <v>1799</v>
      </c>
      <c r="AL1138" s="90">
        <v>1</v>
      </c>
      <c r="AM1138" s="91"/>
      <c r="AN1138" s="22" t="s">
        <v>486</v>
      </c>
      <c r="AO1138" s="21"/>
      <c r="AP1138" s="22"/>
      <c r="AQ1138" s="22"/>
      <c r="AR1138" s="22"/>
      <c r="AS1138" s="22"/>
      <c r="AT1138" s="55">
        <v>43420</v>
      </c>
      <c r="AU1138" s="29">
        <v>1033</v>
      </c>
      <c r="AV1138" s="29" t="s">
        <v>449</v>
      </c>
      <c r="AW1138" s="29" t="str">
        <f t="shared" si="241"/>
        <v>1033.</v>
      </c>
      <c r="AX1138" s="104"/>
    </row>
    <row r="1139" spans="1:50" ht="22.5" customHeight="1" x14ac:dyDescent="0.3">
      <c r="A1139" s="159" t="str">
        <f t="shared" si="244"/>
        <v>1034.</v>
      </c>
      <c r="B1139" s="159">
        <v>5318</v>
      </c>
      <c r="C1139" s="179" t="s">
        <v>1816</v>
      </c>
      <c r="D1139" s="159">
        <v>1968</v>
      </c>
      <c r="E1139" s="167" t="s">
        <v>34</v>
      </c>
      <c r="F1139" s="159" t="s">
        <v>35</v>
      </c>
      <c r="G1139" s="168">
        <v>5</v>
      </c>
      <c r="H1139" s="168">
        <v>6</v>
      </c>
      <c r="I1139" s="165">
        <v>4786.6000000000004</v>
      </c>
      <c r="J1139" s="165">
        <v>4786.6000000000004</v>
      </c>
      <c r="K1139" s="165">
        <v>3973</v>
      </c>
      <c r="L1139" s="169">
        <v>187</v>
      </c>
      <c r="M1139" s="165">
        <v>3050459.46</v>
      </c>
      <c r="N1139" s="165" t="s">
        <v>34</v>
      </c>
      <c r="O1139" s="160" t="s">
        <v>34</v>
      </c>
      <c r="P1139" s="165" t="s">
        <v>34</v>
      </c>
      <c r="Q1139" s="165">
        <f t="shared" ref="Q1139:Q1155" si="246">M1139</f>
        <v>3050459.46</v>
      </c>
      <c r="R1139" s="173">
        <f t="shared" si="245"/>
        <v>637.29149291772865</v>
      </c>
      <c r="S1139" s="154">
        <v>5221.4052538370725</v>
      </c>
      <c r="T1139" s="165">
        <v>3050459.46</v>
      </c>
      <c r="U1139" s="169" t="s">
        <v>34</v>
      </c>
      <c r="V1139" s="165" t="s">
        <v>34</v>
      </c>
      <c r="W1139" s="165" t="s">
        <v>34</v>
      </c>
      <c r="X1139" s="165" t="s">
        <v>34</v>
      </c>
      <c r="Y1139" s="165" t="s">
        <v>34</v>
      </c>
      <c r="Z1139" s="165" t="s">
        <v>34</v>
      </c>
      <c r="AA1139" s="165" t="s">
        <v>34</v>
      </c>
      <c r="AB1139" s="165" t="s">
        <v>34</v>
      </c>
      <c r="AC1139" s="165" t="s">
        <v>34</v>
      </c>
      <c r="AD1139" s="165" t="s">
        <v>34</v>
      </c>
      <c r="AE1139" s="165" t="s">
        <v>34</v>
      </c>
      <c r="AF1139" s="165" t="s">
        <v>34</v>
      </c>
      <c r="AG1139" s="165" t="s">
        <v>34</v>
      </c>
      <c r="AH1139" s="165" t="s">
        <v>34</v>
      </c>
      <c r="AI1139" s="170" t="s">
        <v>403</v>
      </c>
      <c r="AJ1139" s="41"/>
      <c r="AK1139" s="1" t="s">
        <v>404</v>
      </c>
      <c r="AL1139" s="90">
        <v>1</v>
      </c>
      <c r="AM1139" s="91"/>
      <c r="AN1139" s="22" t="s">
        <v>486</v>
      </c>
      <c r="AO1139" s="21"/>
      <c r="AP1139" s="22"/>
      <c r="AQ1139" s="22"/>
      <c r="AR1139" s="22"/>
      <c r="AS1139" s="22"/>
      <c r="AT1139" s="22"/>
      <c r="AU1139" s="29">
        <v>1034</v>
      </c>
      <c r="AV1139" s="29" t="s">
        <v>449</v>
      </c>
      <c r="AW1139" s="29" t="str">
        <f t="shared" si="241"/>
        <v>1034.</v>
      </c>
      <c r="AX1139" s="104"/>
    </row>
    <row r="1140" spans="1:50" ht="22.5" customHeight="1" x14ac:dyDescent="0.3">
      <c r="A1140" s="159" t="str">
        <f t="shared" si="244"/>
        <v>1035.</v>
      </c>
      <c r="B1140" s="159">
        <v>5320</v>
      </c>
      <c r="C1140" s="179" t="s">
        <v>1121</v>
      </c>
      <c r="D1140" s="159">
        <v>1959</v>
      </c>
      <c r="E1140" s="167" t="s">
        <v>34</v>
      </c>
      <c r="F1140" s="159" t="s">
        <v>48</v>
      </c>
      <c r="G1140" s="168">
        <v>2</v>
      </c>
      <c r="H1140" s="168">
        <v>2</v>
      </c>
      <c r="I1140" s="165">
        <v>691.3</v>
      </c>
      <c r="J1140" s="165">
        <v>691.3</v>
      </c>
      <c r="K1140" s="165">
        <v>545.20000000000005</v>
      </c>
      <c r="L1140" s="169">
        <v>28</v>
      </c>
      <c r="M1140" s="165">
        <f>T1140+AG1140</f>
        <v>460288.76</v>
      </c>
      <c r="N1140" s="165" t="s">
        <v>34</v>
      </c>
      <c r="O1140" s="160" t="s">
        <v>34</v>
      </c>
      <c r="P1140" s="165" t="s">
        <v>34</v>
      </c>
      <c r="Q1140" s="165">
        <f t="shared" si="246"/>
        <v>460288.76</v>
      </c>
      <c r="R1140" s="173">
        <f t="shared" si="245"/>
        <v>665.83069579053961</v>
      </c>
      <c r="S1140" s="154">
        <v>5221.4052538370725</v>
      </c>
      <c r="T1140" s="165">
        <v>304871.28000000003</v>
      </c>
      <c r="U1140" s="169" t="s">
        <v>34</v>
      </c>
      <c r="V1140" s="165" t="s">
        <v>34</v>
      </c>
      <c r="W1140" s="165" t="s">
        <v>34</v>
      </c>
      <c r="X1140" s="165" t="s">
        <v>34</v>
      </c>
      <c r="Y1140" s="165" t="s">
        <v>34</v>
      </c>
      <c r="Z1140" s="165" t="s">
        <v>34</v>
      </c>
      <c r="AA1140" s="165" t="s">
        <v>34</v>
      </c>
      <c r="AB1140" s="165" t="s">
        <v>34</v>
      </c>
      <c r="AC1140" s="165" t="s">
        <v>34</v>
      </c>
      <c r="AD1140" s="165" t="s">
        <v>34</v>
      </c>
      <c r="AE1140" s="165" t="s">
        <v>34</v>
      </c>
      <c r="AF1140" s="165" t="s">
        <v>34</v>
      </c>
      <c r="AG1140" s="165">
        <v>155417.48000000001</v>
      </c>
      <c r="AH1140" s="165" t="s">
        <v>34</v>
      </c>
      <c r="AI1140" s="170" t="s">
        <v>403</v>
      </c>
      <c r="AJ1140" s="41"/>
      <c r="AK1140" s="1" t="s">
        <v>404</v>
      </c>
      <c r="AL1140" s="90">
        <v>1</v>
      </c>
      <c r="AM1140" s="91"/>
      <c r="AN1140" s="22" t="s">
        <v>486</v>
      </c>
      <c r="AO1140" s="21"/>
      <c r="AP1140" s="22"/>
      <c r="AQ1140" s="22"/>
      <c r="AR1140" s="22"/>
      <c r="AS1140" s="22"/>
      <c r="AT1140" s="22"/>
      <c r="AU1140" s="29">
        <v>1035</v>
      </c>
      <c r="AV1140" s="29" t="s">
        <v>449</v>
      </c>
      <c r="AW1140" s="29" t="str">
        <f t="shared" ref="AW1140:AW1155" si="247">CONCATENATE(AU1140,AV1140)</f>
        <v>1035.</v>
      </c>
      <c r="AX1140" s="104"/>
    </row>
    <row r="1141" spans="1:50" ht="22.5" customHeight="1" x14ac:dyDescent="0.3">
      <c r="A1141" s="159" t="str">
        <f t="shared" si="244"/>
        <v>1036.</v>
      </c>
      <c r="B1141" s="159">
        <v>5322</v>
      </c>
      <c r="C1141" s="179" t="s">
        <v>1122</v>
      </c>
      <c r="D1141" s="159">
        <v>1948</v>
      </c>
      <c r="E1141" s="167" t="s">
        <v>34</v>
      </c>
      <c r="F1141" s="159" t="s">
        <v>35</v>
      </c>
      <c r="G1141" s="168">
        <v>2</v>
      </c>
      <c r="H1141" s="168">
        <v>2</v>
      </c>
      <c r="I1141" s="165">
        <v>575.33000000000004</v>
      </c>
      <c r="J1141" s="165">
        <v>561.89</v>
      </c>
      <c r="K1141" s="165">
        <v>522.21</v>
      </c>
      <c r="L1141" s="169">
        <v>29</v>
      </c>
      <c r="M1141" s="165">
        <f>T1141+AG1141</f>
        <v>459365.37</v>
      </c>
      <c r="N1141" s="165" t="s">
        <v>34</v>
      </c>
      <c r="O1141" s="160" t="s">
        <v>34</v>
      </c>
      <c r="P1141" s="165" t="s">
        <v>34</v>
      </c>
      <c r="Q1141" s="165">
        <f t="shared" si="246"/>
        <v>459365.37</v>
      </c>
      <c r="R1141" s="173">
        <f t="shared" si="245"/>
        <v>798.43806163419254</v>
      </c>
      <c r="S1141" s="154">
        <v>5221.4052538370725</v>
      </c>
      <c r="T1141" s="165">
        <v>303947.89</v>
      </c>
      <c r="U1141" s="169" t="s">
        <v>34</v>
      </c>
      <c r="V1141" s="165" t="s">
        <v>34</v>
      </c>
      <c r="W1141" s="165" t="s">
        <v>34</v>
      </c>
      <c r="X1141" s="165" t="s">
        <v>34</v>
      </c>
      <c r="Y1141" s="165" t="s">
        <v>34</v>
      </c>
      <c r="Z1141" s="165" t="s">
        <v>34</v>
      </c>
      <c r="AA1141" s="165" t="s">
        <v>34</v>
      </c>
      <c r="AB1141" s="165" t="s">
        <v>34</v>
      </c>
      <c r="AC1141" s="165" t="s">
        <v>34</v>
      </c>
      <c r="AD1141" s="165" t="s">
        <v>34</v>
      </c>
      <c r="AE1141" s="165" t="s">
        <v>34</v>
      </c>
      <c r="AF1141" s="165" t="s">
        <v>34</v>
      </c>
      <c r="AG1141" s="165">
        <v>155417.48000000001</v>
      </c>
      <c r="AH1141" s="165" t="s">
        <v>34</v>
      </c>
      <c r="AI1141" s="170" t="s">
        <v>403</v>
      </c>
      <c r="AJ1141" s="41"/>
      <c r="AK1141" s="1" t="s">
        <v>404</v>
      </c>
      <c r="AL1141" s="90">
        <v>1</v>
      </c>
      <c r="AM1141" s="91"/>
      <c r="AN1141" s="22" t="s">
        <v>486</v>
      </c>
      <c r="AO1141" s="21"/>
      <c r="AP1141" s="22"/>
      <c r="AQ1141" s="22"/>
      <c r="AR1141" s="22"/>
      <c r="AS1141" s="22"/>
      <c r="AT1141" s="22"/>
      <c r="AU1141" s="29">
        <v>1036</v>
      </c>
      <c r="AV1141" s="29" t="s">
        <v>449</v>
      </c>
      <c r="AW1141" s="29" t="str">
        <f t="shared" si="247"/>
        <v>1036.</v>
      </c>
      <c r="AX1141" s="104"/>
    </row>
    <row r="1142" spans="1:50" ht="22.5" customHeight="1" x14ac:dyDescent="0.3">
      <c r="A1142" s="159" t="str">
        <f t="shared" si="244"/>
        <v>1037.</v>
      </c>
      <c r="B1142" s="159">
        <v>5328</v>
      </c>
      <c r="C1142" s="179" t="s">
        <v>1123</v>
      </c>
      <c r="D1142" s="159">
        <v>1985</v>
      </c>
      <c r="E1142" s="167" t="s">
        <v>34</v>
      </c>
      <c r="F1142" s="159" t="s">
        <v>35</v>
      </c>
      <c r="G1142" s="168">
        <v>5</v>
      </c>
      <c r="H1142" s="168">
        <v>7</v>
      </c>
      <c r="I1142" s="165">
        <v>4814.8</v>
      </c>
      <c r="J1142" s="165">
        <v>3273.2</v>
      </c>
      <c r="K1142" s="165">
        <v>4814.8</v>
      </c>
      <c r="L1142" s="169">
        <v>174</v>
      </c>
      <c r="M1142" s="165">
        <v>806452.21</v>
      </c>
      <c r="N1142" s="165" t="s">
        <v>34</v>
      </c>
      <c r="O1142" s="160" t="s">
        <v>34</v>
      </c>
      <c r="P1142" s="165" t="s">
        <v>34</v>
      </c>
      <c r="Q1142" s="165">
        <f t="shared" si="246"/>
        <v>806452.21</v>
      </c>
      <c r="R1142" s="173">
        <f t="shared" si="245"/>
        <v>167.49443590595661</v>
      </c>
      <c r="S1142" s="154">
        <v>5221.4052538370725</v>
      </c>
      <c r="T1142" s="165">
        <v>804660.82</v>
      </c>
      <c r="U1142" s="169" t="s">
        <v>34</v>
      </c>
      <c r="V1142" s="165" t="s">
        <v>34</v>
      </c>
      <c r="W1142" s="165" t="s">
        <v>34</v>
      </c>
      <c r="X1142" s="165" t="s">
        <v>34</v>
      </c>
      <c r="Y1142" s="165" t="s">
        <v>34</v>
      </c>
      <c r="Z1142" s="165" t="s">
        <v>34</v>
      </c>
      <c r="AA1142" s="165" t="s">
        <v>34</v>
      </c>
      <c r="AB1142" s="165" t="s">
        <v>34</v>
      </c>
      <c r="AC1142" s="165" t="s">
        <v>34</v>
      </c>
      <c r="AD1142" s="165" t="s">
        <v>34</v>
      </c>
      <c r="AE1142" s="165" t="s">
        <v>34</v>
      </c>
      <c r="AF1142" s="165" t="s">
        <v>34</v>
      </c>
      <c r="AG1142" s="165">
        <v>1791.39</v>
      </c>
      <c r="AH1142" s="165" t="s">
        <v>34</v>
      </c>
      <c r="AI1142" s="170" t="s">
        <v>403</v>
      </c>
      <c r="AJ1142" s="41"/>
      <c r="AK1142" s="1" t="s">
        <v>406</v>
      </c>
      <c r="AL1142" s="90">
        <v>1</v>
      </c>
      <c r="AM1142" s="91"/>
      <c r="AN1142" s="22" t="s">
        <v>502</v>
      </c>
      <c r="AO1142" s="21"/>
      <c r="AP1142" s="22"/>
      <c r="AQ1142" s="22"/>
      <c r="AR1142" s="22"/>
      <c r="AS1142" s="22"/>
      <c r="AT1142" s="22"/>
      <c r="AU1142" s="29">
        <v>1037</v>
      </c>
      <c r="AV1142" s="29" t="s">
        <v>449</v>
      </c>
      <c r="AW1142" s="29" t="str">
        <f t="shared" si="247"/>
        <v>1037.</v>
      </c>
      <c r="AX1142" s="104"/>
    </row>
    <row r="1143" spans="1:50" ht="22.5" customHeight="1" x14ac:dyDescent="0.3">
      <c r="A1143" s="159" t="str">
        <f t="shared" si="244"/>
        <v>1038.</v>
      </c>
      <c r="B1143" s="159">
        <v>5330</v>
      </c>
      <c r="C1143" s="179" t="s">
        <v>1124</v>
      </c>
      <c r="D1143" s="159">
        <v>1985</v>
      </c>
      <c r="E1143" s="167" t="s">
        <v>34</v>
      </c>
      <c r="F1143" s="159" t="s">
        <v>35</v>
      </c>
      <c r="G1143" s="168">
        <v>5</v>
      </c>
      <c r="H1143" s="168">
        <v>4</v>
      </c>
      <c r="I1143" s="165">
        <v>4814.8</v>
      </c>
      <c r="J1143" s="165">
        <v>2721</v>
      </c>
      <c r="K1143" s="165">
        <v>2721</v>
      </c>
      <c r="L1143" s="169">
        <v>104</v>
      </c>
      <c r="M1143" s="165">
        <f>T1143</f>
        <v>486940.31</v>
      </c>
      <c r="N1143" s="165" t="s">
        <v>34</v>
      </c>
      <c r="O1143" s="160" t="s">
        <v>34</v>
      </c>
      <c r="P1143" s="165" t="s">
        <v>34</v>
      </c>
      <c r="Q1143" s="165">
        <f t="shared" si="246"/>
        <v>486940.31</v>
      </c>
      <c r="R1143" s="173">
        <f t="shared" si="245"/>
        <v>101.13406787405499</v>
      </c>
      <c r="S1143" s="154">
        <v>5221.4052538370725</v>
      </c>
      <c r="T1143" s="165">
        <v>486940.31</v>
      </c>
      <c r="U1143" s="169" t="s">
        <v>34</v>
      </c>
      <c r="V1143" s="165" t="s">
        <v>34</v>
      </c>
      <c r="W1143" s="165" t="s">
        <v>34</v>
      </c>
      <c r="X1143" s="165" t="s">
        <v>34</v>
      </c>
      <c r="Y1143" s="165" t="s">
        <v>34</v>
      </c>
      <c r="Z1143" s="165" t="s">
        <v>34</v>
      </c>
      <c r="AA1143" s="165" t="s">
        <v>34</v>
      </c>
      <c r="AB1143" s="165" t="s">
        <v>34</v>
      </c>
      <c r="AC1143" s="165" t="s">
        <v>34</v>
      </c>
      <c r="AD1143" s="165" t="s">
        <v>34</v>
      </c>
      <c r="AE1143" s="165" t="s">
        <v>34</v>
      </c>
      <c r="AF1143" s="165" t="s">
        <v>34</v>
      </c>
      <c r="AG1143" s="165" t="s">
        <v>34</v>
      </c>
      <c r="AH1143" s="165" t="s">
        <v>34</v>
      </c>
      <c r="AI1143" s="170" t="s">
        <v>403</v>
      </c>
      <c r="AJ1143" s="41"/>
      <c r="AK1143" s="1" t="s">
        <v>406</v>
      </c>
      <c r="AL1143" s="90">
        <v>1</v>
      </c>
      <c r="AM1143" s="91"/>
      <c r="AN1143" s="22" t="s">
        <v>502</v>
      </c>
      <c r="AO1143" s="21"/>
      <c r="AP1143" s="22"/>
      <c r="AQ1143" s="22"/>
      <c r="AR1143" s="22"/>
      <c r="AS1143" s="22" t="s">
        <v>532</v>
      </c>
      <c r="AT1143" s="22"/>
      <c r="AU1143" s="29">
        <v>1038</v>
      </c>
      <c r="AV1143" s="29" t="s">
        <v>449</v>
      </c>
      <c r="AW1143" s="29" t="str">
        <f t="shared" si="247"/>
        <v>1038.</v>
      </c>
      <c r="AX1143" s="104"/>
    </row>
    <row r="1144" spans="1:50" ht="22.5" customHeight="1" x14ac:dyDescent="0.3">
      <c r="A1144" s="159" t="str">
        <f t="shared" si="244"/>
        <v>1039.</v>
      </c>
      <c r="B1144" s="159">
        <v>5359</v>
      </c>
      <c r="C1144" s="179" t="s">
        <v>1125</v>
      </c>
      <c r="D1144" s="159">
        <v>1983</v>
      </c>
      <c r="E1144" s="167" t="s">
        <v>34</v>
      </c>
      <c r="F1144" s="159" t="s">
        <v>35</v>
      </c>
      <c r="G1144" s="168">
        <v>5</v>
      </c>
      <c r="H1144" s="168">
        <v>2</v>
      </c>
      <c r="I1144" s="165">
        <v>3714.72</v>
      </c>
      <c r="J1144" s="165">
        <v>3461.4</v>
      </c>
      <c r="K1144" s="165">
        <v>3026.8</v>
      </c>
      <c r="L1144" s="169">
        <v>125</v>
      </c>
      <c r="M1144" s="165">
        <v>1513554.34</v>
      </c>
      <c r="N1144" s="165" t="s">
        <v>34</v>
      </c>
      <c r="O1144" s="160" t="s">
        <v>34</v>
      </c>
      <c r="P1144" s="165" t="s">
        <v>34</v>
      </c>
      <c r="Q1144" s="165">
        <f t="shared" si="246"/>
        <v>1513554.34</v>
      </c>
      <c r="R1144" s="173">
        <f t="shared" si="245"/>
        <v>407.44775918507992</v>
      </c>
      <c r="S1144" s="154">
        <v>5221.4052538370725</v>
      </c>
      <c r="T1144" s="165" t="s">
        <v>34</v>
      </c>
      <c r="U1144" s="169" t="s">
        <v>34</v>
      </c>
      <c r="V1144" s="165" t="s">
        <v>34</v>
      </c>
      <c r="W1144" s="165">
        <v>952</v>
      </c>
      <c r="X1144" s="165">
        <v>1513554.34</v>
      </c>
      <c r="Y1144" s="165" t="s">
        <v>34</v>
      </c>
      <c r="Z1144" s="165" t="s">
        <v>34</v>
      </c>
      <c r="AA1144" s="165" t="s">
        <v>34</v>
      </c>
      <c r="AB1144" s="165" t="s">
        <v>34</v>
      </c>
      <c r="AC1144" s="165" t="s">
        <v>34</v>
      </c>
      <c r="AD1144" s="165" t="s">
        <v>34</v>
      </c>
      <c r="AE1144" s="165" t="s">
        <v>34</v>
      </c>
      <c r="AF1144" s="165" t="s">
        <v>34</v>
      </c>
      <c r="AG1144" s="165" t="s">
        <v>34</v>
      </c>
      <c r="AH1144" s="165" t="s">
        <v>34</v>
      </c>
      <c r="AI1144" s="170" t="s">
        <v>403</v>
      </c>
      <c r="AJ1144" s="41"/>
      <c r="AK1144" s="1" t="s">
        <v>404</v>
      </c>
      <c r="AL1144" s="90">
        <v>1</v>
      </c>
      <c r="AM1144" s="91"/>
      <c r="AN1144" s="22"/>
      <c r="AO1144" s="87"/>
      <c r="AP1144" s="22"/>
      <c r="AQ1144" s="22"/>
      <c r="AR1144" s="22"/>
      <c r="AS1144" s="46"/>
      <c r="AT1144" s="46"/>
      <c r="AU1144" s="29">
        <v>1039</v>
      </c>
      <c r="AV1144" s="29" t="s">
        <v>449</v>
      </c>
      <c r="AW1144" s="29" t="str">
        <f t="shared" si="247"/>
        <v>1039.</v>
      </c>
      <c r="AX1144" s="104"/>
    </row>
    <row r="1145" spans="1:50" ht="22.5" customHeight="1" x14ac:dyDescent="0.3">
      <c r="A1145" s="159" t="str">
        <f t="shared" si="244"/>
        <v>1040.</v>
      </c>
      <c r="B1145" s="159">
        <v>5337</v>
      </c>
      <c r="C1145" s="179" t="s">
        <v>1126</v>
      </c>
      <c r="D1145" s="159">
        <v>1967</v>
      </c>
      <c r="E1145" s="167" t="s">
        <v>34</v>
      </c>
      <c r="F1145" s="159" t="s">
        <v>37</v>
      </c>
      <c r="G1145" s="168">
        <v>5</v>
      </c>
      <c r="H1145" s="168">
        <v>7</v>
      </c>
      <c r="I1145" s="165">
        <v>5173.8999999999996</v>
      </c>
      <c r="J1145" s="165">
        <v>3523</v>
      </c>
      <c r="K1145" s="165">
        <v>3523</v>
      </c>
      <c r="L1145" s="169">
        <v>234</v>
      </c>
      <c r="M1145" s="165">
        <f>Z1145</f>
        <v>932163</v>
      </c>
      <c r="N1145" s="165" t="s">
        <v>34</v>
      </c>
      <c r="O1145" s="160" t="s">
        <v>34</v>
      </c>
      <c r="P1145" s="165" t="s">
        <v>34</v>
      </c>
      <c r="Q1145" s="165">
        <f t="shared" si="246"/>
        <v>932163</v>
      </c>
      <c r="R1145" s="173">
        <f t="shared" si="245"/>
        <v>180.1664121842324</v>
      </c>
      <c r="S1145" s="154">
        <v>5221.4052538370725</v>
      </c>
      <c r="T1145" s="165" t="s">
        <v>34</v>
      </c>
      <c r="U1145" s="169" t="s">
        <v>34</v>
      </c>
      <c r="V1145" s="165" t="s">
        <v>34</v>
      </c>
      <c r="W1145" s="165" t="s">
        <v>34</v>
      </c>
      <c r="X1145" s="165" t="s">
        <v>34</v>
      </c>
      <c r="Y1145" s="165">
        <v>1183</v>
      </c>
      <c r="Z1145" s="165">
        <v>932163</v>
      </c>
      <c r="AA1145" s="165" t="s">
        <v>34</v>
      </c>
      <c r="AB1145" s="165" t="s">
        <v>34</v>
      </c>
      <c r="AC1145" s="165" t="s">
        <v>34</v>
      </c>
      <c r="AD1145" s="165" t="s">
        <v>34</v>
      </c>
      <c r="AE1145" s="165" t="s">
        <v>34</v>
      </c>
      <c r="AF1145" s="165" t="s">
        <v>34</v>
      </c>
      <c r="AG1145" s="165" t="s">
        <v>34</v>
      </c>
      <c r="AH1145" s="165" t="s">
        <v>34</v>
      </c>
      <c r="AI1145" s="170" t="s">
        <v>38</v>
      </c>
      <c r="AJ1145" s="41"/>
      <c r="AK1145" s="1" t="s">
        <v>408</v>
      </c>
      <c r="AL1145" s="90">
        <v>1</v>
      </c>
      <c r="AM1145" s="91"/>
      <c r="AN1145" s="22"/>
      <c r="AO1145" s="87"/>
      <c r="AP1145" s="22"/>
      <c r="AQ1145" s="22"/>
      <c r="AR1145" s="22"/>
      <c r="AS1145" s="46" t="s">
        <v>500</v>
      </c>
      <c r="AT1145" s="46"/>
      <c r="AU1145" s="29">
        <v>1040</v>
      </c>
      <c r="AV1145" s="29" t="s">
        <v>449</v>
      </c>
      <c r="AW1145" s="29" t="str">
        <f t="shared" si="247"/>
        <v>1040.</v>
      </c>
      <c r="AX1145" s="104"/>
    </row>
    <row r="1146" spans="1:50" ht="22.5" customHeight="1" x14ac:dyDescent="0.3">
      <c r="A1146" s="159" t="str">
        <f t="shared" si="244"/>
        <v>1041.</v>
      </c>
      <c r="B1146" s="159">
        <v>5391</v>
      </c>
      <c r="C1146" s="166" t="s">
        <v>1127</v>
      </c>
      <c r="D1146" s="159">
        <v>1964</v>
      </c>
      <c r="E1146" s="167" t="s">
        <v>34</v>
      </c>
      <c r="F1146" s="159" t="s">
        <v>35</v>
      </c>
      <c r="G1146" s="168">
        <v>5</v>
      </c>
      <c r="H1146" s="168">
        <v>3</v>
      </c>
      <c r="I1146" s="165">
        <v>2501.6999999999998</v>
      </c>
      <c r="J1146" s="165">
        <v>1769.8</v>
      </c>
      <c r="K1146" s="165">
        <v>2175.1999999999998</v>
      </c>
      <c r="L1146" s="169">
        <v>104</v>
      </c>
      <c r="M1146" s="165">
        <v>2262165</v>
      </c>
      <c r="N1146" s="165" t="s">
        <v>34</v>
      </c>
      <c r="O1146" s="160" t="s">
        <v>34</v>
      </c>
      <c r="P1146" s="165" t="s">
        <v>34</v>
      </c>
      <c r="Q1146" s="165">
        <f t="shared" si="246"/>
        <v>2262165</v>
      </c>
      <c r="R1146" s="173">
        <f t="shared" si="245"/>
        <v>904.251109245713</v>
      </c>
      <c r="S1146" s="154">
        <v>5221.4052538370725</v>
      </c>
      <c r="T1146" s="165" t="s">
        <v>34</v>
      </c>
      <c r="U1146" s="169" t="s">
        <v>34</v>
      </c>
      <c r="V1146" s="165" t="s">
        <v>34</v>
      </c>
      <c r="W1146" s="165">
        <v>928</v>
      </c>
      <c r="X1146" s="165">
        <v>2262165</v>
      </c>
      <c r="Y1146" s="165" t="s">
        <v>34</v>
      </c>
      <c r="Z1146" s="165" t="s">
        <v>34</v>
      </c>
      <c r="AA1146" s="165" t="s">
        <v>34</v>
      </c>
      <c r="AB1146" s="165" t="s">
        <v>34</v>
      </c>
      <c r="AC1146" s="165" t="s">
        <v>34</v>
      </c>
      <c r="AD1146" s="165" t="s">
        <v>34</v>
      </c>
      <c r="AE1146" s="165" t="s">
        <v>34</v>
      </c>
      <c r="AF1146" s="165" t="s">
        <v>34</v>
      </c>
      <c r="AG1146" s="165" t="s">
        <v>34</v>
      </c>
      <c r="AH1146" s="165" t="s">
        <v>34</v>
      </c>
      <c r="AI1146" s="170" t="s">
        <v>403</v>
      </c>
      <c r="AJ1146" s="41"/>
      <c r="AK1146" s="1" t="s">
        <v>404</v>
      </c>
      <c r="AL1146" s="90">
        <v>1</v>
      </c>
      <c r="AM1146" s="91"/>
      <c r="AN1146" s="22"/>
      <c r="AO1146" s="87"/>
      <c r="AP1146" s="22"/>
      <c r="AQ1146" s="22"/>
      <c r="AR1146" s="22"/>
      <c r="AS1146" s="46"/>
      <c r="AT1146" s="46"/>
      <c r="AU1146" s="29">
        <v>1041</v>
      </c>
      <c r="AV1146" s="29" t="s">
        <v>449</v>
      </c>
      <c r="AW1146" s="29" t="str">
        <f t="shared" si="247"/>
        <v>1041.</v>
      </c>
      <c r="AX1146" s="104"/>
    </row>
    <row r="1147" spans="1:50" ht="22.5" customHeight="1" x14ac:dyDescent="0.3">
      <c r="A1147" s="159" t="str">
        <f t="shared" si="244"/>
        <v>1042.</v>
      </c>
      <c r="B1147" s="159">
        <v>5393</v>
      </c>
      <c r="C1147" s="166" t="s">
        <v>1128</v>
      </c>
      <c r="D1147" s="159">
        <v>1960</v>
      </c>
      <c r="E1147" s="167" t="s">
        <v>34</v>
      </c>
      <c r="F1147" s="159" t="s">
        <v>35</v>
      </c>
      <c r="G1147" s="168">
        <v>4</v>
      </c>
      <c r="H1147" s="168">
        <v>2</v>
      </c>
      <c r="I1147" s="165">
        <v>1219.5</v>
      </c>
      <c r="J1147" s="165">
        <v>1219.5</v>
      </c>
      <c r="K1147" s="165">
        <v>1174.2</v>
      </c>
      <c r="L1147" s="169">
        <v>45</v>
      </c>
      <c r="M1147" s="165">
        <v>1427689.6</v>
      </c>
      <c r="N1147" s="165" t="s">
        <v>34</v>
      </c>
      <c r="O1147" s="160" t="s">
        <v>34</v>
      </c>
      <c r="P1147" s="165" t="s">
        <v>34</v>
      </c>
      <c r="Q1147" s="165">
        <f t="shared" si="246"/>
        <v>1427689.6</v>
      </c>
      <c r="R1147" s="173">
        <f t="shared" si="245"/>
        <v>1170.7171791717917</v>
      </c>
      <c r="S1147" s="154">
        <v>5221.4052538370725</v>
      </c>
      <c r="T1147" s="165" t="s">
        <v>34</v>
      </c>
      <c r="U1147" s="169" t="s">
        <v>34</v>
      </c>
      <c r="V1147" s="165" t="s">
        <v>34</v>
      </c>
      <c r="W1147" s="165">
        <v>567</v>
      </c>
      <c r="X1147" s="165">
        <v>1427689.6</v>
      </c>
      <c r="Y1147" s="165" t="s">
        <v>34</v>
      </c>
      <c r="Z1147" s="165" t="s">
        <v>34</v>
      </c>
      <c r="AA1147" s="165" t="s">
        <v>34</v>
      </c>
      <c r="AB1147" s="165" t="s">
        <v>34</v>
      </c>
      <c r="AC1147" s="165" t="s">
        <v>34</v>
      </c>
      <c r="AD1147" s="165" t="s">
        <v>34</v>
      </c>
      <c r="AE1147" s="165" t="s">
        <v>34</v>
      </c>
      <c r="AF1147" s="165" t="s">
        <v>34</v>
      </c>
      <c r="AG1147" s="165" t="s">
        <v>34</v>
      </c>
      <c r="AH1147" s="165" t="s">
        <v>34</v>
      </c>
      <c r="AI1147" s="170" t="s">
        <v>403</v>
      </c>
      <c r="AJ1147" s="41"/>
      <c r="AK1147" s="1" t="s">
        <v>404</v>
      </c>
      <c r="AL1147" s="90">
        <v>1</v>
      </c>
      <c r="AM1147" s="91"/>
      <c r="AN1147" s="22"/>
      <c r="AO1147" s="87"/>
      <c r="AP1147" s="22"/>
      <c r="AQ1147" s="22"/>
      <c r="AR1147" s="22"/>
      <c r="AS1147" s="46" t="s">
        <v>500</v>
      </c>
      <c r="AT1147" s="46"/>
      <c r="AU1147" s="29">
        <v>1042</v>
      </c>
      <c r="AV1147" s="29" t="s">
        <v>449</v>
      </c>
      <c r="AW1147" s="29" t="str">
        <f t="shared" si="247"/>
        <v>1042.</v>
      </c>
      <c r="AX1147" s="104"/>
    </row>
    <row r="1148" spans="1:50" ht="22.5" customHeight="1" x14ac:dyDescent="0.3">
      <c r="A1148" s="159" t="str">
        <f t="shared" si="244"/>
        <v>1043.</v>
      </c>
      <c r="B1148" s="159">
        <v>5395</v>
      </c>
      <c r="C1148" s="166" t="s">
        <v>1129</v>
      </c>
      <c r="D1148" s="159">
        <v>1953</v>
      </c>
      <c r="E1148" s="167" t="s">
        <v>34</v>
      </c>
      <c r="F1148" s="159" t="s">
        <v>35</v>
      </c>
      <c r="G1148" s="168">
        <v>2</v>
      </c>
      <c r="H1148" s="168">
        <v>2</v>
      </c>
      <c r="I1148" s="165">
        <v>798.69</v>
      </c>
      <c r="J1148" s="165">
        <v>628.19000000000005</v>
      </c>
      <c r="K1148" s="165">
        <v>485.88</v>
      </c>
      <c r="L1148" s="169">
        <v>43</v>
      </c>
      <c r="M1148" s="165">
        <v>1563171.37</v>
      </c>
      <c r="N1148" s="165" t="s">
        <v>34</v>
      </c>
      <c r="O1148" s="160" t="s">
        <v>34</v>
      </c>
      <c r="P1148" s="165" t="s">
        <v>34</v>
      </c>
      <c r="Q1148" s="165">
        <f t="shared" si="246"/>
        <v>1563171.37</v>
      </c>
      <c r="R1148" s="173">
        <f t="shared" si="245"/>
        <v>1957.1690768633637</v>
      </c>
      <c r="S1148" s="154">
        <v>5221.4052538370725</v>
      </c>
      <c r="T1148" s="165" t="s">
        <v>34</v>
      </c>
      <c r="U1148" s="169" t="s">
        <v>34</v>
      </c>
      <c r="V1148" s="165" t="s">
        <v>34</v>
      </c>
      <c r="W1148" s="165">
        <v>711</v>
      </c>
      <c r="X1148" s="165">
        <v>1563171.37</v>
      </c>
      <c r="Y1148" s="165" t="s">
        <v>34</v>
      </c>
      <c r="Z1148" s="165" t="s">
        <v>34</v>
      </c>
      <c r="AA1148" s="165" t="s">
        <v>34</v>
      </c>
      <c r="AB1148" s="165" t="s">
        <v>34</v>
      </c>
      <c r="AC1148" s="165" t="s">
        <v>34</v>
      </c>
      <c r="AD1148" s="165" t="s">
        <v>34</v>
      </c>
      <c r="AE1148" s="165" t="s">
        <v>34</v>
      </c>
      <c r="AF1148" s="165" t="s">
        <v>34</v>
      </c>
      <c r="AG1148" s="165" t="s">
        <v>34</v>
      </c>
      <c r="AH1148" s="165" t="s">
        <v>34</v>
      </c>
      <c r="AI1148" s="170" t="s">
        <v>403</v>
      </c>
      <c r="AJ1148" s="41"/>
      <c r="AK1148" s="1" t="s">
        <v>404</v>
      </c>
      <c r="AL1148" s="90">
        <v>1</v>
      </c>
      <c r="AM1148" s="91"/>
      <c r="AN1148" s="22"/>
      <c r="AO1148" s="87"/>
      <c r="AP1148" s="22"/>
      <c r="AQ1148" s="22"/>
      <c r="AR1148" s="22"/>
      <c r="AS1148" s="46"/>
      <c r="AT1148" s="46"/>
      <c r="AU1148" s="29">
        <v>1043</v>
      </c>
      <c r="AV1148" s="29" t="s">
        <v>449</v>
      </c>
      <c r="AW1148" s="29" t="str">
        <f t="shared" si="247"/>
        <v>1043.</v>
      </c>
      <c r="AX1148" s="104"/>
    </row>
    <row r="1149" spans="1:50" ht="22.5" customHeight="1" x14ac:dyDescent="0.3">
      <c r="A1149" s="159" t="str">
        <f t="shared" si="244"/>
        <v>1044.</v>
      </c>
      <c r="B1149" s="159">
        <v>5396</v>
      </c>
      <c r="C1149" s="166" t="s">
        <v>1130</v>
      </c>
      <c r="D1149" s="159">
        <v>1986</v>
      </c>
      <c r="E1149" s="167" t="s">
        <v>34</v>
      </c>
      <c r="F1149" s="159" t="s">
        <v>37</v>
      </c>
      <c r="G1149" s="168">
        <v>9</v>
      </c>
      <c r="H1149" s="168">
        <v>4</v>
      </c>
      <c r="I1149" s="165">
        <v>7761.3</v>
      </c>
      <c r="J1149" s="165">
        <v>4619.6000000000004</v>
      </c>
      <c r="K1149" s="165">
        <v>4619.6000000000004</v>
      </c>
      <c r="L1149" s="169">
        <v>330</v>
      </c>
      <c r="M1149" s="165">
        <f>AB1149</f>
        <v>558885.64</v>
      </c>
      <c r="N1149" s="165" t="s">
        <v>34</v>
      </c>
      <c r="O1149" s="165" t="s">
        <v>34</v>
      </c>
      <c r="P1149" s="165" t="s">
        <v>34</v>
      </c>
      <c r="Q1149" s="165">
        <f t="shared" si="246"/>
        <v>558885.64</v>
      </c>
      <c r="R1149" s="165" t="s">
        <v>34</v>
      </c>
      <c r="S1149" s="165" t="s">
        <v>34</v>
      </c>
      <c r="T1149" s="165" t="s">
        <v>34</v>
      </c>
      <c r="U1149" s="169" t="s">
        <v>34</v>
      </c>
      <c r="V1149" s="165" t="s">
        <v>34</v>
      </c>
      <c r="W1149" s="165" t="s">
        <v>34</v>
      </c>
      <c r="X1149" s="165" t="s">
        <v>34</v>
      </c>
      <c r="Y1149" s="165" t="s">
        <v>34</v>
      </c>
      <c r="Z1149" s="165" t="s">
        <v>34</v>
      </c>
      <c r="AA1149" s="165">
        <v>6064.8</v>
      </c>
      <c r="AB1149" s="165">
        <v>558885.64</v>
      </c>
      <c r="AC1149" s="165" t="s">
        <v>34</v>
      </c>
      <c r="AD1149" s="165" t="s">
        <v>34</v>
      </c>
      <c r="AE1149" s="165" t="s">
        <v>34</v>
      </c>
      <c r="AF1149" s="165" t="s">
        <v>34</v>
      </c>
      <c r="AG1149" s="165" t="s">
        <v>34</v>
      </c>
      <c r="AH1149" s="165" t="s">
        <v>34</v>
      </c>
      <c r="AI1149" s="170" t="s">
        <v>403</v>
      </c>
      <c r="AJ1149" s="41"/>
      <c r="AK1149" s="1" t="s">
        <v>406</v>
      </c>
      <c r="AL1149" s="90">
        <v>1</v>
      </c>
      <c r="AM1149" s="91"/>
      <c r="AN1149" s="22"/>
      <c r="AO1149" s="87"/>
      <c r="AP1149" s="22"/>
      <c r="AQ1149" s="22"/>
      <c r="AR1149" s="22"/>
      <c r="AS1149" s="46" t="s">
        <v>631</v>
      </c>
      <c r="AT1149" s="46"/>
      <c r="AU1149" s="29">
        <v>1044</v>
      </c>
      <c r="AV1149" s="29" t="s">
        <v>449</v>
      </c>
      <c r="AW1149" s="29" t="str">
        <f t="shared" si="247"/>
        <v>1044.</v>
      </c>
      <c r="AX1149" s="104"/>
    </row>
    <row r="1150" spans="1:50" ht="22.5" customHeight="1" x14ac:dyDescent="0.3">
      <c r="A1150" s="159" t="str">
        <f t="shared" si="244"/>
        <v>1045.</v>
      </c>
      <c r="B1150" s="159">
        <v>5401</v>
      </c>
      <c r="C1150" s="166" t="s">
        <v>1131</v>
      </c>
      <c r="D1150" s="159">
        <v>1963</v>
      </c>
      <c r="E1150" s="167" t="s">
        <v>34</v>
      </c>
      <c r="F1150" s="159" t="s">
        <v>35</v>
      </c>
      <c r="G1150" s="168">
        <v>4</v>
      </c>
      <c r="H1150" s="168">
        <v>2</v>
      </c>
      <c r="I1150" s="165">
        <v>1368.8</v>
      </c>
      <c r="J1150" s="165">
        <v>1272.2</v>
      </c>
      <c r="K1150" s="165">
        <v>1272.2</v>
      </c>
      <c r="L1150" s="169">
        <v>49</v>
      </c>
      <c r="M1150" s="165">
        <v>376007.12</v>
      </c>
      <c r="N1150" s="165" t="s">
        <v>34</v>
      </c>
      <c r="O1150" s="160" t="s">
        <v>34</v>
      </c>
      <c r="P1150" s="165" t="s">
        <v>34</v>
      </c>
      <c r="Q1150" s="165">
        <f t="shared" si="246"/>
        <v>376007.12</v>
      </c>
      <c r="R1150" s="173">
        <f t="shared" ref="R1150:R1155" si="248">M1150/I1150</f>
        <v>274.69836353009936</v>
      </c>
      <c r="S1150" s="154">
        <v>5221.4052538370725</v>
      </c>
      <c r="T1150" s="165">
        <f>M1150-AG1150</f>
        <v>367789.89</v>
      </c>
      <c r="U1150" s="169" t="s">
        <v>34</v>
      </c>
      <c r="V1150" s="165" t="s">
        <v>34</v>
      </c>
      <c r="W1150" s="165" t="s">
        <v>34</v>
      </c>
      <c r="X1150" s="165" t="s">
        <v>34</v>
      </c>
      <c r="Y1150" s="165" t="s">
        <v>34</v>
      </c>
      <c r="Z1150" s="165" t="s">
        <v>34</v>
      </c>
      <c r="AA1150" s="165" t="s">
        <v>34</v>
      </c>
      <c r="AB1150" s="165" t="s">
        <v>34</v>
      </c>
      <c r="AC1150" s="165" t="s">
        <v>34</v>
      </c>
      <c r="AD1150" s="165" t="s">
        <v>34</v>
      </c>
      <c r="AE1150" s="165" t="s">
        <v>34</v>
      </c>
      <c r="AF1150" s="165" t="s">
        <v>34</v>
      </c>
      <c r="AG1150" s="165">
        <v>8217.23</v>
      </c>
      <c r="AH1150" s="165" t="s">
        <v>34</v>
      </c>
      <c r="AI1150" s="170" t="s">
        <v>403</v>
      </c>
      <c r="AJ1150" s="41"/>
      <c r="AK1150" s="1" t="s">
        <v>404</v>
      </c>
      <c r="AL1150" s="90">
        <v>1</v>
      </c>
      <c r="AM1150" s="91"/>
      <c r="AN1150" s="22" t="s">
        <v>502</v>
      </c>
      <c r="AO1150" s="21"/>
      <c r="AP1150" s="22"/>
      <c r="AQ1150" s="22"/>
      <c r="AR1150" s="22"/>
      <c r="AS1150" s="46" t="s">
        <v>500</v>
      </c>
      <c r="AT1150" s="46"/>
      <c r="AU1150" s="29">
        <v>1045</v>
      </c>
      <c r="AV1150" s="29" t="s">
        <v>449</v>
      </c>
      <c r="AW1150" s="29" t="str">
        <f t="shared" si="247"/>
        <v>1045.</v>
      </c>
      <c r="AX1150" s="104"/>
    </row>
    <row r="1151" spans="1:50" ht="22.5" customHeight="1" x14ac:dyDescent="0.3">
      <c r="A1151" s="159" t="str">
        <f t="shared" si="244"/>
        <v>1046.</v>
      </c>
      <c r="B1151" s="159">
        <v>5404</v>
      </c>
      <c r="C1151" s="166" t="s">
        <v>1132</v>
      </c>
      <c r="D1151" s="159">
        <v>1986</v>
      </c>
      <c r="E1151" s="167" t="s">
        <v>34</v>
      </c>
      <c r="F1151" s="159" t="s">
        <v>35</v>
      </c>
      <c r="G1151" s="168">
        <v>5</v>
      </c>
      <c r="H1151" s="168">
        <v>3</v>
      </c>
      <c r="I1151" s="165">
        <v>2713.6</v>
      </c>
      <c r="J1151" s="165">
        <v>2505.8000000000002</v>
      </c>
      <c r="K1151" s="165">
        <v>2505.8000000000002</v>
      </c>
      <c r="L1151" s="169">
        <v>113</v>
      </c>
      <c r="M1151" s="165">
        <v>748844.54</v>
      </c>
      <c r="N1151" s="165" t="s">
        <v>34</v>
      </c>
      <c r="O1151" s="160" t="s">
        <v>34</v>
      </c>
      <c r="P1151" s="165" t="s">
        <v>34</v>
      </c>
      <c r="Q1151" s="165">
        <f t="shared" si="246"/>
        <v>748844.54</v>
      </c>
      <c r="R1151" s="173">
        <f t="shared" si="248"/>
        <v>275.95980984669814</v>
      </c>
      <c r="S1151" s="154">
        <v>5221.4052538370725</v>
      </c>
      <c r="T1151" s="165">
        <v>740627.31</v>
      </c>
      <c r="U1151" s="169" t="s">
        <v>34</v>
      </c>
      <c r="V1151" s="165" t="s">
        <v>34</v>
      </c>
      <c r="W1151" s="165" t="s">
        <v>34</v>
      </c>
      <c r="X1151" s="165" t="s">
        <v>34</v>
      </c>
      <c r="Y1151" s="165" t="s">
        <v>34</v>
      </c>
      <c r="Z1151" s="165" t="s">
        <v>34</v>
      </c>
      <c r="AA1151" s="165" t="s">
        <v>34</v>
      </c>
      <c r="AB1151" s="165" t="s">
        <v>34</v>
      </c>
      <c r="AC1151" s="165" t="s">
        <v>34</v>
      </c>
      <c r="AD1151" s="165" t="s">
        <v>34</v>
      </c>
      <c r="AE1151" s="165" t="s">
        <v>34</v>
      </c>
      <c r="AF1151" s="165" t="s">
        <v>34</v>
      </c>
      <c r="AG1151" s="165">
        <v>8217.23</v>
      </c>
      <c r="AH1151" s="165" t="s">
        <v>34</v>
      </c>
      <c r="AI1151" s="170" t="s">
        <v>403</v>
      </c>
      <c r="AJ1151" s="41"/>
      <c r="AK1151" s="1" t="s">
        <v>404</v>
      </c>
      <c r="AL1151" s="90">
        <v>1</v>
      </c>
      <c r="AM1151" s="91"/>
      <c r="AN1151" s="22" t="s">
        <v>502</v>
      </c>
      <c r="AO1151" s="21"/>
      <c r="AP1151" s="22"/>
      <c r="AQ1151" s="22"/>
      <c r="AR1151" s="22"/>
      <c r="AS1151" s="46"/>
      <c r="AT1151" s="46"/>
      <c r="AU1151" s="29">
        <v>1046</v>
      </c>
      <c r="AV1151" s="29" t="s">
        <v>449</v>
      </c>
      <c r="AW1151" s="29" t="str">
        <f t="shared" si="247"/>
        <v>1046.</v>
      </c>
      <c r="AX1151" s="104"/>
    </row>
    <row r="1152" spans="1:50" ht="22.5" customHeight="1" x14ac:dyDescent="0.3">
      <c r="A1152" s="159" t="str">
        <f t="shared" si="244"/>
        <v>1047.</v>
      </c>
      <c r="B1152" s="159">
        <v>5402</v>
      </c>
      <c r="C1152" s="166" t="s">
        <v>1133</v>
      </c>
      <c r="D1152" s="159">
        <v>1955</v>
      </c>
      <c r="E1152" s="167" t="s">
        <v>34</v>
      </c>
      <c r="F1152" s="159" t="s">
        <v>35</v>
      </c>
      <c r="G1152" s="168">
        <v>2</v>
      </c>
      <c r="H1152" s="168">
        <v>1</v>
      </c>
      <c r="I1152" s="165">
        <v>446.69</v>
      </c>
      <c r="J1152" s="165">
        <v>409.29</v>
      </c>
      <c r="K1152" s="165">
        <v>313.79000000000002</v>
      </c>
      <c r="L1152" s="169">
        <v>24</v>
      </c>
      <c r="M1152" s="165">
        <v>758606.28</v>
      </c>
      <c r="N1152" s="165" t="s">
        <v>34</v>
      </c>
      <c r="O1152" s="160" t="s">
        <v>34</v>
      </c>
      <c r="P1152" s="165" t="s">
        <v>34</v>
      </c>
      <c r="Q1152" s="165">
        <f t="shared" si="246"/>
        <v>758606.28</v>
      </c>
      <c r="R1152" s="173">
        <f t="shared" si="248"/>
        <v>1698.2835523517429</v>
      </c>
      <c r="S1152" s="154">
        <v>5221.4052538370725</v>
      </c>
      <c r="T1152" s="165" t="s">
        <v>34</v>
      </c>
      <c r="U1152" s="169" t="s">
        <v>34</v>
      </c>
      <c r="V1152" s="165" t="s">
        <v>34</v>
      </c>
      <c r="W1152" s="165">
        <v>409</v>
      </c>
      <c r="X1152" s="165">
        <v>758606.28</v>
      </c>
      <c r="Y1152" s="165" t="s">
        <v>34</v>
      </c>
      <c r="Z1152" s="165" t="s">
        <v>34</v>
      </c>
      <c r="AA1152" s="165" t="s">
        <v>34</v>
      </c>
      <c r="AB1152" s="165" t="s">
        <v>34</v>
      </c>
      <c r="AC1152" s="165" t="s">
        <v>34</v>
      </c>
      <c r="AD1152" s="165" t="s">
        <v>34</v>
      </c>
      <c r="AE1152" s="165" t="s">
        <v>34</v>
      </c>
      <c r="AF1152" s="165" t="s">
        <v>34</v>
      </c>
      <c r="AG1152" s="165" t="s">
        <v>34</v>
      </c>
      <c r="AH1152" s="165" t="s">
        <v>34</v>
      </c>
      <c r="AI1152" s="170" t="s">
        <v>403</v>
      </c>
      <c r="AJ1152" s="41"/>
      <c r="AK1152" s="1" t="s">
        <v>404</v>
      </c>
      <c r="AL1152" s="90">
        <v>1</v>
      </c>
      <c r="AM1152" s="91"/>
      <c r="AN1152" s="22"/>
      <c r="AO1152" s="87"/>
      <c r="AP1152" s="22"/>
      <c r="AQ1152" s="22"/>
      <c r="AR1152" s="22"/>
      <c r="AS1152" s="46"/>
      <c r="AT1152" s="46"/>
      <c r="AU1152" s="29">
        <v>1047</v>
      </c>
      <c r="AV1152" s="29" t="s">
        <v>449</v>
      </c>
      <c r="AW1152" s="29" t="str">
        <f t="shared" si="247"/>
        <v>1047.</v>
      </c>
      <c r="AX1152" s="104"/>
    </row>
    <row r="1153" spans="1:50" ht="22.5" customHeight="1" x14ac:dyDescent="0.3">
      <c r="A1153" s="159" t="str">
        <f t="shared" si="244"/>
        <v>1048.</v>
      </c>
      <c r="B1153" s="159">
        <v>5421</v>
      </c>
      <c r="C1153" s="166" t="s">
        <v>1134</v>
      </c>
      <c r="D1153" s="159">
        <v>1980</v>
      </c>
      <c r="E1153" s="167" t="s">
        <v>34</v>
      </c>
      <c r="F1153" s="159" t="s">
        <v>35</v>
      </c>
      <c r="G1153" s="168">
        <v>5</v>
      </c>
      <c r="H1153" s="168">
        <v>6</v>
      </c>
      <c r="I1153" s="165">
        <v>4865.5</v>
      </c>
      <c r="J1153" s="165">
        <v>4399.2</v>
      </c>
      <c r="K1153" s="165">
        <v>4399.2</v>
      </c>
      <c r="L1153" s="169">
        <v>230</v>
      </c>
      <c r="M1153" s="165">
        <v>504826.11</v>
      </c>
      <c r="N1153" s="165" t="s">
        <v>34</v>
      </c>
      <c r="O1153" s="160" t="s">
        <v>34</v>
      </c>
      <c r="P1153" s="165" t="s">
        <v>34</v>
      </c>
      <c r="Q1153" s="165">
        <f t="shared" si="246"/>
        <v>504826.11</v>
      </c>
      <c r="R1153" s="173">
        <f t="shared" si="248"/>
        <v>103.75626554310965</v>
      </c>
      <c r="S1153" s="154">
        <v>5221.4052538370725</v>
      </c>
      <c r="T1153" s="165">
        <v>504826.11</v>
      </c>
      <c r="U1153" s="169" t="s">
        <v>34</v>
      </c>
      <c r="V1153" s="165" t="s">
        <v>34</v>
      </c>
      <c r="W1153" s="165" t="s">
        <v>34</v>
      </c>
      <c r="X1153" s="165" t="s">
        <v>34</v>
      </c>
      <c r="Y1153" s="165" t="s">
        <v>34</v>
      </c>
      <c r="Z1153" s="165" t="s">
        <v>34</v>
      </c>
      <c r="AA1153" s="165" t="s">
        <v>34</v>
      </c>
      <c r="AB1153" s="165" t="s">
        <v>34</v>
      </c>
      <c r="AC1153" s="165" t="s">
        <v>34</v>
      </c>
      <c r="AD1153" s="165" t="s">
        <v>34</v>
      </c>
      <c r="AE1153" s="165" t="s">
        <v>34</v>
      </c>
      <c r="AF1153" s="165" t="s">
        <v>34</v>
      </c>
      <c r="AG1153" s="165" t="s">
        <v>34</v>
      </c>
      <c r="AH1153" s="165" t="s">
        <v>34</v>
      </c>
      <c r="AI1153" s="170" t="s">
        <v>403</v>
      </c>
      <c r="AJ1153" s="41"/>
      <c r="AK1153" s="1" t="s">
        <v>406</v>
      </c>
      <c r="AL1153" s="90">
        <v>1</v>
      </c>
      <c r="AM1153" s="91"/>
      <c r="AN1153" s="22" t="s">
        <v>502</v>
      </c>
      <c r="AO1153" s="21"/>
      <c r="AP1153" s="22"/>
      <c r="AQ1153" s="22"/>
      <c r="AR1153" s="22"/>
      <c r="AS1153" s="22" t="s">
        <v>532</v>
      </c>
      <c r="AT1153" s="22"/>
      <c r="AU1153" s="29">
        <v>1048</v>
      </c>
      <c r="AV1153" s="29" t="s">
        <v>449</v>
      </c>
      <c r="AW1153" s="29" t="str">
        <f t="shared" si="247"/>
        <v>1048.</v>
      </c>
      <c r="AX1153" s="104"/>
    </row>
    <row r="1154" spans="1:50" ht="22.5" customHeight="1" x14ac:dyDescent="0.3">
      <c r="A1154" s="159" t="str">
        <f t="shared" si="244"/>
        <v>1049.</v>
      </c>
      <c r="B1154" s="159">
        <v>5433</v>
      </c>
      <c r="C1154" s="166" t="s">
        <v>1135</v>
      </c>
      <c r="D1154" s="159">
        <v>1952</v>
      </c>
      <c r="E1154" s="167" t="s">
        <v>34</v>
      </c>
      <c r="F1154" s="159" t="s">
        <v>48</v>
      </c>
      <c r="G1154" s="168">
        <v>2</v>
      </c>
      <c r="H1154" s="168">
        <v>2</v>
      </c>
      <c r="I1154" s="165">
        <v>761.3</v>
      </c>
      <c r="J1154" s="165">
        <v>679.7</v>
      </c>
      <c r="K1154" s="165">
        <v>636.70000000000005</v>
      </c>
      <c r="L1154" s="169">
        <v>36</v>
      </c>
      <c r="M1154" s="165">
        <v>1030687.99</v>
      </c>
      <c r="N1154" s="165" t="s">
        <v>34</v>
      </c>
      <c r="O1154" s="160" t="s">
        <v>34</v>
      </c>
      <c r="P1154" s="165" t="s">
        <v>34</v>
      </c>
      <c r="Q1154" s="165">
        <f t="shared" si="246"/>
        <v>1030687.99</v>
      </c>
      <c r="R1154" s="173">
        <f t="shared" si="248"/>
        <v>1353.8526073821097</v>
      </c>
      <c r="S1154" s="154">
        <v>5221.4052538370725</v>
      </c>
      <c r="T1154" s="165" t="s">
        <v>34</v>
      </c>
      <c r="U1154" s="169" t="s">
        <v>34</v>
      </c>
      <c r="V1154" s="165" t="s">
        <v>34</v>
      </c>
      <c r="W1154" s="165">
        <v>694</v>
      </c>
      <c r="X1154" s="165">
        <v>1030687.99</v>
      </c>
      <c r="Y1154" s="165" t="s">
        <v>34</v>
      </c>
      <c r="Z1154" s="165" t="s">
        <v>34</v>
      </c>
      <c r="AA1154" s="165" t="s">
        <v>34</v>
      </c>
      <c r="AB1154" s="165" t="s">
        <v>34</v>
      </c>
      <c r="AC1154" s="165" t="s">
        <v>34</v>
      </c>
      <c r="AD1154" s="165" t="s">
        <v>34</v>
      </c>
      <c r="AE1154" s="165" t="s">
        <v>34</v>
      </c>
      <c r="AF1154" s="165" t="s">
        <v>34</v>
      </c>
      <c r="AG1154" s="165" t="s">
        <v>34</v>
      </c>
      <c r="AH1154" s="165" t="s">
        <v>34</v>
      </c>
      <c r="AI1154" s="170" t="s">
        <v>403</v>
      </c>
      <c r="AJ1154" s="41"/>
      <c r="AK1154" s="1" t="s">
        <v>404</v>
      </c>
      <c r="AL1154" s="90">
        <v>1</v>
      </c>
      <c r="AM1154" s="91"/>
      <c r="AN1154" s="22"/>
      <c r="AO1154" s="87"/>
      <c r="AP1154" s="22"/>
      <c r="AQ1154" s="22"/>
      <c r="AR1154" s="22"/>
      <c r="AS1154" s="46"/>
      <c r="AT1154" s="46"/>
      <c r="AU1154" s="29">
        <v>1049</v>
      </c>
      <c r="AV1154" s="29" t="s">
        <v>449</v>
      </c>
      <c r="AW1154" s="29" t="str">
        <f t="shared" si="247"/>
        <v>1049.</v>
      </c>
      <c r="AX1154" s="104"/>
    </row>
    <row r="1155" spans="1:50" ht="22.5" customHeight="1" x14ac:dyDescent="0.3">
      <c r="A1155" s="159" t="str">
        <f t="shared" si="244"/>
        <v>1050.</v>
      </c>
      <c r="B1155" s="159">
        <v>5437</v>
      </c>
      <c r="C1155" s="166" t="s">
        <v>1136</v>
      </c>
      <c r="D1155" s="159">
        <v>1952</v>
      </c>
      <c r="E1155" s="167" t="s">
        <v>34</v>
      </c>
      <c r="F1155" s="159" t="s">
        <v>35</v>
      </c>
      <c r="G1155" s="168">
        <v>2</v>
      </c>
      <c r="H1155" s="168">
        <v>1</v>
      </c>
      <c r="I1155" s="165">
        <v>420.3</v>
      </c>
      <c r="J1155" s="165">
        <v>376</v>
      </c>
      <c r="K1155" s="165">
        <v>314.89999999999998</v>
      </c>
      <c r="L1155" s="169">
        <v>17</v>
      </c>
      <c r="M1155" s="165">
        <v>1053671.69</v>
      </c>
      <c r="N1155" s="165" t="s">
        <v>34</v>
      </c>
      <c r="O1155" s="160" t="s">
        <v>34</v>
      </c>
      <c r="P1155" s="165" t="s">
        <v>34</v>
      </c>
      <c r="Q1155" s="165">
        <f t="shared" si="246"/>
        <v>1053671.69</v>
      </c>
      <c r="R1155" s="173">
        <f t="shared" si="248"/>
        <v>2506.9514394480129</v>
      </c>
      <c r="S1155" s="154">
        <v>5221.4052538370725</v>
      </c>
      <c r="T1155" s="165" t="s">
        <v>34</v>
      </c>
      <c r="U1155" s="169" t="s">
        <v>34</v>
      </c>
      <c r="V1155" s="165" t="s">
        <v>34</v>
      </c>
      <c r="W1155" s="165">
        <v>490</v>
      </c>
      <c r="X1155" s="165">
        <v>1053671.69</v>
      </c>
      <c r="Y1155" s="165" t="s">
        <v>34</v>
      </c>
      <c r="Z1155" s="165" t="s">
        <v>34</v>
      </c>
      <c r="AA1155" s="165" t="s">
        <v>34</v>
      </c>
      <c r="AB1155" s="165" t="s">
        <v>34</v>
      </c>
      <c r="AC1155" s="165" t="s">
        <v>34</v>
      </c>
      <c r="AD1155" s="165" t="s">
        <v>34</v>
      </c>
      <c r="AE1155" s="165" t="s">
        <v>34</v>
      </c>
      <c r="AF1155" s="165" t="s">
        <v>34</v>
      </c>
      <c r="AG1155" s="165" t="s">
        <v>34</v>
      </c>
      <c r="AH1155" s="165" t="s">
        <v>34</v>
      </c>
      <c r="AI1155" s="170" t="s">
        <v>403</v>
      </c>
      <c r="AJ1155" s="41"/>
      <c r="AK1155" s="1" t="s">
        <v>404</v>
      </c>
      <c r="AL1155" s="90">
        <v>1</v>
      </c>
      <c r="AM1155" s="91"/>
      <c r="AN1155" s="22"/>
      <c r="AO1155" s="87"/>
      <c r="AP1155" s="22"/>
      <c r="AQ1155" s="22"/>
      <c r="AR1155" s="22"/>
      <c r="AS1155" s="46" t="s">
        <v>500</v>
      </c>
      <c r="AT1155" s="46"/>
      <c r="AU1155" s="29">
        <v>1050</v>
      </c>
      <c r="AV1155" s="29" t="s">
        <v>449</v>
      </c>
      <c r="AW1155" s="29" t="str">
        <f t="shared" si="247"/>
        <v>1050.</v>
      </c>
      <c r="AX1155" s="104"/>
    </row>
    <row r="1156" spans="1:50" ht="23.25" customHeight="1" x14ac:dyDescent="0.3">
      <c r="A1156" s="159"/>
      <c r="B1156" s="159"/>
      <c r="C1156" s="158" t="s">
        <v>40</v>
      </c>
      <c r="D1156" s="159"/>
      <c r="E1156" s="192"/>
      <c r="F1156" s="159"/>
      <c r="G1156" s="168"/>
      <c r="H1156" s="168"/>
      <c r="I1156" s="164">
        <f>SUM(I1157:I1332)</f>
        <v>645932.36</v>
      </c>
      <c r="J1156" s="164">
        <f>SUM(J1157:J1332)</f>
        <v>550668.74000000011</v>
      </c>
      <c r="K1156" s="164">
        <f>SUM(K1157:K1332)</f>
        <v>490133.31999999983</v>
      </c>
      <c r="L1156" s="174">
        <f>SUM(L1157:L1332)</f>
        <v>28830</v>
      </c>
      <c r="M1156" s="164">
        <f>SUM(M1157:M1332)</f>
        <v>402268387.13999987</v>
      </c>
      <c r="N1156" s="164"/>
      <c r="O1156" s="164"/>
      <c r="P1156" s="164"/>
      <c r="Q1156" s="164">
        <f t="shared" ref="Q1156:AD1156" si="249">SUM(Q1157:Q1332)</f>
        <v>402268387.13999987</v>
      </c>
      <c r="R1156" s="164">
        <f t="shared" si="249"/>
        <v>133689.88264978153</v>
      </c>
      <c r="S1156" s="164">
        <f t="shared" si="249"/>
        <v>1301922.3700911559</v>
      </c>
      <c r="T1156" s="164">
        <f t="shared" si="249"/>
        <v>21707886.82</v>
      </c>
      <c r="U1156" s="174">
        <f t="shared" si="249"/>
        <v>125</v>
      </c>
      <c r="V1156" s="164">
        <f t="shared" si="249"/>
        <v>229005811.81000009</v>
      </c>
      <c r="W1156" s="164">
        <f t="shared" si="249"/>
        <v>59310.92</v>
      </c>
      <c r="X1156" s="164">
        <f t="shared" si="249"/>
        <v>120967768.79000001</v>
      </c>
      <c r="Y1156" s="164">
        <f t="shared" si="249"/>
        <v>541.70000000000005</v>
      </c>
      <c r="Z1156" s="164">
        <f t="shared" si="249"/>
        <v>652966.55000000005</v>
      </c>
      <c r="AA1156" s="164">
        <f t="shared" si="249"/>
        <v>27578.43</v>
      </c>
      <c r="AB1156" s="164">
        <f t="shared" si="249"/>
        <v>20314530.52</v>
      </c>
      <c r="AC1156" s="164">
        <f t="shared" si="249"/>
        <v>155</v>
      </c>
      <c r="AD1156" s="164">
        <f t="shared" si="249"/>
        <v>271286.13</v>
      </c>
      <c r="AE1156" s="164"/>
      <c r="AF1156" s="164"/>
      <c r="AG1156" s="164">
        <f>SUM(AG1157:AG1332)</f>
        <v>1878299.6500000001</v>
      </c>
      <c r="AH1156" s="164">
        <f>SUM(AH1157:AH1332)</f>
        <v>7469836.8700000001</v>
      </c>
      <c r="AI1156" s="164"/>
      <c r="AJ1156" s="1">
        <v>99</v>
      </c>
      <c r="AK1156" s="1"/>
      <c r="AL1156" s="90">
        <f>SUM(AL1157:AL1332)</f>
        <v>176</v>
      </c>
      <c r="AM1156" s="92">
        <f>SUM(AM1157:AM1332)</f>
        <v>0</v>
      </c>
      <c r="AN1156" s="50">
        <f>M1156-T1156-V1156-X1156-Z1156-AB1156-AD1156-AG1156-AH1156</f>
        <v>-2.2631138563156128E-7</v>
      </c>
      <c r="AO1156" s="87"/>
      <c r="AP1156" s="50"/>
      <c r="AQ1156" s="50"/>
      <c r="AR1156" s="50"/>
      <c r="AS1156" s="46"/>
      <c r="AT1156" s="46"/>
      <c r="AX1156" s="104"/>
    </row>
    <row r="1157" spans="1:50" ht="23.25" customHeight="1" x14ac:dyDescent="0.3">
      <c r="A1157" s="159" t="str">
        <f t="shared" si="244"/>
        <v>1051.</v>
      </c>
      <c r="B1157" s="159">
        <v>4093</v>
      </c>
      <c r="C1157" s="186" t="s">
        <v>1137</v>
      </c>
      <c r="D1157" s="159">
        <v>1957</v>
      </c>
      <c r="E1157" s="167" t="s">
        <v>34</v>
      </c>
      <c r="F1157" s="159" t="s">
        <v>35</v>
      </c>
      <c r="G1157" s="168">
        <v>4</v>
      </c>
      <c r="H1157" s="168">
        <v>3</v>
      </c>
      <c r="I1157" s="152">
        <v>2795.1</v>
      </c>
      <c r="J1157" s="152">
        <v>2487.9</v>
      </c>
      <c r="K1157" s="152">
        <v>2279.3000000000002</v>
      </c>
      <c r="L1157" s="153">
        <v>68</v>
      </c>
      <c r="M1157" s="152">
        <f>X1157</f>
        <v>2764386.34</v>
      </c>
      <c r="N1157" s="165" t="s">
        <v>34</v>
      </c>
      <c r="O1157" s="160" t="s">
        <v>34</v>
      </c>
      <c r="P1157" s="165" t="s">
        <v>34</v>
      </c>
      <c r="Q1157" s="152">
        <f>M1157</f>
        <v>2764386.34</v>
      </c>
      <c r="R1157" s="173">
        <f t="shared" ref="R1157:R1162" si="250">M1157/I1157</f>
        <v>989.01160602482912</v>
      </c>
      <c r="S1157" s="154">
        <v>7593.347341513293</v>
      </c>
      <c r="T1157" s="165" t="s">
        <v>34</v>
      </c>
      <c r="U1157" s="169" t="s">
        <v>34</v>
      </c>
      <c r="V1157" s="165" t="s">
        <v>34</v>
      </c>
      <c r="W1157" s="165">
        <v>1163</v>
      </c>
      <c r="X1157" s="165">
        <v>2764386.34</v>
      </c>
      <c r="Y1157" s="165" t="s">
        <v>34</v>
      </c>
      <c r="Z1157" s="165" t="s">
        <v>34</v>
      </c>
      <c r="AA1157" s="165" t="s">
        <v>34</v>
      </c>
      <c r="AB1157" s="165" t="s">
        <v>34</v>
      </c>
      <c r="AC1157" s="165" t="s">
        <v>34</v>
      </c>
      <c r="AD1157" s="165" t="s">
        <v>34</v>
      </c>
      <c r="AE1157" s="165" t="s">
        <v>34</v>
      </c>
      <c r="AF1157" s="165" t="s">
        <v>34</v>
      </c>
      <c r="AG1157" s="165" t="s">
        <v>34</v>
      </c>
      <c r="AH1157" s="165" t="s">
        <v>34</v>
      </c>
      <c r="AI1157" s="170" t="s">
        <v>38</v>
      </c>
      <c r="AJ1157" s="41"/>
      <c r="AK1157" s="1" t="s">
        <v>404</v>
      </c>
      <c r="AL1157" s="90">
        <v>1</v>
      </c>
      <c r="AM1157" s="92"/>
      <c r="AN1157" s="25"/>
      <c r="AO1157" s="25"/>
      <c r="AP1157" s="25"/>
      <c r="AQ1157" s="25"/>
      <c r="AR1157" s="25"/>
      <c r="AS1157" s="34"/>
      <c r="AT1157" s="55">
        <v>43402</v>
      </c>
      <c r="AU1157" s="29">
        <v>1051</v>
      </c>
      <c r="AV1157" s="29" t="s">
        <v>449</v>
      </c>
      <c r="AW1157" s="29" t="str">
        <f>CONCATENATE(AU1157,AV1157)</f>
        <v>1051.</v>
      </c>
      <c r="AX1157" s="104"/>
    </row>
    <row r="1158" spans="1:50" ht="23.25" customHeight="1" x14ac:dyDescent="0.3">
      <c r="A1158" s="159" t="str">
        <f t="shared" si="244"/>
        <v>1052.</v>
      </c>
      <c r="B1158" s="159">
        <v>4095</v>
      </c>
      <c r="C1158" s="186" t="s">
        <v>1138</v>
      </c>
      <c r="D1158" s="159">
        <v>1969</v>
      </c>
      <c r="E1158" s="167" t="s">
        <v>34</v>
      </c>
      <c r="F1158" s="159" t="s">
        <v>35</v>
      </c>
      <c r="G1158" s="168">
        <v>5</v>
      </c>
      <c r="H1158" s="168">
        <v>1</v>
      </c>
      <c r="I1158" s="152">
        <v>1313.4</v>
      </c>
      <c r="J1158" s="152">
        <v>1229</v>
      </c>
      <c r="K1158" s="152">
        <v>1229</v>
      </c>
      <c r="L1158" s="153">
        <v>127</v>
      </c>
      <c r="M1158" s="152">
        <f>X1158</f>
        <v>1357245.51</v>
      </c>
      <c r="N1158" s="165" t="s">
        <v>34</v>
      </c>
      <c r="O1158" s="160" t="s">
        <v>34</v>
      </c>
      <c r="P1158" s="165" t="s">
        <v>34</v>
      </c>
      <c r="Q1158" s="152">
        <f t="shared" ref="Q1158:Q1211" si="251">M1158</f>
        <v>1357245.51</v>
      </c>
      <c r="R1158" s="173">
        <f t="shared" si="250"/>
        <v>1033.3832115121058</v>
      </c>
      <c r="S1158" s="154">
        <v>7593.347341513293</v>
      </c>
      <c r="T1158" s="165" t="s">
        <v>34</v>
      </c>
      <c r="U1158" s="169" t="s">
        <v>34</v>
      </c>
      <c r="V1158" s="165" t="s">
        <v>34</v>
      </c>
      <c r="W1158" s="165">
        <v>560</v>
      </c>
      <c r="X1158" s="165">
        <v>1357245.51</v>
      </c>
      <c r="Y1158" s="165" t="s">
        <v>34</v>
      </c>
      <c r="Z1158" s="165" t="s">
        <v>34</v>
      </c>
      <c r="AA1158" s="165" t="s">
        <v>34</v>
      </c>
      <c r="AB1158" s="165" t="s">
        <v>34</v>
      </c>
      <c r="AC1158" s="165" t="s">
        <v>34</v>
      </c>
      <c r="AD1158" s="165" t="s">
        <v>34</v>
      </c>
      <c r="AE1158" s="165" t="s">
        <v>34</v>
      </c>
      <c r="AF1158" s="165" t="s">
        <v>34</v>
      </c>
      <c r="AG1158" s="165" t="s">
        <v>34</v>
      </c>
      <c r="AH1158" s="165" t="s">
        <v>34</v>
      </c>
      <c r="AI1158" s="170" t="s">
        <v>38</v>
      </c>
      <c r="AJ1158" s="41"/>
      <c r="AK1158" s="1" t="s">
        <v>404</v>
      </c>
      <c r="AL1158" s="90">
        <v>1</v>
      </c>
      <c r="AM1158" s="92"/>
      <c r="AN1158" s="25"/>
      <c r="AO1158" s="25"/>
      <c r="AP1158" s="25"/>
      <c r="AQ1158" s="25"/>
      <c r="AR1158" s="25"/>
      <c r="AS1158" s="34"/>
      <c r="AT1158" s="55">
        <v>43371</v>
      </c>
      <c r="AU1158" s="29">
        <v>1052</v>
      </c>
      <c r="AV1158" s="29" t="s">
        <v>449</v>
      </c>
      <c r="AW1158" s="29" t="str">
        <f t="shared" ref="AW1158:AW1221" si="252">CONCATENATE(AU1158,AV1158)</f>
        <v>1052.</v>
      </c>
      <c r="AX1158" s="104"/>
    </row>
    <row r="1159" spans="1:50" ht="23.25" customHeight="1" x14ac:dyDescent="0.3">
      <c r="A1159" s="159" t="str">
        <f t="shared" si="244"/>
        <v>1053.</v>
      </c>
      <c r="B1159" s="159">
        <v>4099</v>
      </c>
      <c r="C1159" s="186" t="s">
        <v>1139</v>
      </c>
      <c r="D1159" s="159">
        <v>1972</v>
      </c>
      <c r="E1159" s="167" t="s">
        <v>34</v>
      </c>
      <c r="F1159" s="159" t="s">
        <v>35</v>
      </c>
      <c r="G1159" s="168">
        <v>5</v>
      </c>
      <c r="H1159" s="168">
        <v>2</v>
      </c>
      <c r="I1159" s="152">
        <v>1238</v>
      </c>
      <c r="J1159" s="152">
        <v>1015.7</v>
      </c>
      <c r="K1159" s="152">
        <v>1015.7</v>
      </c>
      <c r="L1159" s="153">
        <v>35</v>
      </c>
      <c r="M1159" s="152">
        <f>X1159</f>
        <v>1488404.58</v>
      </c>
      <c r="N1159" s="165" t="s">
        <v>34</v>
      </c>
      <c r="O1159" s="160" t="s">
        <v>34</v>
      </c>
      <c r="P1159" s="165" t="s">
        <v>34</v>
      </c>
      <c r="Q1159" s="152">
        <f t="shared" si="251"/>
        <v>1488404.58</v>
      </c>
      <c r="R1159" s="173">
        <f t="shared" si="250"/>
        <v>1202.2654119547658</v>
      </c>
      <c r="S1159" s="154">
        <v>7593.347341513293</v>
      </c>
      <c r="T1159" s="165" t="s">
        <v>34</v>
      </c>
      <c r="U1159" s="169" t="s">
        <v>34</v>
      </c>
      <c r="V1159" s="165" t="s">
        <v>34</v>
      </c>
      <c r="W1159" s="165">
        <v>562</v>
      </c>
      <c r="X1159" s="165">
        <v>1488404.58</v>
      </c>
      <c r="Y1159" s="165" t="s">
        <v>34</v>
      </c>
      <c r="Z1159" s="165" t="s">
        <v>34</v>
      </c>
      <c r="AA1159" s="165" t="s">
        <v>34</v>
      </c>
      <c r="AB1159" s="165" t="s">
        <v>34</v>
      </c>
      <c r="AC1159" s="165" t="s">
        <v>34</v>
      </c>
      <c r="AD1159" s="165" t="s">
        <v>34</v>
      </c>
      <c r="AE1159" s="165" t="s">
        <v>34</v>
      </c>
      <c r="AF1159" s="165" t="s">
        <v>34</v>
      </c>
      <c r="AG1159" s="165" t="s">
        <v>34</v>
      </c>
      <c r="AH1159" s="165" t="s">
        <v>34</v>
      </c>
      <c r="AI1159" s="170" t="s">
        <v>38</v>
      </c>
      <c r="AJ1159" s="41"/>
      <c r="AK1159" s="1" t="s">
        <v>404</v>
      </c>
      <c r="AL1159" s="90">
        <v>1</v>
      </c>
      <c r="AM1159" s="92"/>
      <c r="AN1159" s="25"/>
      <c r="AO1159" s="25"/>
      <c r="AP1159" s="25"/>
      <c r="AQ1159" s="25"/>
      <c r="AR1159" s="25"/>
      <c r="AS1159" s="34" t="s">
        <v>532</v>
      </c>
      <c r="AT1159" s="34"/>
      <c r="AU1159" s="29">
        <v>1053</v>
      </c>
      <c r="AV1159" s="29" t="s">
        <v>449</v>
      </c>
      <c r="AW1159" s="29" t="str">
        <f t="shared" si="252"/>
        <v>1053.</v>
      </c>
      <c r="AX1159" s="104"/>
    </row>
    <row r="1160" spans="1:50" ht="21.75" customHeight="1" x14ac:dyDescent="0.3">
      <c r="A1160" s="159" t="str">
        <f t="shared" si="244"/>
        <v>1054.</v>
      </c>
      <c r="B1160" s="159">
        <v>4110</v>
      </c>
      <c r="C1160" s="186" t="s">
        <v>1140</v>
      </c>
      <c r="D1160" s="159">
        <v>1974</v>
      </c>
      <c r="E1160" s="167" t="s">
        <v>34</v>
      </c>
      <c r="F1160" s="159" t="s">
        <v>37</v>
      </c>
      <c r="G1160" s="168">
        <v>5</v>
      </c>
      <c r="H1160" s="168">
        <v>6</v>
      </c>
      <c r="I1160" s="152">
        <v>4735.3999999999996</v>
      </c>
      <c r="J1160" s="152">
        <v>4309.8</v>
      </c>
      <c r="K1160" s="152">
        <v>3229.4</v>
      </c>
      <c r="L1160" s="153">
        <v>203</v>
      </c>
      <c r="M1160" s="152">
        <f>T1160</f>
        <v>1203989</v>
      </c>
      <c r="N1160" s="165" t="s">
        <v>34</v>
      </c>
      <c r="O1160" s="160" t="s">
        <v>34</v>
      </c>
      <c r="P1160" s="165" t="s">
        <v>34</v>
      </c>
      <c r="Q1160" s="152">
        <f t="shared" si="251"/>
        <v>1203989</v>
      </c>
      <c r="R1160" s="173">
        <f t="shared" si="250"/>
        <v>254.25286142670103</v>
      </c>
      <c r="S1160" s="154">
        <v>7593.347341513293</v>
      </c>
      <c r="T1160" s="165">
        <v>1203989</v>
      </c>
      <c r="U1160" s="169" t="s">
        <v>34</v>
      </c>
      <c r="V1160" s="165" t="s">
        <v>34</v>
      </c>
      <c r="W1160" s="165" t="s">
        <v>34</v>
      </c>
      <c r="X1160" s="165" t="s">
        <v>34</v>
      </c>
      <c r="Y1160" s="165" t="s">
        <v>34</v>
      </c>
      <c r="Z1160" s="165" t="s">
        <v>34</v>
      </c>
      <c r="AA1160" s="165" t="s">
        <v>34</v>
      </c>
      <c r="AB1160" s="165" t="s">
        <v>34</v>
      </c>
      <c r="AC1160" s="165" t="s">
        <v>34</v>
      </c>
      <c r="AD1160" s="165" t="s">
        <v>34</v>
      </c>
      <c r="AE1160" s="165" t="s">
        <v>34</v>
      </c>
      <c r="AF1160" s="165" t="s">
        <v>34</v>
      </c>
      <c r="AG1160" s="165" t="s">
        <v>34</v>
      </c>
      <c r="AH1160" s="165" t="s">
        <v>34</v>
      </c>
      <c r="AI1160" s="170" t="s">
        <v>405</v>
      </c>
      <c r="AJ1160" s="41"/>
      <c r="AK1160" s="1" t="s">
        <v>408</v>
      </c>
      <c r="AL1160" s="90">
        <v>1</v>
      </c>
      <c r="AM1160" s="92"/>
      <c r="AN1160" s="25" t="s">
        <v>502</v>
      </c>
      <c r="AO1160" s="25"/>
      <c r="AP1160" s="25"/>
      <c r="AQ1160" s="25"/>
      <c r="AR1160" s="25"/>
      <c r="AS1160" s="34" t="s">
        <v>536</v>
      </c>
      <c r="AT1160" s="34"/>
      <c r="AU1160" s="29">
        <v>1054</v>
      </c>
      <c r="AV1160" s="29" t="s">
        <v>449</v>
      </c>
      <c r="AW1160" s="29" t="str">
        <f t="shared" si="252"/>
        <v>1054.</v>
      </c>
      <c r="AX1160" s="104"/>
    </row>
    <row r="1161" spans="1:50" ht="23.25" customHeight="1" x14ac:dyDescent="0.3">
      <c r="A1161" s="159" t="str">
        <f t="shared" si="244"/>
        <v>1055.</v>
      </c>
      <c r="B1161" s="159">
        <v>4144</v>
      </c>
      <c r="C1161" s="171" t="s">
        <v>1141</v>
      </c>
      <c r="D1161" s="159">
        <v>1936</v>
      </c>
      <c r="E1161" s="167" t="s">
        <v>34</v>
      </c>
      <c r="F1161" s="159" t="s">
        <v>35</v>
      </c>
      <c r="G1161" s="168">
        <v>4</v>
      </c>
      <c r="H1161" s="168">
        <v>3</v>
      </c>
      <c r="I1161" s="152">
        <v>2196.6999999999998</v>
      </c>
      <c r="J1161" s="152">
        <v>1852.9</v>
      </c>
      <c r="K1161" s="152">
        <v>1852.9</v>
      </c>
      <c r="L1161" s="153">
        <v>103</v>
      </c>
      <c r="M1161" s="152">
        <f>T1161+AG1161</f>
        <v>491292.55</v>
      </c>
      <c r="N1161" s="165" t="s">
        <v>34</v>
      </c>
      <c r="O1161" s="160" t="s">
        <v>34</v>
      </c>
      <c r="P1161" s="165" t="s">
        <v>34</v>
      </c>
      <c r="Q1161" s="152">
        <f t="shared" si="251"/>
        <v>491292.55</v>
      </c>
      <c r="R1161" s="173">
        <f t="shared" si="250"/>
        <v>223.65027086083671</v>
      </c>
      <c r="S1161" s="154">
        <v>7593.347341513293</v>
      </c>
      <c r="T1161" s="165">
        <v>456247.97</v>
      </c>
      <c r="U1161" s="169" t="s">
        <v>34</v>
      </c>
      <c r="V1161" s="165" t="s">
        <v>34</v>
      </c>
      <c r="W1161" s="165" t="s">
        <v>34</v>
      </c>
      <c r="X1161" s="165" t="s">
        <v>34</v>
      </c>
      <c r="Y1161" s="165" t="s">
        <v>34</v>
      </c>
      <c r="Z1161" s="165" t="s">
        <v>34</v>
      </c>
      <c r="AA1161" s="165" t="s">
        <v>34</v>
      </c>
      <c r="AB1161" s="165" t="s">
        <v>34</v>
      </c>
      <c r="AC1161" s="165" t="s">
        <v>34</v>
      </c>
      <c r="AD1161" s="165" t="s">
        <v>34</v>
      </c>
      <c r="AE1161" s="165" t="s">
        <v>34</v>
      </c>
      <c r="AF1161" s="165" t="s">
        <v>34</v>
      </c>
      <c r="AG1161" s="165">
        <v>35044.58</v>
      </c>
      <c r="AH1161" s="165" t="s">
        <v>34</v>
      </c>
      <c r="AI1161" s="170" t="s">
        <v>38</v>
      </c>
      <c r="AJ1161" s="41"/>
      <c r="AK1161" s="1" t="s">
        <v>404</v>
      </c>
      <c r="AL1161" s="90">
        <v>1</v>
      </c>
      <c r="AM1161" s="92"/>
      <c r="AN1161" s="25" t="s">
        <v>409</v>
      </c>
      <c r="AO1161" s="25"/>
      <c r="AP1161" s="25"/>
      <c r="AQ1161" s="25"/>
      <c r="AR1161" s="25"/>
      <c r="AS1161" s="34"/>
      <c r="AT1161" s="55">
        <v>43356</v>
      </c>
      <c r="AU1161" s="29">
        <v>1055</v>
      </c>
      <c r="AV1161" s="29" t="s">
        <v>449</v>
      </c>
      <c r="AW1161" s="29" t="str">
        <f t="shared" si="252"/>
        <v>1055.</v>
      </c>
      <c r="AX1161" s="104"/>
    </row>
    <row r="1162" spans="1:50" ht="22.5" customHeight="1" x14ac:dyDescent="0.3">
      <c r="A1162" s="159" t="str">
        <f t="shared" si="244"/>
        <v>1056.</v>
      </c>
      <c r="B1162" s="159">
        <v>4156</v>
      </c>
      <c r="C1162" s="171" t="s">
        <v>1142</v>
      </c>
      <c r="D1162" s="159">
        <v>1961</v>
      </c>
      <c r="E1162" s="167" t="s">
        <v>34</v>
      </c>
      <c r="F1162" s="159" t="s">
        <v>35</v>
      </c>
      <c r="G1162" s="168">
        <v>4</v>
      </c>
      <c r="H1162" s="168">
        <v>5</v>
      </c>
      <c r="I1162" s="152">
        <v>3211.4</v>
      </c>
      <c r="J1162" s="152">
        <v>2717.8</v>
      </c>
      <c r="K1162" s="152">
        <v>1581.2</v>
      </c>
      <c r="L1162" s="153">
        <v>98</v>
      </c>
      <c r="M1162" s="152">
        <f>T1162+AG1162</f>
        <v>802156.52</v>
      </c>
      <c r="N1162" s="165" t="s">
        <v>34</v>
      </c>
      <c r="O1162" s="160" t="s">
        <v>34</v>
      </c>
      <c r="P1162" s="165" t="s">
        <v>34</v>
      </c>
      <c r="Q1162" s="152">
        <f t="shared" si="251"/>
        <v>802156.52</v>
      </c>
      <c r="R1162" s="173">
        <f t="shared" si="250"/>
        <v>249.78405679765834</v>
      </c>
      <c r="S1162" s="154">
        <v>7593.347341513293</v>
      </c>
      <c r="T1162" s="165">
        <v>797477.51</v>
      </c>
      <c r="U1162" s="169" t="s">
        <v>34</v>
      </c>
      <c r="V1162" s="165" t="s">
        <v>34</v>
      </c>
      <c r="W1162" s="165" t="s">
        <v>34</v>
      </c>
      <c r="X1162" s="165" t="s">
        <v>34</v>
      </c>
      <c r="Y1162" s="165" t="s">
        <v>34</v>
      </c>
      <c r="Z1162" s="165" t="s">
        <v>34</v>
      </c>
      <c r="AA1162" s="165" t="s">
        <v>34</v>
      </c>
      <c r="AB1162" s="165" t="s">
        <v>34</v>
      </c>
      <c r="AC1162" s="165" t="s">
        <v>34</v>
      </c>
      <c r="AD1162" s="165" t="s">
        <v>34</v>
      </c>
      <c r="AE1162" s="165" t="s">
        <v>34</v>
      </c>
      <c r="AF1162" s="165" t="s">
        <v>34</v>
      </c>
      <c r="AG1162" s="165">
        <v>4679.01</v>
      </c>
      <c r="AH1162" s="165" t="s">
        <v>34</v>
      </c>
      <c r="AI1162" s="170" t="s">
        <v>38</v>
      </c>
      <c r="AJ1162" s="41"/>
      <c r="AK1162" s="1" t="s">
        <v>404</v>
      </c>
      <c r="AL1162" s="90">
        <v>1</v>
      </c>
      <c r="AM1162" s="92"/>
      <c r="AN1162" s="25" t="s">
        <v>502</v>
      </c>
      <c r="AO1162" s="25"/>
      <c r="AP1162" s="25"/>
      <c r="AQ1162" s="25"/>
      <c r="AR1162" s="25"/>
      <c r="AS1162" s="34"/>
      <c r="AT1162" s="34"/>
      <c r="AU1162" s="29">
        <v>1056</v>
      </c>
      <c r="AV1162" s="29" t="s">
        <v>449</v>
      </c>
      <c r="AW1162" s="29" t="str">
        <f t="shared" si="252"/>
        <v>1056.</v>
      </c>
      <c r="AX1162" s="104"/>
    </row>
    <row r="1163" spans="1:50" ht="22.5" customHeight="1" x14ac:dyDescent="0.3">
      <c r="A1163" s="159" t="str">
        <f t="shared" si="244"/>
        <v>1057.</v>
      </c>
      <c r="B1163" s="159">
        <v>4152</v>
      </c>
      <c r="C1163" s="185" t="s">
        <v>1023</v>
      </c>
      <c r="D1163" s="159">
        <v>1969</v>
      </c>
      <c r="E1163" s="167" t="s">
        <v>34</v>
      </c>
      <c r="F1163" s="159" t="s">
        <v>35</v>
      </c>
      <c r="G1163" s="168">
        <v>9</v>
      </c>
      <c r="H1163" s="168">
        <v>1</v>
      </c>
      <c r="I1163" s="165">
        <v>1949</v>
      </c>
      <c r="J1163" s="165">
        <v>1731</v>
      </c>
      <c r="K1163" s="165">
        <v>1731</v>
      </c>
      <c r="L1163" s="169">
        <v>66</v>
      </c>
      <c r="M1163" s="152">
        <f>V1163+AH1163</f>
        <v>1904889.39</v>
      </c>
      <c r="N1163" s="165" t="s">
        <v>34</v>
      </c>
      <c r="O1163" s="160" t="s">
        <v>34</v>
      </c>
      <c r="P1163" s="165" t="s">
        <v>34</v>
      </c>
      <c r="Q1163" s="152">
        <f t="shared" si="251"/>
        <v>1904889.39</v>
      </c>
      <c r="R1163" s="173">
        <v>1006.2786044125193</v>
      </c>
      <c r="S1163" s="154">
        <v>7593.347341513293</v>
      </c>
      <c r="T1163" s="165" t="s">
        <v>34</v>
      </c>
      <c r="U1163" s="169">
        <v>1</v>
      </c>
      <c r="V1163" s="165">
        <v>1854889.39</v>
      </c>
      <c r="W1163" s="165" t="s">
        <v>34</v>
      </c>
      <c r="X1163" s="165" t="s">
        <v>34</v>
      </c>
      <c r="Y1163" s="165" t="s">
        <v>34</v>
      </c>
      <c r="Z1163" s="165" t="s">
        <v>34</v>
      </c>
      <c r="AA1163" s="165" t="s">
        <v>34</v>
      </c>
      <c r="AB1163" s="165" t="s">
        <v>34</v>
      </c>
      <c r="AC1163" s="165" t="s">
        <v>34</v>
      </c>
      <c r="AD1163" s="165" t="s">
        <v>34</v>
      </c>
      <c r="AE1163" s="165" t="s">
        <v>34</v>
      </c>
      <c r="AF1163" s="165" t="s">
        <v>34</v>
      </c>
      <c r="AG1163" s="165" t="s">
        <v>34</v>
      </c>
      <c r="AH1163" s="165">
        <v>50000</v>
      </c>
      <c r="AI1163" s="170" t="s">
        <v>405</v>
      </c>
      <c r="AJ1163" s="41"/>
      <c r="AK1163" s="1" t="s">
        <v>404</v>
      </c>
      <c r="AL1163" s="90">
        <v>1</v>
      </c>
      <c r="AM1163" s="92"/>
      <c r="AN1163" s="49" t="s">
        <v>1590</v>
      </c>
      <c r="AO1163" s="49"/>
      <c r="AP1163" s="49"/>
      <c r="AQ1163" s="49"/>
      <c r="AR1163" s="49"/>
      <c r="AS1163" s="34" t="s">
        <v>1567</v>
      </c>
      <c r="AT1163" s="34"/>
      <c r="AU1163" s="29">
        <v>1057</v>
      </c>
      <c r="AV1163" s="29" t="s">
        <v>449</v>
      </c>
      <c r="AW1163" s="29" t="str">
        <f t="shared" si="252"/>
        <v>1057.</v>
      </c>
      <c r="AX1163" s="104"/>
    </row>
    <row r="1164" spans="1:50" ht="22.5" customHeight="1" x14ac:dyDescent="0.3">
      <c r="A1164" s="159" t="str">
        <f t="shared" si="244"/>
        <v>1058.</v>
      </c>
      <c r="B1164" s="159">
        <v>4154</v>
      </c>
      <c r="C1164" s="186" t="s">
        <v>1143</v>
      </c>
      <c r="D1164" s="159">
        <v>1968</v>
      </c>
      <c r="E1164" s="167" t="s">
        <v>34</v>
      </c>
      <c r="F1164" s="159" t="s">
        <v>35</v>
      </c>
      <c r="G1164" s="168">
        <v>9</v>
      </c>
      <c r="H1164" s="168">
        <v>1</v>
      </c>
      <c r="I1164" s="152">
        <v>1970.4</v>
      </c>
      <c r="J1164" s="152">
        <v>1696.3</v>
      </c>
      <c r="K1164" s="152">
        <v>1693.6</v>
      </c>
      <c r="L1164" s="153">
        <v>68</v>
      </c>
      <c r="M1164" s="152">
        <f>V1164</f>
        <v>1951430.81</v>
      </c>
      <c r="N1164" s="165" t="s">
        <v>34</v>
      </c>
      <c r="O1164" s="160" t="s">
        <v>34</v>
      </c>
      <c r="P1164" s="165" t="s">
        <v>34</v>
      </c>
      <c r="Q1164" s="152">
        <f t="shared" si="251"/>
        <v>1951430.81</v>
      </c>
      <c r="R1164" s="173">
        <f>M1164/I1164</f>
        <v>990.37292427933414</v>
      </c>
      <c r="S1164" s="154">
        <v>7593.347341513293</v>
      </c>
      <c r="T1164" s="165" t="s">
        <v>34</v>
      </c>
      <c r="U1164" s="169">
        <v>1</v>
      </c>
      <c r="V1164" s="165">
        <v>1951430.81</v>
      </c>
      <c r="W1164" s="165" t="s">
        <v>34</v>
      </c>
      <c r="X1164" s="165" t="s">
        <v>34</v>
      </c>
      <c r="Y1164" s="165" t="s">
        <v>34</v>
      </c>
      <c r="Z1164" s="165" t="s">
        <v>34</v>
      </c>
      <c r="AA1164" s="165" t="s">
        <v>34</v>
      </c>
      <c r="AB1164" s="165" t="s">
        <v>34</v>
      </c>
      <c r="AC1164" s="165" t="s">
        <v>34</v>
      </c>
      <c r="AD1164" s="165" t="s">
        <v>34</v>
      </c>
      <c r="AE1164" s="165" t="s">
        <v>34</v>
      </c>
      <c r="AF1164" s="165" t="s">
        <v>34</v>
      </c>
      <c r="AG1164" s="165" t="s">
        <v>34</v>
      </c>
      <c r="AH1164" s="165" t="s">
        <v>34</v>
      </c>
      <c r="AI1164" s="170" t="s">
        <v>38</v>
      </c>
      <c r="AJ1164" s="41"/>
      <c r="AK1164" s="1" t="s">
        <v>404</v>
      </c>
      <c r="AL1164" s="90">
        <v>1</v>
      </c>
      <c r="AM1164" s="92"/>
      <c r="AN1164" s="25" t="s">
        <v>1590</v>
      </c>
      <c r="AO1164" s="25"/>
      <c r="AP1164" s="25"/>
      <c r="AQ1164" s="25"/>
      <c r="AR1164" s="25"/>
      <c r="AS1164" s="34" t="s">
        <v>500</v>
      </c>
      <c r="AT1164" s="55">
        <v>43377</v>
      </c>
      <c r="AU1164" s="29">
        <v>1058</v>
      </c>
      <c r="AV1164" s="29" t="s">
        <v>449</v>
      </c>
      <c r="AW1164" s="29" t="str">
        <f t="shared" si="252"/>
        <v>1058.</v>
      </c>
      <c r="AX1164" s="104"/>
    </row>
    <row r="1165" spans="1:50" ht="22.5" customHeight="1" x14ac:dyDescent="0.3">
      <c r="A1165" s="159" t="str">
        <f t="shared" si="244"/>
        <v>1059.</v>
      </c>
      <c r="B1165" s="159">
        <v>4176</v>
      </c>
      <c r="C1165" s="171" t="s">
        <v>1099</v>
      </c>
      <c r="D1165" s="159">
        <v>1962</v>
      </c>
      <c r="E1165" s="167" t="s">
        <v>34</v>
      </c>
      <c r="F1165" s="159" t="s">
        <v>35</v>
      </c>
      <c r="G1165" s="168">
        <v>2</v>
      </c>
      <c r="H1165" s="168">
        <v>1</v>
      </c>
      <c r="I1165" s="152">
        <v>304.60000000000002</v>
      </c>
      <c r="J1165" s="152">
        <v>274.3</v>
      </c>
      <c r="K1165" s="152">
        <v>274.3</v>
      </c>
      <c r="L1165" s="153">
        <v>21</v>
      </c>
      <c r="M1165" s="152">
        <f>T1165</f>
        <v>39105.97</v>
      </c>
      <c r="N1165" s="165" t="s">
        <v>34</v>
      </c>
      <c r="O1165" s="160" t="s">
        <v>34</v>
      </c>
      <c r="P1165" s="165" t="s">
        <v>34</v>
      </c>
      <c r="Q1165" s="152">
        <f t="shared" si="251"/>
        <v>39105.97</v>
      </c>
      <c r="R1165" s="173">
        <f>M1165/I1165</f>
        <v>128.38466841759686</v>
      </c>
      <c r="S1165" s="154">
        <v>7593.347341513293</v>
      </c>
      <c r="T1165" s="165">
        <v>39105.97</v>
      </c>
      <c r="U1165" s="169" t="s">
        <v>34</v>
      </c>
      <c r="V1165" s="165" t="s">
        <v>34</v>
      </c>
      <c r="W1165" s="165" t="s">
        <v>34</v>
      </c>
      <c r="X1165" s="165" t="s">
        <v>34</v>
      </c>
      <c r="Y1165" s="165" t="s">
        <v>34</v>
      </c>
      <c r="Z1165" s="165" t="s">
        <v>34</v>
      </c>
      <c r="AA1165" s="165" t="s">
        <v>34</v>
      </c>
      <c r="AB1165" s="165" t="s">
        <v>34</v>
      </c>
      <c r="AC1165" s="165" t="s">
        <v>34</v>
      </c>
      <c r="AD1165" s="165" t="s">
        <v>34</v>
      </c>
      <c r="AE1165" s="165" t="s">
        <v>34</v>
      </c>
      <c r="AF1165" s="165" t="s">
        <v>34</v>
      </c>
      <c r="AG1165" s="165" t="s">
        <v>34</v>
      </c>
      <c r="AH1165" s="165" t="s">
        <v>34</v>
      </c>
      <c r="AI1165" s="170" t="s">
        <v>38</v>
      </c>
      <c r="AJ1165" s="41"/>
      <c r="AK1165" s="1" t="s">
        <v>404</v>
      </c>
      <c r="AL1165" s="90">
        <v>1</v>
      </c>
      <c r="AM1165" s="92"/>
      <c r="AN1165" s="25" t="s">
        <v>409</v>
      </c>
      <c r="AO1165" s="25"/>
      <c r="AP1165" s="25"/>
      <c r="AQ1165" s="25"/>
      <c r="AR1165" s="25"/>
      <c r="AS1165" s="34" t="s">
        <v>536</v>
      </c>
      <c r="AT1165" s="55">
        <v>43369</v>
      </c>
      <c r="AU1165" s="29">
        <v>1059</v>
      </c>
      <c r="AV1165" s="29" t="s">
        <v>449</v>
      </c>
      <c r="AW1165" s="29" t="str">
        <f t="shared" si="252"/>
        <v>1059.</v>
      </c>
      <c r="AX1165" s="104"/>
    </row>
    <row r="1166" spans="1:50" ht="22.5" customHeight="1" x14ac:dyDescent="0.3">
      <c r="A1166" s="159" t="str">
        <f t="shared" si="244"/>
        <v>1060.</v>
      </c>
      <c r="B1166" s="159">
        <v>4310</v>
      </c>
      <c r="C1166" s="171" t="s">
        <v>1168</v>
      </c>
      <c r="D1166" s="159">
        <v>1973</v>
      </c>
      <c r="E1166" s="167" t="s">
        <v>34</v>
      </c>
      <c r="F1166" s="159" t="s">
        <v>37</v>
      </c>
      <c r="G1166" s="168">
        <v>5</v>
      </c>
      <c r="H1166" s="168">
        <v>6</v>
      </c>
      <c r="I1166" s="165">
        <v>4862.5</v>
      </c>
      <c r="J1166" s="165">
        <v>3316.7</v>
      </c>
      <c r="K1166" s="165">
        <v>3316.7</v>
      </c>
      <c r="L1166" s="169">
        <v>232</v>
      </c>
      <c r="M1166" s="154">
        <f>Z1166</f>
        <v>514000</v>
      </c>
      <c r="N1166" s="165" t="s">
        <v>34</v>
      </c>
      <c r="O1166" s="160" t="s">
        <v>34</v>
      </c>
      <c r="P1166" s="165" t="s">
        <v>34</v>
      </c>
      <c r="Q1166" s="152">
        <f t="shared" si="251"/>
        <v>514000</v>
      </c>
      <c r="R1166" s="173"/>
      <c r="S1166" s="154"/>
      <c r="T1166" s="165" t="s">
        <v>34</v>
      </c>
      <c r="U1166" s="169" t="s">
        <v>34</v>
      </c>
      <c r="V1166" s="165" t="s">
        <v>34</v>
      </c>
      <c r="W1166" s="165" t="s">
        <v>34</v>
      </c>
      <c r="X1166" s="165" t="s">
        <v>34</v>
      </c>
      <c r="Y1166" s="165">
        <v>251.2</v>
      </c>
      <c r="Z1166" s="165">
        <v>514000</v>
      </c>
      <c r="AA1166" s="165" t="s">
        <v>34</v>
      </c>
      <c r="AB1166" s="165" t="s">
        <v>34</v>
      </c>
      <c r="AC1166" s="165" t="s">
        <v>34</v>
      </c>
      <c r="AD1166" s="165" t="s">
        <v>34</v>
      </c>
      <c r="AE1166" s="165" t="s">
        <v>34</v>
      </c>
      <c r="AF1166" s="165" t="s">
        <v>34</v>
      </c>
      <c r="AG1166" s="165" t="s">
        <v>34</v>
      </c>
      <c r="AH1166" s="165" t="s">
        <v>34</v>
      </c>
      <c r="AI1166" s="170" t="s">
        <v>38</v>
      </c>
      <c r="AJ1166" s="41"/>
      <c r="AK1166" s="1" t="s">
        <v>408</v>
      </c>
      <c r="AL1166" s="90">
        <v>1</v>
      </c>
      <c r="AM1166" s="92"/>
      <c r="AN1166" s="25" t="s">
        <v>1588</v>
      </c>
      <c r="AO1166" s="25"/>
      <c r="AP1166" s="25"/>
      <c r="AQ1166" s="25"/>
      <c r="AR1166" s="25"/>
      <c r="AS1166" s="34" t="s">
        <v>1661</v>
      </c>
      <c r="AT1166" s="55"/>
      <c r="AU1166" s="29">
        <v>1060</v>
      </c>
      <c r="AV1166" s="29" t="s">
        <v>449</v>
      </c>
      <c r="AW1166" s="29" t="str">
        <f t="shared" si="252"/>
        <v>1060.</v>
      </c>
      <c r="AX1166" s="104"/>
    </row>
    <row r="1167" spans="1:50" ht="22.5" customHeight="1" x14ac:dyDescent="0.3">
      <c r="A1167" s="159" t="str">
        <f t="shared" si="244"/>
        <v>1061.</v>
      </c>
      <c r="B1167" s="159">
        <v>4191</v>
      </c>
      <c r="C1167" s="185" t="s">
        <v>1333</v>
      </c>
      <c r="D1167" s="159">
        <v>1982</v>
      </c>
      <c r="E1167" s="167" t="s">
        <v>34</v>
      </c>
      <c r="F1167" s="159" t="s">
        <v>35</v>
      </c>
      <c r="G1167" s="168">
        <v>9</v>
      </c>
      <c r="H1167" s="168">
        <v>1</v>
      </c>
      <c r="I1167" s="165">
        <v>1924.2</v>
      </c>
      <c r="J1167" s="165">
        <v>1664.4</v>
      </c>
      <c r="K1167" s="165">
        <v>1100.3</v>
      </c>
      <c r="L1167" s="169">
        <v>94</v>
      </c>
      <c r="M1167" s="152">
        <f>V1167+AH1167</f>
        <v>1727211.61</v>
      </c>
      <c r="N1167" s="165" t="s">
        <v>34</v>
      </c>
      <c r="O1167" s="160" t="s">
        <v>34</v>
      </c>
      <c r="P1167" s="165" t="s">
        <v>34</v>
      </c>
      <c r="Q1167" s="152">
        <f t="shared" si="251"/>
        <v>1727211.61</v>
      </c>
      <c r="R1167" s="173">
        <v>1019.2479991684855</v>
      </c>
      <c r="S1167" s="154">
        <v>7593.347341513293</v>
      </c>
      <c r="T1167" s="165" t="s">
        <v>34</v>
      </c>
      <c r="U1167" s="169">
        <v>1</v>
      </c>
      <c r="V1167" s="165">
        <v>1677211.61</v>
      </c>
      <c r="W1167" s="165" t="s">
        <v>34</v>
      </c>
      <c r="X1167" s="165" t="s">
        <v>34</v>
      </c>
      <c r="Y1167" s="165" t="s">
        <v>34</v>
      </c>
      <c r="Z1167" s="165" t="s">
        <v>34</v>
      </c>
      <c r="AA1167" s="165" t="s">
        <v>34</v>
      </c>
      <c r="AB1167" s="165" t="s">
        <v>34</v>
      </c>
      <c r="AC1167" s="165" t="s">
        <v>34</v>
      </c>
      <c r="AD1167" s="165" t="s">
        <v>34</v>
      </c>
      <c r="AE1167" s="165" t="s">
        <v>34</v>
      </c>
      <c r="AF1167" s="165" t="s">
        <v>34</v>
      </c>
      <c r="AG1167" s="165" t="s">
        <v>34</v>
      </c>
      <c r="AH1167" s="165">
        <v>50000</v>
      </c>
      <c r="AI1167" s="170" t="s">
        <v>405</v>
      </c>
      <c r="AJ1167" s="41"/>
      <c r="AK1167" s="1" t="s">
        <v>404</v>
      </c>
      <c r="AL1167" s="90">
        <v>1</v>
      </c>
      <c r="AM1167" s="92"/>
      <c r="AN1167" s="49" t="s">
        <v>1590</v>
      </c>
      <c r="AO1167" s="49"/>
      <c r="AP1167" s="49"/>
      <c r="AQ1167" s="49"/>
      <c r="AR1167" s="49"/>
      <c r="AS1167" s="34" t="s">
        <v>1568</v>
      </c>
      <c r="AT1167" s="34"/>
      <c r="AU1167" s="29">
        <v>1061</v>
      </c>
      <c r="AV1167" s="29" t="s">
        <v>449</v>
      </c>
      <c r="AW1167" s="29" t="str">
        <f t="shared" si="252"/>
        <v>1061.</v>
      </c>
      <c r="AX1167" s="104"/>
    </row>
    <row r="1168" spans="1:50" ht="22.5" customHeight="1" x14ac:dyDescent="0.3">
      <c r="A1168" s="159" t="str">
        <f t="shared" si="244"/>
        <v>1062.</v>
      </c>
      <c r="B1168" s="159">
        <v>4194</v>
      </c>
      <c r="C1168" s="186" t="s">
        <v>1334</v>
      </c>
      <c r="D1168" s="159">
        <v>1987</v>
      </c>
      <c r="E1168" s="167" t="s">
        <v>34</v>
      </c>
      <c r="F1168" s="159" t="s">
        <v>35</v>
      </c>
      <c r="G1168" s="168">
        <v>9</v>
      </c>
      <c r="H1168" s="168">
        <v>1</v>
      </c>
      <c r="I1168" s="152">
        <v>3187.7</v>
      </c>
      <c r="J1168" s="152">
        <v>2697.7</v>
      </c>
      <c r="K1168" s="152">
        <v>1852.6</v>
      </c>
      <c r="L1168" s="153">
        <v>168</v>
      </c>
      <c r="M1168" s="152">
        <f>X1168</f>
        <v>844221.88</v>
      </c>
      <c r="N1168" s="165" t="s">
        <v>34</v>
      </c>
      <c r="O1168" s="160" t="s">
        <v>34</v>
      </c>
      <c r="P1168" s="165" t="s">
        <v>34</v>
      </c>
      <c r="Q1168" s="152">
        <f t="shared" si="251"/>
        <v>844221.88</v>
      </c>
      <c r="R1168" s="173">
        <f>M1168/I1168</f>
        <v>264.83730589453211</v>
      </c>
      <c r="S1168" s="154">
        <v>7593.347341513293</v>
      </c>
      <c r="T1168" s="165" t="s">
        <v>34</v>
      </c>
      <c r="U1168" s="169" t="s">
        <v>34</v>
      </c>
      <c r="V1168" s="165" t="s">
        <v>34</v>
      </c>
      <c r="W1168" s="165">
        <v>577</v>
      </c>
      <c r="X1168" s="165">
        <v>844221.88</v>
      </c>
      <c r="Y1168" s="165" t="s">
        <v>34</v>
      </c>
      <c r="Z1168" s="165" t="s">
        <v>34</v>
      </c>
      <c r="AA1168" s="165" t="s">
        <v>34</v>
      </c>
      <c r="AB1168" s="165" t="s">
        <v>34</v>
      </c>
      <c r="AC1168" s="165" t="s">
        <v>34</v>
      </c>
      <c r="AD1168" s="165" t="s">
        <v>34</v>
      </c>
      <c r="AE1168" s="165" t="s">
        <v>34</v>
      </c>
      <c r="AF1168" s="165" t="s">
        <v>34</v>
      </c>
      <c r="AG1168" s="165" t="s">
        <v>34</v>
      </c>
      <c r="AH1168" s="165" t="s">
        <v>34</v>
      </c>
      <c r="AI1168" s="170" t="s">
        <v>38</v>
      </c>
      <c r="AJ1168" s="41"/>
      <c r="AK1168" s="1" t="s">
        <v>404</v>
      </c>
      <c r="AL1168" s="90">
        <v>1</v>
      </c>
      <c r="AM1168" s="92"/>
      <c r="AN1168" s="25"/>
      <c r="AO1168" s="25"/>
      <c r="AP1168" s="25"/>
      <c r="AQ1168" s="25"/>
      <c r="AR1168" s="25"/>
      <c r="AS1168" s="34"/>
      <c r="AT1168" s="55">
        <v>43377</v>
      </c>
      <c r="AU1168" s="29">
        <v>1062</v>
      </c>
      <c r="AV1168" s="29" t="s">
        <v>449</v>
      </c>
      <c r="AW1168" s="29" t="str">
        <f t="shared" si="252"/>
        <v>1062.</v>
      </c>
      <c r="AX1168" s="104"/>
    </row>
    <row r="1169" spans="1:50" ht="22.5" customHeight="1" x14ac:dyDescent="0.3">
      <c r="A1169" s="159" t="str">
        <f t="shared" si="244"/>
        <v>1063.</v>
      </c>
      <c r="B1169" s="159">
        <v>4183</v>
      </c>
      <c r="C1169" s="186" t="s">
        <v>1335</v>
      </c>
      <c r="D1169" s="159">
        <v>1975</v>
      </c>
      <c r="E1169" s="167" t="s">
        <v>34</v>
      </c>
      <c r="F1169" s="159" t="s">
        <v>35</v>
      </c>
      <c r="G1169" s="168">
        <v>9</v>
      </c>
      <c r="H1169" s="168">
        <v>1</v>
      </c>
      <c r="I1169" s="152">
        <v>1871.4</v>
      </c>
      <c r="J1169" s="152">
        <v>1584.3</v>
      </c>
      <c r="K1169" s="152">
        <v>1126.5</v>
      </c>
      <c r="L1169" s="153">
        <v>108</v>
      </c>
      <c r="M1169" s="152">
        <f>X1169</f>
        <v>535694.64</v>
      </c>
      <c r="N1169" s="165" t="s">
        <v>34</v>
      </c>
      <c r="O1169" s="160" t="s">
        <v>34</v>
      </c>
      <c r="P1169" s="165" t="s">
        <v>34</v>
      </c>
      <c r="Q1169" s="152">
        <f t="shared" si="251"/>
        <v>535694.64</v>
      </c>
      <c r="R1169" s="173">
        <f>M1169/I1169</f>
        <v>286.25341455594742</v>
      </c>
      <c r="S1169" s="154">
        <v>7593.347341513293</v>
      </c>
      <c r="T1169" s="165" t="s">
        <v>34</v>
      </c>
      <c r="U1169" s="169" t="s">
        <v>34</v>
      </c>
      <c r="V1169" s="165" t="s">
        <v>34</v>
      </c>
      <c r="W1169" s="165">
        <v>371</v>
      </c>
      <c r="X1169" s="165">
        <v>535694.64</v>
      </c>
      <c r="Y1169" s="165" t="s">
        <v>34</v>
      </c>
      <c r="Z1169" s="165" t="s">
        <v>34</v>
      </c>
      <c r="AA1169" s="165" t="s">
        <v>34</v>
      </c>
      <c r="AB1169" s="165" t="s">
        <v>34</v>
      </c>
      <c r="AC1169" s="165" t="s">
        <v>34</v>
      </c>
      <c r="AD1169" s="165" t="s">
        <v>34</v>
      </c>
      <c r="AE1169" s="165" t="s">
        <v>34</v>
      </c>
      <c r="AF1169" s="165" t="s">
        <v>34</v>
      </c>
      <c r="AG1169" s="165" t="s">
        <v>34</v>
      </c>
      <c r="AH1169" s="165" t="s">
        <v>34</v>
      </c>
      <c r="AI1169" s="170" t="s">
        <v>38</v>
      </c>
      <c r="AJ1169" s="41"/>
      <c r="AK1169" s="1" t="s">
        <v>404</v>
      </c>
      <c r="AL1169" s="90">
        <v>1</v>
      </c>
      <c r="AM1169" s="92"/>
      <c r="AN1169" s="25"/>
      <c r="AO1169" s="25"/>
      <c r="AP1169" s="25"/>
      <c r="AQ1169" s="25"/>
      <c r="AR1169" s="25"/>
      <c r="AS1169" s="34"/>
      <c r="AT1169" s="55">
        <v>43398</v>
      </c>
      <c r="AU1169" s="29">
        <v>1063</v>
      </c>
      <c r="AV1169" s="29" t="s">
        <v>449</v>
      </c>
      <c r="AW1169" s="29" t="str">
        <f t="shared" si="252"/>
        <v>1063.</v>
      </c>
      <c r="AX1169" s="104"/>
    </row>
    <row r="1170" spans="1:50" ht="22.5" customHeight="1" x14ac:dyDescent="0.3">
      <c r="A1170" s="159" t="str">
        <f t="shared" si="244"/>
        <v>1064.</v>
      </c>
      <c r="B1170" s="159">
        <v>4199</v>
      </c>
      <c r="C1170" s="186" t="s">
        <v>1336</v>
      </c>
      <c r="D1170" s="159">
        <v>1969</v>
      </c>
      <c r="E1170" s="167" t="s">
        <v>34</v>
      </c>
      <c r="F1170" s="159" t="s">
        <v>37</v>
      </c>
      <c r="G1170" s="168">
        <v>5</v>
      </c>
      <c r="H1170" s="168">
        <v>4</v>
      </c>
      <c r="I1170" s="152">
        <v>3831.5</v>
      </c>
      <c r="J1170" s="152">
        <v>3242.5</v>
      </c>
      <c r="K1170" s="152">
        <v>2516.3000000000002</v>
      </c>
      <c r="L1170" s="153">
        <v>186</v>
      </c>
      <c r="M1170" s="152">
        <f>T1170</f>
        <v>490000</v>
      </c>
      <c r="N1170" s="165" t="s">
        <v>34</v>
      </c>
      <c r="O1170" s="160" t="s">
        <v>34</v>
      </c>
      <c r="P1170" s="165" t="s">
        <v>34</v>
      </c>
      <c r="Q1170" s="152">
        <f t="shared" si="251"/>
        <v>490000</v>
      </c>
      <c r="R1170" s="173">
        <f>M1170/I1170</f>
        <v>127.88725042411588</v>
      </c>
      <c r="S1170" s="154">
        <v>7593.347341513293</v>
      </c>
      <c r="T1170" s="165">
        <v>490000</v>
      </c>
      <c r="U1170" s="169" t="s">
        <v>34</v>
      </c>
      <c r="V1170" s="165" t="s">
        <v>34</v>
      </c>
      <c r="W1170" s="165" t="s">
        <v>34</v>
      </c>
      <c r="X1170" s="165" t="s">
        <v>34</v>
      </c>
      <c r="Y1170" s="165" t="s">
        <v>34</v>
      </c>
      <c r="Z1170" s="165" t="s">
        <v>34</v>
      </c>
      <c r="AA1170" s="165" t="s">
        <v>34</v>
      </c>
      <c r="AB1170" s="165" t="s">
        <v>34</v>
      </c>
      <c r="AC1170" s="165" t="s">
        <v>34</v>
      </c>
      <c r="AD1170" s="165" t="s">
        <v>34</v>
      </c>
      <c r="AE1170" s="165" t="s">
        <v>34</v>
      </c>
      <c r="AF1170" s="165" t="s">
        <v>34</v>
      </c>
      <c r="AG1170" s="165" t="s">
        <v>34</v>
      </c>
      <c r="AH1170" s="165" t="s">
        <v>34</v>
      </c>
      <c r="AI1170" s="170" t="s">
        <v>38</v>
      </c>
      <c r="AJ1170" s="41"/>
      <c r="AK1170" s="1" t="s">
        <v>408</v>
      </c>
      <c r="AL1170" s="90">
        <v>1</v>
      </c>
      <c r="AM1170" s="91"/>
      <c r="AN1170" s="25" t="s">
        <v>501</v>
      </c>
      <c r="AO1170" s="25"/>
      <c r="AP1170" s="25"/>
      <c r="AQ1170" s="25"/>
      <c r="AR1170" s="25"/>
      <c r="AS1170" s="34" t="s">
        <v>532</v>
      </c>
      <c r="AT1170" s="34"/>
      <c r="AU1170" s="29">
        <v>1064</v>
      </c>
      <c r="AV1170" s="29" t="s">
        <v>449</v>
      </c>
      <c r="AW1170" s="29" t="str">
        <f t="shared" si="252"/>
        <v>1064.</v>
      </c>
      <c r="AX1170" s="104"/>
    </row>
    <row r="1171" spans="1:50" ht="22.5" customHeight="1" x14ac:dyDescent="0.3">
      <c r="A1171" s="159" t="str">
        <f t="shared" si="244"/>
        <v>1065.</v>
      </c>
      <c r="B1171" s="159">
        <v>4200</v>
      </c>
      <c r="C1171" s="171" t="s">
        <v>1337</v>
      </c>
      <c r="D1171" s="159">
        <v>1958</v>
      </c>
      <c r="E1171" s="167" t="s">
        <v>34</v>
      </c>
      <c r="F1171" s="159" t="s">
        <v>35</v>
      </c>
      <c r="G1171" s="168">
        <v>2</v>
      </c>
      <c r="H1171" s="168">
        <v>1</v>
      </c>
      <c r="I1171" s="152">
        <v>280.5</v>
      </c>
      <c r="J1171" s="152">
        <v>242.6</v>
      </c>
      <c r="K1171" s="152">
        <v>175.68</v>
      </c>
      <c r="L1171" s="153">
        <v>51</v>
      </c>
      <c r="M1171" s="152">
        <f>X1171</f>
        <v>476429.51</v>
      </c>
      <c r="N1171" s="165" t="s">
        <v>34</v>
      </c>
      <c r="O1171" s="160" t="s">
        <v>34</v>
      </c>
      <c r="P1171" s="165" t="s">
        <v>34</v>
      </c>
      <c r="Q1171" s="152">
        <f t="shared" si="251"/>
        <v>476429.51</v>
      </c>
      <c r="R1171" s="173">
        <f>M1171/I1171</f>
        <v>1698.500926916221</v>
      </c>
      <c r="S1171" s="154">
        <v>7593.347341513293</v>
      </c>
      <c r="T1171" s="165" t="s">
        <v>34</v>
      </c>
      <c r="U1171" s="169" t="s">
        <v>34</v>
      </c>
      <c r="V1171" s="165" t="s">
        <v>34</v>
      </c>
      <c r="W1171" s="165">
        <v>261</v>
      </c>
      <c r="X1171" s="165">
        <v>476429.51</v>
      </c>
      <c r="Y1171" s="165" t="s">
        <v>34</v>
      </c>
      <c r="Z1171" s="165" t="s">
        <v>34</v>
      </c>
      <c r="AA1171" s="165" t="s">
        <v>34</v>
      </c>
      <c r="AB1171" s="165" t="s">
        <v>34</v>
      </c>
      <c r="AC1171" s="165" t="s">
        <v>34</v>
      </c>
      <c r="AD1171" s="165" t="s">
        <v>34</v>
      </c>
      <c r="AE1171" s="165" t="s">
        <v>34</v>
      </c>
      <c r="AF1171" s="165" t="s">
        <v>34</v>
      </c>
      <c r="AG1171" s="165" t="s">
        <v>34</v>
      </c>
      <c r="AH1171" s="165" t="s">
        <v>34</v>
      </c>
      <c r="AI1171" s="170" t="s">
        <v>38</v>
      </c>
      <c r="AJ1171" s="41"/>
      <c r="AK1171" s="1" t="s">
        <v>404</v>
      </c>
      <c r="AL1171" s="90">
        <v>1</v>
      </c>
      <c r="AM1171" s="92"/>
      <c r="AN1171" s="25"/>
      <c r="AO1171" s="25"/>
      <c r="AP1171" s="25"/>
      <c r="AQ1171" s="25"/>
      <c r="AR1171" s="25"/>
      <c r="AS1171" s="34"/>
      <c r="AT1171" s="34"/>
      <c r="AU1171" s="29">
        <v>1065</v>
      </c>
      <c r="AV1171" s="29" t="s">
        <v>449</v>
      </c>
      <c r="AW1171" s="29" t="str">
        <f t="shared" si="252"/>
        <v>1065.</v>
      </c>
      <c r="AX1171" s="104"/>
    </row>
    <row r="1172" spans="1:50" ht="22.5" customHeight="1" x14ac:dyDescent="0.3">
      <c r="A1172" s="159" t="str">
        <f t="shared" ref="A1172:A1227" si="253">AW1172</f>
        <v>1066.</v>
      </c>
      <c r="B1172" s="159">
        <v>4201</v>
      </c>
      <c r="C1172" s="186" t="s">
        <v>1338</v>
      </c>
      <c r="D1172" s="159">
        <v>1969</v>
      </c>
      <c r="E1172" s="167" t="s">
        <v>34</v>
      </c>
      <c r="F1172" s="159" t="s">
        <v>37</v>
      </c>
      <c r="G1172" s="168">
        <v>5</v>
      </c>
      <c r="H1172" s="168">
        <v>5</v>
      </c>
      <c r="I1172" s="152">
        <v>4852.6000000000004</v>
      </c>
      <c r="J1172" s="152">
        <v>4425.6000000000004</v>
      </c>
      <c r="K1172" s="152">
        <v>4425.6000000000004</v>
      </c>
      <c r="L1172" s="153">
        <v>243</v>
      </c>
      <c r="M1172" s="152">
        <f>X1172</f>
        <v>1583559</v>
      </c>
      <c r="N1172" s="165" t="s">
        <v>34</v>
      </c>
      <c r="O1172" s="160" t="s">
        <v>34</v>
      </c>
      <c r="P1172" s="165" t="s">
        <v>34</v>
      </c>
      <c r="Q1172" s="152">
        <f t="shared" si="251"/>
        <v>1583559</v>
      </c>
      <c r="R1172" s="173">
        <f>M1172/I1172</f>
        <v>326.33206940609153</v>
      </c>
      <c r="S1172" s="154">
        <v>7593.347341513293</v>
      </c>
      <c r="T1172" s="165" t="s">
        <v>34</v>
      </c>
      <c r="U1172" s="169" t="s">
        <v>34</v>
      </c>
      <c r="V1172" s="165" t="s">
        <v>34</v>
      </c>
      <c r="W1172" s="165">
        <v>1302</v>
      </c>
      <c r="X1172" s="165">
        <v>1583559</v>
      </c>
      <c r="Y1172" s="165" t="s">
        <v>34</v>
      </c>
      <c r="Z1172" s="165" t="s">
        <v>34</v>
      </c>
      <c r="AA1172" s="165" t="s">
        <v>34</v>
      </c>
      <c r="AB1172" s="165" t="s">
        <v>34</v>
      </c>
      <c r="AC1172" s="165" t="s">
        <v>34</v>
      </c>
      <c r="AD1172" s="165" t="s">
        <v>34</v>
      </c>
      <c r="AE1172" s="165" t="s">
        <v>34</v>
      </c>
      <c r="AF1172" s="165" t="s">
        <v>34</v>
      </c>
      <c r="AG1172" s="165" t="s">
        <v>34</v>
      </c>
      <c r="AH1172" s="165" t="s">
        <v>34</v>
      </c>
      <c r="AI1172" s="170" t="s">
        <v>38</v>
      </c>
      <c r="AJ1172" s="41"/>
      <c r="AK1172" s="1" t="s">
        <v>404</v>
      </c>
      <c r="AL1172" s="90">
        <v>1</v>
      </c>
      <c r="AM1172" s="92"/>
      <c r="AN1172" s="25"/>
      <c r="AO1172" s="25"/>
      <c r="AP1172" s="25"/>
      <c r="AQ1172" s="25"/>
      <c r="AR1172" s="25"/>
      <c r="AS1172" s="34"/>
      <c r="AT1172" s="34"/>
      <c r="AU1172" s="29">
        <v>1066</v>
      </c>
      <c r="AV1172" s="29" t="s">
        <v>449</v>
      </c>
      <c r="AW1172" s="29" t="str">
        <f t="shared" si="252"/>
        <v>1066.</v>
      </c>
      <c r="AX1172" s="104"/>
    </row>
    <row r="1173" spans="1:50" ht="22.5" customHeight="1" x14ac:dyDescent="0.3">
      <c r="A1173" s="159" t="str">
        <f t="shared" si="253"/>
        <v>1067.</v>
      </c>
      <c r="B1173" s="159">
        <v>4185</v>
      </c>
      <c r="C1173" s="186" t="s">
        <v>1328</v>
      </c>
      <c r="D1173" s="159">
        <v>1980</v>
      </c>
      <c r="E1173" s="167" t="s">
        <v>34</v>
      </c>
      <c r="F1173" s="159" t="s">
        <v>35</v>
      </c>
      <c r="G1173" s="168">
        <v>9</v>
      </c>
      <c r="H1173" s="168">
        <v>1</v>
      </c>
      <c r="I1173" s="152">
        <v>1934.6</v>
      </c>
      <c r="J1173" s="152">
        <v>1637.2</v>
      </c>
      <c r="K1173" s="152">
        <v>1170.3</v>
      </c>
      <c r="L1173" s="153">
        <v>103</v>
      </c>
      <c r="M1173" s="152">
        <f>V1173+AH1173</f>
        <v>1917322.87</v>
      </c>
      <c r="N1173" s="165" t="s">
        <v>34</v>
      </c>
      <c r="O1173" s="160" t="s">
        <v>34</v>
      </c>
      <c r="P1173" s="165" t="s">
        <v>34</v>
      </c>
      <c r="Q1173" s="152">
        <f t="shared" si="251"/>
        <v>1917322.87</v>
      </c>
      <c r="R1173" s="173">
        <v>162.97984079396258</v>
      </c>
      <c r="S1173" s="154">
        <v>7593.347341513293</v>
      </c>
      <c r="T1173" s="165" t="s">
        <v>34</v>
      </c>
      <c r="U1173" s="169">
        <v>1</v>
      </c>
      <c r="V1173" s="165">
        <v>1867322.87</v>
      </c>
      <c r="W1173" s="165" t="s">
        <v>34</v>
      </c>
      <c r="X1173" s="165" t="s">
        <v>34</v>
      </c>
      <c r="Y1173" s="165" t="s">
        <v>34</v>
      </c>
      <c r="Z1173" s="165" t="s">
        <v>34</v>
      </c>
      <c r="AA1173" s="165" t="s">
        <v>34</v>
      </c>
      <c r="AB1173" s="165" t="s">
        <v>34</v>
      </c>
      <c r="AC1173" s="165" t="s">
        <v>34</v>
      </c>
      <c r="AD1173" s="165" t="s">
        <v>34</v>
      </c>
      <c r="AE1173" s="165" t="s">
        <v>34</v>
      </c>
      <c r="AF1173" s="165" t="s">
        <v>34</v>
      </c>
      <c r="AG1173" s="165" t="s">
        <v>34</v>
      </c>
      <c r="AH1173" s="165">
        <v>50000</v>
      </c>
      <c r="AI1173" s="170" t="s">
        <v>405</v>
      </c>
      <c r="AJ1173" s="41"/>
      <c r="AK1173" s="1" t="s">
        <v>404</v>
      </c>
      <c r="AL1173" s="90">
        <v>1</v>
      </c>
      <c r="AM1173" s="92"/>
      <c r="AN1173" s="49" t="s">
        <v>1590</v>
      </c>
      <c r="AO1173" s="49"/>
      <c r="AP1173" s="49"/>
      <c r="AQ1173" s="49"/>
      <c r="AR1173" s="49"/>
      <c r="AS1173" s="25" t="s">
        <v>614</v>
      </c>
      <c r="AT1173" s="25"/>
      <c r="AU1173" s="29">
        <v>1067</v>
      </c>
      <c r="AV1173" s="29" t="s">
        <v>449</v>
      </c>
      <c r="AW1173" s="29" t="str">
        <f t="shared" si="252"/>
        <v>1067.</v>
      </c>
      <c r="AX1173" s="104"/>
    </row>
    <row r="1174" spans="1:50" ht="22.5" customHeight="1" x14ac:dyDescent="0.3">
      <c r="A1174" s="159" t="str">
        <f t="shared" si="253"/>
        <v>1068.</v>
      </c>
      <c r="B1174" s="159">
        <v>4203</v>
      </c>
      <c r="C1174" s="186" t="s">
        <v>1339</v>
      </c>
      <c r="D1174" s="159">
        <v>1970</v>
      </c>
      <c r="E1174" s="167" t="s">
        <v>34</v>
      </c>
      <c r="F1174" s="159" t="s">
        <v>37</v>
      </c>
      <c r="G1174" s="168">
        <v>5</v>
      </c>
      <c r="H1174" s="168">
        <v>10</v>
      </c>
      <c r="I1174" s="152">
        <v>6887.3</v>
      </c>
      <c r="J1174" s="152">
        <v>6157.7</v>
      </c>
      <c r="K1174" s="152">
        <v>4482.7</v>
      </c>
      <c r="L1174" s="153">
        <v>349</v>
      </c>
      <c r="M1174" s="152">
        <f>AB1174</f>
        <v>1650398</v>
      </c>
      <c r="N1174" s="165" t="s">
        <v>34</v>
      </c>
      <c r="O1174" s="160" t="s">
        <v>34</v>
      </c>
      <c r="P1174" s="165" t="s">
        <v>34</v>
      </c>
      <c r="Q1174" s="152">
        <f t="shared" si="251"/>
        <v>1650398</v>
      </c>
      <c r="R1174" s="173">
        <f>M1174/I1174</f>
        <v>239.62917253495564</v>
      </c>
      <c r="S1174" s="154">
        <v>7593.347341513293</v>
      </c>
      <c r="T1174" s="165" t="s">
        <v>34</v>
      </c>
      <c r="U1174" s="169" t="s">
        <v>34</v>
      </c>
      <c r="V1174" s="165" t="s">
        <v>34</v>
      </c>
      <c r="W1174" s="165" t="s">
        <v>34</v>
      </c>
      <c r="X1174" s="165" t="s">
        <v>34</v>
      </c>
      <c r="Y1174" s="165" t="s">
        <v>34</v>
      </c>
      <c r="Z1174" s="165" t="s">
        <v>34</v>
      </c>
      <c r="AA1174" s="165">
        <v>4638.3</v>
      </c>
      <c r="AB1174" s="165">
        <v>1650398</v>
      </c>
      <c r="AC1174" s="165" t="s">
        <v>34</v>
      </c>
      <c r="AD1174" s="165" t="s">
        <v>34</v>
      </c>
      <c r="AE1174" s="165" t="s">
        <v>34</v>
      </c>
      <c r="AF1174" s="165" t="s">
        <v>34</v>
      </c>
      <c r="AG1174" s="165" t="s">
        <v>34</v>
      </c>
      <c r="AH1174" s="165" t="s">
        <v>34</v>
      </c>
      <c r="AI1174" s="170" t="s">
        <v>405</v>
      </c>
      <c r="AJ1174" s="41"/>
      <c r="AK1174" s="1" t="s">
        <v>408</v>
      </c>
      <c r="AL1174" s="90">
        <v>1</v>
      </c>
      <c r="AM1174" s="91"/>
      <c r="AN1174" s="25" t="s">
        <v>586</v>
      </c>
      <c r="AO1174" s="25"/>
      <c r="AP1174" s="25"/>
      <c r="AQ1174" s="25"/>
      <c r="AR1174" s="25"/>
      <c r="AS1174" s="25" t="s">
        <v>1663</v>
      </c>
      <c r="AT1174" s="25"/>
      <c r="AU1174" s="29">
        <v>1068</v>
      </c>
      <c r="AV1174" s="29" t="s">
        <v>449</v>
      </c>
      <c r="AW1174" s="29" t="str">
        <f t="shared" si="252"/>
        <v>1068.</v>
      </c>
      <c r="AX1174" s="104"/>
    </row>
    <row r="1175" spans="1:50" ht="22.5" customHeight="1" x14ac:dyDescent="0.3">
      <c r="A1175" s="159" t="str">
        <f t="shared" si="253"/>
        <v>1069.</v>
      </c>
      <c r="B1175" s="159">
        <v>4205</v>
      </c>
      <c r="C1175" s="186" t="s">
        <v>1340</v>
      </c>
      <c r="D1175" s="159">
        <v>1984</v>
      </c>
      <c r="E1175" s="167" t="s">
        <v>34</v>
      </c>
      <c r="F1175" s="159" t="s">
        <v>35</v>
      </c>
      <c r="G1175" s="168">
        <v>9</v>
      </c>
      <c r="H1175" s="168">
        <v>1</v>
      </c>
      <c r="I1175" s="152">
        <v>6577.8</v>
      </c>
      <c r="J1175" s="152">
        <v>3887.8</v>
      </c>
      <c r="K1175" s="152">
        <v>3887.8</v>
      </c>
      <c r="L1175" s="153">
        <v>286</v>
      </c>
      <c r="M1175" s="152">
        <f>V1175+AH1175</f>
        <v>3833973.12</v>
      </c>
      <c r="N1175" s="165" t="s">
        <v>34</v>
      </c>
      <c r="O1175" s="160" t="s">
        <v>34</v>
      </c>
      <c r="P1175" s="165" t="s">
        <v>34</v>
      </c>
      <c r="Q1175" s="152">
        <f t="shared" si="251"/>
        <v>3833973.12</v>
      </c>
      <c r="R1175" s="173">
        <f>M1175/I1175</f>
        <v>582.86556599470953</v>
      </c>
      <c r="S1175" s="154">
        <v>7593.347341513293</v>
      </c>
      <c r="T1175" s="165" t="s">
        <v>34</v>
      </c>
      <c r="U1175" s="169">
        <v>2</v>
      </c>
      <c r="V1175" s="165">
        <v>3733973.12</v>
      </c>
      <c r="W1175" s="165" t="s">
        <v>34</v>
      </c>
      <c r="X1175" s="165" t="s">
        <v>34</v>
      </c>
      <c r="Y1175" s="165" t="s">
        <v>34</v>
      </c>
      <c r="Z1175" s="165" t="s">
        <v>34</v>
      </c>
      <c r="AA1175" s="165" t="s">
        <v>34</v>
      </c>
      <c r="AB1175" s="165" t="s">
        <v>34</v>
      </c>
      <c r="AC1175" s="165" t="s">
        <v>34</v>
      </c>
      <c r="AD1175" s="165" t="s">
        <v>34</v>
      </c>
      <c r="AE1175" s="165" t="s">
        <v>34</v>
      </c>
      <c r="AF1175" s="165" t="s">
        <v>34</v>
      </c>
      <c r="AG1175" s="165" t="s">
        <v>34</v>
      </c>
      <c r="AH1175" s="165">
        <v>100000</v>
      </c>
      <c r="AI1175" s="170" t="s">
        <v>405</v>
      </c>
      <c r="AJ1175" s="41"/>
      <c r="AK1175" s="1" t="s">
        <v>404</v>
      </c>
      <c r="AL1175" s="90">
        <v>1</v>
      </c>
      <c r="AM1175" s="91"/>
      <c r="AN1175" s="49" t="s">
        <v>1590</v>
      </c>
      <c r="AO1175" s="49"/>
      <c r="AP1175" s="49"/>
      <c r="AQ1175" s="49"/>
      <c r="AR1175" s="49"/>
      <c r="AS1175" s="25" t="s">
        <v>614</v>
      </c>
      <c r="AT1175" s="25"/>
      <c r="AU1175" s="29">
        <v>1069</v>
      </c>
      <c r="AV1175" s="29" t="s">
        <v>449</v>
      </c>
      <c r="AW1175" s="29" t="str">
        <f t="shared" si="252"/>
        <v>1069.</v>
      </c>
      <c r="AX1175" s="104"/>
    </row>
    <row r="1176" spans="1:50" ht="22.5" customHeight="1" x14ac:dyDescent="0.3">
      <c r="A1176" s="159" t="str">
        <f t="shared" si="253"/>
        <v>1070.</v>
      </c>
      <c r="B1176" s="159">
        <v>4238</v>
      </c>
      <c r="C1176" s="186" t="s">
        <v>1167</v>
      </c>
      <c r="D1176" s="159">
        <v>1984</v>
      </c>
      <c r="E1176" s="167" t="s">
        <v>34</v>
      </c>
      <c r="F1176" s="159" t="s">
        <v>37</v>
      </c>
      <c r="G1176" s="168">
        <v>9</v>
      </c>
      <c r="H1176" s="168">
        <v>5</v>
      </c>
      <c r="I1176" s="152">
        <v>9522.2999999999993</v>
      </c>
      <c r="J1176" s="152">
        <v>5653.9</v>
      </c>
      <c r="K1176" s="152">
        <v>5653.9</v>
      </c>
      <c r="L1176" s="153">
        <v>446</v>
      </c>
      <c r="M1176" s="152">
        <f t="shared" ref="M1176:M1179" si="254">V1176+AH1176</f>
        <v>9496467</v>
      </c>
      <c r="N1176" s="165" t="s">
        <v>34</v>
      </c>
      <c r="O1176" s="160" t="s">
        <v>34</v>
      </c>
      <c r="P1176" s="165" t="s">
        <v>34</v>
      </c>
      <c r="Q1176" s="152">
        <f t="shared" si="251"/>
        <v>9496467</v>
      </c>
      <c r="R1176" s="173">
        <f>M1176/I1176</f>
        <v>997.28710500614352</v>
      </c>
      <c r="S1176" s="154">
        <v>7593.347341513293</v>
      </c>
      <c r="T1176" s="165" t="s">
        <v>34</v>
      </c>
      <c r="U1176" s="169">
        <v>5</v>
      </c>
      <c r="V1176" s="165">
        <v>9246467</v>
      </c>
      <c r="W1176" s="165" t="s">
        <v>34</v>
      </c>
      <c r="X1176" s="165" t="s">
        <v>34</v>
      </c>
      <c r="Y1176" s="165" t="s">
        <v>34</v>
      </c>
      <c r="Z1176" s="165" t="s">
        <v>34</v>
      </c>
      <c r="AA1176" s="165" t="s">
        <v>34</v>
      </c>
      <c r="AB1176" s="165" t="s">
        <v>34</v>
      </c>
      <c r="AC1176" s="165" t="s">
        <v>34</v>
      </c>
      <c r="AD1176" s="165" t="s">
        <v>34</v>
      </c>
      <c r="AE1176" s="165" t="s">
        <v>34</v>
      </c>
      <c r="AF1176" s="165" t="s">
        <v>34</v>
      </c>
      <c r="AG1176" s="165" t="s">
        <v>34</v>
      </c>
      <c r="AH1176" s="165">
        <v>250000</v>
      </c>
      <c r="AI1176" s="170" t="s">
        <v>405</v>
      </c>
      <c r="AJ1176" s="41"/>
      <c r="AK1176" s="1" t="s">
        <v>404</v>
      </c>
      <c r="AL1176" s="90">
        <v>1</v>
      </c>
      <c r="AM1176" s="89"/>
      <c r="AN1176" s="49" t="s">
        <v>1590</v>
      </c>
      <c r="AO1176" s="49"/>
      <c r="AP1176" s="49"/>
      <c r="AQ1176" s="49"/>
      <c r="AR1176" s="49"/>
      <c r="AS1176" s="25" t="s">
        <v>614</v>
      </c>
      <c r="AT1176" s="25"/>
      <c r="AU1176" s="29">
        <v>1070</v>
      </c>
      <c r="AV1176" s="29" t="s">
        <v>449</v>
      </c>
      <c r="AW1176" s="29" t="str">
        <f t="shared" si="252"/>
        <v>1070.</v>
      </c>
      <c r="AX1176" s="104"/>
    </row>
    <row r="1177" spans="1:50" ht="22.5" customHeight="1" x14ac:dyDescent="0.3">
      <c r="A1177" s="159" t="str">
        <f t="shared" si="253"/>
        <v>1071.</v>
      </c>
      <c r="B1177" s="159">
        <v>4242</v>
      </c>
      <c r="C1177" s="185" t="s">
        <v>1166</v>
      </c>
      <c r="D1177" s="159">
        <v>1978</v>
      </c>
      <c r="E1177" s="167" t="s">
        <v>34</v>
      </c>
      <c r="F1177" s="159" t="s">
        <v>35</v>
      </c>
      <c r="G1177" s="168">
        <v>12</v>
      </c>
      <c r="H1177" s="168">
        <v>1</v>
      </c>
      <c r="I1177" s="165">
        <v>4578.07</v>
      </c>
      <c r="J1177" s="165">
        <v>3912.8</v>
      </c>
      <c r="K1177" s="165">
        <v>3734.4</v>
      </c>
      <c r="L1177" s="169">
        <v>193</v>
      </c>
      <c r="M1177" s="152">
        <f t="shared" si="254"/>
        <v>3354423.22</v>
      </c>
      <c r="N1177" s="165" t="s">
        <v>34</v>
      </c>
      <c r="O1177" s="160" t="s">
        <v>34</v>
      </c>
      <c r="P1177" s="165" t="s">
        <v>34</v>
      </c>
      <c r="Q1177" s="152">
        <f t="shared" si="251"/>
        <v>3354423.22</v>
      </c>
      <c r="R1177" s="173">
        <f>M1177/I1177</f>
        <v>732.71558101994958</v>
      </c>
      <c r="S1177" s="154">
        <v>7593.347341513293</v>
      </c>
      <c r="T1177" s="165" t="s">
        <v>34</v>
      </c>
      <c r="U1177" s="169">
        <v>2</v>
      </c>
      <c r="V1177" s="165">
        <v>3254423.22</v>
      </c>
      <c r="W1177" s="165" t="s">
        <v>34</v>
      </c>
      <c r="X1177" s="165" t="s">
        <v>34</v>
      </c>
      <c r="Y1177" s="165" t="s">
        <v>34</v>
      </c>
      <c r="Z1177" s="165" t="s">
        <v>34</v>
      </c>
      <c r="AA1177" s="165" t="s">
        <v>34</v>
      </c>
      <c r="AB1177" s="165" t="s">
        <v>34</v>
      </c>
      <c r="AC1177" s="165" t="s">
        <v>34</v>
      </c>
      <c r="AD1177" s="165" t="s">
        <v>34</v>
      </c>
      <c r="AE1177" s="165" t="s">
        <v>34</v>
      </c>
      <c r="AF1177" s="165" t="s">
        <v>34</v>
      </c>
      <c r="AG1177" s="165" t="s">
        <v>34</v>
      </c>
      <c r="AH1177" s="165">
        <v>100000</v>
      </c>
      <c r="AI1177" s="170" t="s">
        <v>405</v>
      </c>
      <c r="AJ1177" s="41"/>
      <c r="AK1177" s="1" t="s">
        <v>404</v>
      </c>
      <c r="AL1177" s="90">
        <v>1</v>
      </c>
      <c r="AM1177" s="92"/>
      <c r="AN1177" s="49" t="s">
        <v>1590</v>
      </c>
      <c r="AO1177" s="49"/>
      <c r="AP1177" s="49"/>
      <c r="AQ1177" s="49"/>
      <c r="AR1177" s="49"/>
      <c r="AS1177" s="34" t="s">
        <v>1567</v>
      </c>
      <c r="AT1177" s="34"/>
      <c r="AU1177" s="29">
        <v>1071</v>
      </c>
      <c r="AV1177" s="29" t="s">
        <v>449</v>
      </c>
      <c r="AW1177" s="29" t="str">
        <f t="shared" si="252"/>
        <v>1071.</v>
      </c>
      <c r="AX1177" s="104"/>
    </row>
    <row r="1178" spans="1:50" ht="22.5" customHeight="1" x14ac:dyDescent="0.3">
      <c r="A1178" s="159" t="str">
        <f t="shared" si="253"/>
        <v>1072.</v>
      </c>
      <c r="B1178" s="159">
        <v>4247</v>
      </c>
      <c r="C1178" s="185" t="s">
        <v>1165</v>
      </c>
      <c r="D1178" s="159">
        <v>1981</v>
      </c>
      <c r="E1178" s="167" t="s">
        <v>34</v>
      </c>
      <c r="F1178" s="159" t="s">
        <v>37</v>
      </c>
      <c r="G1178" s="168">
        <v>9</v>
      </c>
      <c r="H1178" s="168">
        <v>3</v>
      </c>
      <c r="I1178" s="165">
        <v>5822.4</v>
      </c>
      <c r="J1178" s="165">
        <v>3969.4</v>
      </c>
      <c r="K1178" s="165">
        <v>3969.4</v>
      </c>
      <c r="L1178" s="169">
        <v>261</v>
      </c>
      <c r="M1178" s="152">
        <f t="shared" si="254"/>
        <v>5726587.6200000001</v>
      </c>
      <c r="N1178" s="165" t="s">
        <v>34</v>
      </c>
      <c r="O1178" s="160" t="s">
        <v>34</v>
      </c>
      <c r="P1178" s="165" t="s">
        <v>34</v>
      </c>
      <c r="Q1178" s="152">
        <f t="shared" si="251"/>
        <v>5726587.6200000001</v>
      </c>
      <c r="R1178" s="173">
        <v>1010.5301937345425</v>
      </c>
      <c r="S1178" s="154">
        <v>7593.347341513293</v>
      </c>
      <c r="T1178" s="165" t="s">
        <v>34</v>
      </c>
      <c r="U1178" s="169">
        <v>3</v>
      </c>
      <c r="V1178" s="165">
        <v>5576587.6200000001</v>
      </c>
      <c r="W1178" s="165" t="s">
        <v>34</v>
      </c>
      <c r="X1178" s="165" t="s">
        <v>34</v>
      </c>
      <c r="Y1178" s="165" t="s">
        <v>34</v>
      </c>
      <c r="Z1178" s="165" t="s">
        <v>34</v>
      </c>
      <c r="AA1178" s="165" t="s">
        <v>34</v>
      </c>
      <c r="AB1178" s="165" t="s">
        <v>34</v>
      </c>
      <c r="AC1178" s="165" t="s">
        <v>34</v>
      </c>
      <c r="AD1178" s="165" t="s">
        <v>34</v>
      </c>
      <c r="AE1178" s="165" t="s">
        <v>34</v>
      </c>
      <c r="AF1178" s="165" t="s">
        <v>34</v>
      </c>
      <c r="AG1178" s="165" t="s">
        <v>34</v>
      </c>
      <c r="AH1178" s="165">
        <v>150000</v>
      </c>
      <c r="AI1178" s="170" t="s">
        <v>405</v>
      </c>
      <c r="AJ1178" s="41"/>
      <c r="AK1178" s="1" t="s">
        <v>404</v>
      </c>
      <c r="AL1178" s="90">
        <v>1</v>
      </c>
      <c r="AM1178" s="92"/>
      <c r="AN1178" s="49" t="s">
        <v>1590</v>
      </c>
      <c r="AO1178" s="49"/>
      <c r="AP1178" s="49"/>
      <c r="AQ1178" s="49"/>
      <c r="AR1178" s="49"/>
      <c r="AS1178" s="34" t="s">
        <v>1567</v>
      </c>
      <c r="AT1178" s="34"/>
      <c r="AU1178" s="29">
        <v>1072</v>
      </c>
      <c r="AV1178" s="29" t="s">
        <v>449</v>
      </c>
      <c r="AW1178" s="29" t="str">
        <f t="shared" si="252"/>
        <v>1072.</v>
      </c>
      <c r="AX1178" s="104"/>
    </row>
    <row r="1179" spans="1:50" ht="22.5" customHeight="1" x14ac:dyDescent="0.3">
      <c r="A1179" s="159" t="str">
        <f t="shared" si="253"/>
        <v>1073.</v>
      </c>
      <c r="B1179" s="159">
        <v>4249</v>
      </c>
      <c r="C1179" s="185" t="s">
        <v>1164</v>
      </c>
      <c r="D1179" s="172">
        <v>1974</v>
      </c>
      <c r="E1179" s="167" t="s">
        <v>34</v>
      </c>
      <c r="F1179" s="159" t="s">
        <v>35</v>
      </c>
      <c r="G1179" s="168">
        <v>9</v>
      </c>
      <c r="H1179" s="168">
        <v>6</v>
      </c>
      <c r="I1179" s="165">
        <v>12212.1</v>
      </c>
      <c r="J1179" s="165">
        <v>10989.2</v>
      </c>
      <c r="K1179" s="165">
        <v>10989.2</v>
      </c>
      <c r="L1179" s="169">
        <v>479</v>
      </c>
      <c r="M1179" s="152">
        <f t="shared" si="254"/>
        <v>11463386.58</v>
      </c>
      <c r="N1179" s="165" t="s">
        <v>34</v>
      </c>
      <c r="O1179" s="160" t="s">
        <v>34</v>
      </c>
      <c r="P1179" s="165" t="s">
        <v>34</v>
      </c>
      <c r="Q1179" s="152">
        <f t="shared" si="251"/>
        <v>11463386.58</v>
      </c>
      <c r="R1179" s="173">
        <v>963.58709804210571</v>
      </c>
      <c r="S1179" s="154">
        <v>7593.347341513293</v>
      </c>
      <c r="T1179" s="165" t="s">
        <v>34</v>
      </c>
      <c r="U1179" s="169">
        <v>6</v>
      </c>
      <c r="V1179" s="165">
        <v>11163386.58</v>
      </c>
      <c r="W1179" s="165" t="s">
        <v>34</v>
      </c>
      <c r="X1179" s="165" t="s">
        <v>34</v>
      </c>
      <c r="Y1179" s="165" t="s">
        <v>34</v>
      </c>
      <c r="Z1179" s="165" t="s">
        <v>34</v>
      </c>
      <c r="AA1179" s="165" t="s">
        <v>34</v>
      </c>
      <c r="AB1179" s="165" t="s">
        <v>34</v>
      </c>
      <c r="AC1179" s="165" t="s">
        <v>34</v>
      </c>
      <c r="AD1179" s="165" t="s">
        <v>34</v>
      </c>
      <c r="AE1179" s="165" t="s">
        <v>34</v>
      </c>
      <c r="AF1179" s="165" t="s">
        <v>34</v>
      </c>
      <c r="AG1179" s="165" t="s">
        <v>34</v>
      </c>
      <c r="AH1179" s="165">
        <v>300000</v>
      </c>
      <c r="AI1179" s="170" t="s">
        <v>405</v>
      </c>
      <c r="AJ1179" s="41"/>
      <c r="AK1179" s="1" t="s">
        <v>404</v>
      </c>
      <c r="AL1179" s="90">
        <v>1</v>
      </c>
      <c r="AM1179" s="92"/>
      <c r="AN1179" s="49" t="s">
        <v>1590</v>
      </c>
      <c r="AO1179" s="49"/>
      <c r="AP1179" s="49"/>
      <c r="AQ1179" s="49"/>
      <c r="AR1179" s="49"/>
      <c r="AS1179" s="34" t="s">
        <v>1567</v>
      </c>
      <c r="AT1179" s="34"/>
      <c r="AU1179" s="29">
        <v>1073</v>
      </c>
      <c r="AV1179" s="29" t="s">
        <v>449</v>
      </c>
      <c r="AW1179" s="29" t="str">
        <f t="shared" si="252"/>
        <v>1073.</v>
      </c>
      <c r="AX1179" s="104"/>
    </row>
    <row r="1180" spans="1:50" ht="22.5" customHeight="1" x14ac:dyDescent="0.3">
      <c r="A1180" s="159" t="str">
        <f t="shared" si="253"/>
        <v>1074.</v>
      </c>
      <c r="B1180" s="159">
        <v>4253</v>
      </c>
      <c r="C1180" s="186" t="s">
        <v>1163</v>
      </c>
      <c r="D1180" s="159">
        <v>1972</v>
      </c>
      <c r="E1180" s="167" t="s">
        <v>34</v>
      </c>
      <c r="F1180" s="159" t="s">
        <v>37</v>
      </c>
      <c r="G1180" s="168">
        <v>5</v>
      </c>
      <c r="H1180" s="168">
        <v>4</v>
      </c>
      <c r="I1180" s="152">
        <v>3612.5</v>
      </c>
      <c r="J1180" s="152">
        <v>3352.5</v>
      </c>
      <c r="K1180" s="152">
        <v>3352.5</v>
      </c>
      <c r="L1180" s="153">
        <v>174</v>
      </c>
      <c r="M1180" s="152">
        <f>AB1180</f>
        <v>652316.24</v>
      </c>
      <c r="N1180" s="165" t="s">
        <v>34</v>
      </c>
      <c r="O1180" s="160" t="s">
        <v>34</v>
      </c>
      <c r="P1180" s="165" t="s">
        <v>34</v>
      </c>
      <c r="Q1180" s="152">
        <f t="shared" si="251"/>
        <v>652316.24</v>
      </c>
      <c r="R1180" s="173">
        <f t="shared" ref="R1180:R1195" si="255">M1180/I1180</f>
        <v>180.57196955017301</v>
      </c>
      <c r="S1180" s="154">
        <v>7593.347341513293</v>
      </c>
      <c r="T1180" s="165" t="s">
        <v>34</v>
      </c>
      <c r="U1180" s="169" t="s">
        <v>34</v>
      </c>
      <c r="V1180" s="165" t="s">
        <v>34</v>
      </c>
      <c r="W1180" s="165" t="s">
        <v>34</v>
      </c>
      <c r="X1180" s="165" t="s">
        <v>34</v>
      </c>
      <c r="Y1180" s="165" t="s">
        <v>34</v>
      </c>
      <c r="Z1180" s="165" t="s">
        <v>34</v>
      </c>
      <c r="AA1180" s="165">
        <v>2511</v>
      </c>
      <c r="AB1180" s="165">
        <v>652316.24</v>
      </c>
      <c r="AC1180" s="165" t="s">
        <v>34</v>
      </c>
      <c r="AD1180" s="165" t="s">
        <v>34</v>
      </c>
      <c r="AE1180" s="165" t="s">
        <v>34</v>
      </c>
      <c r="AF1180" s="165" t="s">
        <v>34</v>
      </c>
      <c r="AG1180" s="165" t="s">
        <v>34</v>
      </c>
      <c r="AH1180" s="165" t="s">
        <v>34</v>
      </c>
      <c r="AI1180" s="170" t="s">
        <v>38</v>
      </c>
      <c r="AJ1180" s="41"/>
      <c r="AK1180" s="1" t="s">
        <v>404</v>
      </c>
      <c r="AL1180" s="90">
        <v>1</v>
      </c>
      <c r="AM1180" s="92"/>
      <c r="AN1180" s="25"/>
      <c r="AO1180" s="25"/>
      <c r="AP1180" s="25"/>
      <c r="AQ1180" s="25"/>
      <c r="AR1180" s="25"/>
      <c r="AS1180" s="44"/>
      <c r="AT1180" s="61">
        <v>43460</v>
      </c>
      <c r="AU1180" s="29">
        <v>1074</v>
      </c>
      <c r="AV1180" s="29" t="s">
        <v>449</v>
      </c>
      <c r="AW1180" s="29" t="str">
        <f t="shared" si="252"/>
        <v>1074.</v>
      </c>
      <c r="AX1180" s="104"/>
    </row>
    <row r="1181" spans="1:50" ht="22.5" customHeight="1" x14ac:dyDescent="0.3">
      <c r="A1181" s="159" t="str">
        <f t="shared" si="253"/>
        <v>1075.</v>
      </c>
      <c r="B1181" s="159">
        <v>4254</v>
      </c>
      <c r="C1181" s="186" t="s">
        <v>1169</v>
      </c>
      <c r="D1181" s="159">
        <v>1975</v>
      </c>
      <c r="E1181" s="167" t="s">
        <v>34</v>
      </c>
      <c r="F1181" s="159" t="s">
        <v>35</v>
      </c>
      <c r="G1181" s="168">
        <v>5</v>
      </c>
      <c r="H1181" s="168">
        <v>5</v>
      </c>
      <c r="I1181" s="152">
        <v>3559.2</v>
      </c>
      <c r="J1181" s="152">
        <v>3234</v>
      </c>
      <c r="K1181" s="152">
        <v>3234</v>
      </c>
      <c r="L1181" s="153">
        <v>150</v>
      </c>
      <c r="M1181" s="152">
        <f>AB1181</f>
        <v>2008419</v>
      </c>
      <c r="N1181" s="165" t="s">
        <v>34</v>
      </c>
      <c r="O1181" s="160" t="s">
        <v>34</v>
      </c>
      <c r="P1181" s="165" t="s">
        <v>34</v>
      </c>
      <c r="Q1181" s="152">
        <f t="shared" si="251"/>
        <v>2008419</v>
      </c>
      <c r="R1181" s="173">
        <f t="shared" si="255"/>
        <v>564.28944706675657</v>
      </c>
      <c r="S1181" s="154">
        <v>7593.347341513293</v>
      </c>
      <c r="T1181" s="165" t="s">
        <v>34</v>
      </c>
      <c r="U1181" s="169" t="s">
        <v>34</v>
      </c>
      <c r="V1181" s="165" t="s">
        <v>34</v>
      </c>
      <c r="W1181" s="165" t="s">
        <v>34</v>
      </c>
      <c r="X1181" s="165" t="s">
        <v>34</v>
      </c>
      <c r="Y1181" s="165" t="s">
        <v>34</v>
      </c>
      <c r="Z1181" s="165" t="s">
        <v>34</v>
      </c>
      <c r="AA1181" s="165">
        <v>2443.33</v>
      </c>
      <c r="AB1181" s="165">
        <v>2008419</v>
      </c>
      <c r="AC1181" s="165" t="s">
        <v>34</v>
      </c>
      <c r="AD1181" s="165" t="s">
        <v>34</v>
      </c>
      <c r="AE1181" s="165" t="s">
        <v>34</v>
      </c>
      <c r="AF1181" s="165" t="s">
        <v>34</v>
      </c>
      <c r="AG1181" s="165" t="s">
        <v>34</v>
      </c>
      <c r="AH1181" s="165" t="s">
        <v>34</v>
      </c>
      <c r="AI1181" s="170" t="s">
        <v>38</v>
      </c>
      <c r="AJ1181" s="41"/>
      <c r="AK1181" s="1" t="s">
        <v>408</v>
      </c>
      <c r="AL1181" s="90">
        <v>1</v>
      </c>
      <c r="AM1181" s="91"/>
      <c r="AN1181" s="25"/>
      <c r="AO1181" s="25"/>
      <c r="AP1181" s="25"/>
      <c r="AQ1181" s="25"/>
      <c r="AR1181" s="25"/>
      <c r="AS1181" s="34" t="s">
        <v>1581</v>
      </c>
      <c r="AT1181" s="34"/>
      <c r="AU1181" s="29">
        <v>1075</v>
      </c>
      <c r="AV1181" s="29" t="s">
        <v>449</v>
      </c>
      <c r="AW1181" s="29" t="str">
        <f t="shared" si="252"/>
        <v>1075.</v>
      </c>
      <c r="AX1181" s="104"/>
    </row>
    <row r="1182" spans="1:50" ht="22.5" customHeight="1" x14ac:dyDescent="0.3">
      <c r="A1182" s="159" t="str">
        <f t="shared" si="253"/>
        <v>1076.</v>
      </c>
      <c r="B1182" s="159">
        <v>4268</v>
      </c>
      <c r="C1182" s="186" t="s">
        <v>1170</v>
      </c>
      <c r="D1182" s="159">
        <v>1978</v>
      </c>
      <c r="E1182" s="167" t="s">
        <v>34</v>
      </c>
      <c r="F1182" s="159" t="s">
        <v>35</v>
      </c>
      <c r="G1182" s="168">
        <v>9</v>
      </c>
      <c r="H1182" s="168">
        <v>1</v>
      </c>
      <c r="I1182" s="152">
        <v>2241.1999999999998</v>
      </c>
      <c r="J1182" s="152">
        <v>1919.6</v>
      </c>
      <c r="K1182" s="152">
        <v>1919.6</v>
      </c>
      <c r="L1182" s="153">
        <v>84</v>
      </c>
      <c r="M1182" s="152">
        <f>V1182+AH1182</f>
        <v>1928793.36</v>
      </c>
      <c r="N1182" s="165" t="s">
        <v>34</v>
      </c>
      <c r="O1182" s="160" t="s">
        <v>34</v>
      </c>
      <c r="P1182" s="165" t="s">
        <v>34</v>
      </c>
      <c r="Q1182" s="152">
        <f t="shared" si="251"/>
        <v>1928793.36</v>
      </c>
      <c r="R1182" s="173">
        <f t="shared" si="255"/>
        <v>860.60742459396761</v>
      </c>
      <c r="S1182" s="154">
        <v>7593.347341513293</v>
      </c>
      <c r="T1182" s="165" t="s">
        <v>34</v>
      </c>
      <c r="U1182" s="169">
        <v>1</v>
      </c>
      <c r="V1182" s="165">
        <v>1878793.36</v>
      </c>
      <c r="W1182" s="165" t="s">
        <v>34</v>
      </c>
      <c r="X1182" s="165" t="s">
        <v>34</v>
      </c>
      <c r="Y1182" s="165" t="s">
        <v>34</v>
      </c>
      <c r="Z1182" s="165" t="s">
        <v>34</v>
      </c>
      <c r="AA1182" s="165" t="s">
        <v>34</v>
      </c>
      <c r="AB1182" s="165" t="s">
        <v>34</v>
      </c>
      <c r="AC1182" s="165" t="s">
        <v>34</v>
      </c>
      <c r="AD1182" s="165" t="s">
        <v>34</v>
      </c>
      <c r="AE1182" s="165" t="s">
        <v>34</v>
      </c>
      <c r="AF1182" s="165" t="s">
        <v>34</v>
      </c>
      <c r="AG1182" s="165" t="s">
        <v>34</v>
      </c>
      <c r="AH1182" s="165">
        <v>50000</v>
      </c>
      <c r="AI1182" s="170" t="s">
        <v>405</v>
      </c>
      <c r="AJ1182" s="41"/>
      <c r="AK1182" s="1" t="s">
        <v>404</v>
      </c>
      <c r="AL1182" s="90">
        <v>1</v>
      </c>
      <c r="AM1182" s="92"/>
      <c r="AN1182" s="49" t="s">
        <v>1590</v>
      </c>
      <c r="AO1182" s="49"/>
      <c r="AP1182" s="49"/>
      <c r="AQ1182" s="49"/>
      <c r="AR1182" s="49"/>
      <c r="AS1182" s="34" t="s">
        <v>598</v>
      </c>
      <c r="AT1182" s="34"/>
      <c r="AU1182" s="29">
        <v>1076</v>
      </c>
      <c r="AV1182" s="29" t="s">
        <v>449</v>
      </c>
      <c r="AW1182" s="29" t="str">
        <f t="shared" si="252"/>
        <v>1076.</v>
      </c>
      <c r="AX1182" s="104"/>
    </row>
    <row r="1183" spans="1:50" ht="22.5" customHeight="1" x14ac:dyDescent="0.3">
      <c r="A1183" s="159" t="str">
        <f t="shared" si="253"/>
        <v>1077.</v>
      </c>
      <c r="B1183" s="159">
        <v>4269</v>
      </c>
      <c r="C1183" s="186" t="s">
        <v>1171</v>
      </c>
      <c r="D1183" s="159">
        <v>1977</v>
      </c>
      <c r="E1183" s="167" t="s">
        <v>34</v>
      </c>
      <c r="F1183" s="159" t="s">
        <v>35</v>
      </c>
      <c r="G1183" s="168">
        <v>9</v>
      </c>
      <c r="H1183" s="168">
        <v>1</v>
      </c>
      <c r="I1183" s="152">
        <v>2251</v>
      </c>
      <c r="J1183" s="152">
        <v>1929.4</v>
      </c>
      <c r="K1183" s="152">
        <v>1929.4</v>
      </c>
      <c r="L1183" s="153">
        <v>93</v>
      </c>
      <c r="M1183" s="152">
        <f>V1183+AH1183</f>
        <v>1928793.36</v>
      </c>
      <c r="N1183" s="165" t="s">
        <v>34</v>
      </c>
      <c r="O1183" s="160" t="s">
        <v>34</v>
      </c>
      <c r="P1183" s="165" t="s">
        <v>34</v>
      </c>
      <c r="Q1183" s="152">
        <f t="shared" si="251"/>
        <v>1928793.36</v>
      </c>
      <c r="R1183" s="173">
        <f t="shared" si="255"/>
        <v>856.86066637050203</v>
      </c>
      <c r="S1183" s="154">
        <v>7593.347341513293</v>
      </c>
      <c r="T1183" s="165" t="s">
        <v>34</v>
      </c>
      <c r="U1183" s="169">
        <v>1</v>
      </c>
      <c r="V1183" s="165">
        <v>1878793.36</v>
      </c>
      <c r="W1183" s="165" t="s">
        <v>34</v>
      </c>
      <c r="X1183" s="165" t="s">
        <v>34</v>
      </c>
      <c r="Y1183" s="165" t="s">
        <v>34</v>
      </c>
      <c r="Z1183" s="165" t="s">
        <v>34</v>
      </c>
      <c r="AA1183" s="165" t="s">
        <v>34</v>
      </c>
      <c r="AB1183" s="165" t="s">
        <v>34</v>
      </c>
      <c r="AC1183" s="165" t="s">
        <v>34</v>
      </c>
      <c r="AD1183" s="165" t="s">
        <v>34</v>
      </c>
      <c r="AE1183" s="165" t="s">
        <v>34</v>
      </c>
      <c r="AF1183" s="165" t="s">
        <v>34</v>
      </c>
      <c r="AG1183" s="165" t="s">
        <v>34</v>
      </c>
      <c r="AH1183" s="165">
        <v>50000</v>
      </c>
      <c r="AI1183" s="170" t="s">
        <v>405</v>
      </c>
      <c r="AJ1183" s="41"/>
      <c r="AK1183" s="1" t="s">
        <v>404</v>
      </c>
      <c r="AL1183" s="90">
        <v>1</v>
      </c>
      <c r="AM1183" s="92"/>
      <c r="AN1183" s="49" t="s">
        <v>1590</v>
      </c>
      <c r="AO1183" s="49"/>
      <c r="AP1183" s="49"/>
      <c r="AQ1183" s="49"/>
      <c r="AR1183" s="49"/>
      <c r="AS1183" s="34" t="s">
        <v>598</v>
      </c>
      <c r="AT1183" s="34"/>
      <c r="AU1183" s="29">
        <v>1077</v>
      </c>
      <c r="AV1183" s="29" t="s">
        <v>449</v>
      </c>
      <c r="AW1183" s="29" t="str">
        <f t="shared" si="252"/>
        <v>1077.</v>
      </c>
      <c r="AX1183" s="104"/>
    </row>
    <row r="1184" spans="1:50" ht="22.5" customHeight="1" x14ac:dyDescent="0.3">
      <c r="A1184" s="159" t="str">
        <f t="shared" si="253"/>
        <v>1078.</v>
      </c>
      <c r="B1184" s="159">
        <v>4277</v>
      </c>
      <c r="C1184" s="186" t="s">
        <v>1172</v>
      </c>
      <c r="D1184" s="159">
        <v>1975</v>
      </c>
      <c r="E1184" s="167" t="s">
        <v>34</v>
      </c>
      <c r="F1184" s="159" t="s">
        <v>37</v>
      </c>
      <c r="G1184" s="168">
        <v>5</v>
      </c>
      <c r="H1184" s="168">
        <v>4</v>
      </c>
      <c r="I1184" s="152">
        <v>3316.9</v>
      </c>
      <c r="J1184" s="152">
        <v>2986.9</v>
      </c>
      <c r="K1184" s="152">
        <v>2273.1</v>
      </c>
      <c r="L1184" s="153">
        <v>174</v>
      </c>
      <c r="M1184" s="152">
        <f>T1184</f>
        <v>690000</v>
      </c>
      <c r="N1184" s="165" t="s">
        <v>34</v>
      </c>
      <c r="O1184" s="160" t="s">
        <v>34</v>
      </c>
      <c r="P1184" s="165" t="s">
        <v>34</v>
      </c>
      <c r="Q1184" s="152">
        <f t="shared" si="251"/>
        <v>690000</v>
      </c>
      <c r="R1184" s="173">
        <f t="shared" si="255"/>
        <v>208.02556604058006</v>
      </c>
      <c r="S1184" s="154">
        <v>7593.347341513293</v>
      </c>
      <c r="T1184" s="165">
        <v>690000</v>
      </c>
      <c r="U1184" s="169" t="s">
        <v>34</v>
      </c>
      <c r="V1184" s="165" t="s">
        <v>34</v>
      </c>
      <c r="W1184" s="165" t="s">
        <v>34</v>
      </c>
      <c r="X1184" s="165" t="s">
        <v>34</v>
      </c>
      <c r="Y1184" s="165" t="s">
        <v>34</v>
      </c>
      <c r="Z1184" s="165" t="s">
        <v>34</v>
      </c>
      <c r="AA1184" s="165" t="s">
        <v>34</v>
      </c>
      <c r="AB1184" s="165" t="s">
        <v>34</v>
      </c>
      <c r="AC1184" s="165" t="s">
        <v>34</v>
      </c>
      <c r="AD1184" s="165" t="s">
        <v>34</v>
      </c>
      <c r="AE1184" s="165" t="s">
        <v>34</v>
      </c>
      <c r="AF1184" s="165" t="s">
        <v>34</v>
      </c>
      <c r="AG1184" s="165" t="s">
        <v>34</v>
      </c>
      <c r="AH1184" s="165" t="s">
        <v>34</v>
      </c>
      <c r="AI1184" s="170" t="s">
        <v>38</v>
      </c>
      <c r="AJ1184" s="41"/>
      <c r="AK1184" s="1" t="s">
        <v>407</v>
      </c>
      <c r="AL1184" s="90">
        <v>1</v>
      </c>
      <c r="AM1184" s="89"/>
      <c r="AN1184" s="25" t="s">
        <v>502</v>
      </c>
      <c r="AO1184" s="25"/>
      <c r="AP1184" s="25"/>
      <c r="AQ1184" s="25"/>
      <c r="AR1184" s="25"/>
      <c r="AS1184" s="34" t="s">
        <v>1631</v>
      </c>
      <c r="AT1184" s="34"/>
      <c r="AU1184" s="29">
        <v>1078</v>
      </c>
      <c r="AV1184" s="29" t="s">
        <v>449</v>
      </c>
      <c r="AW1184" s="29" t="str">
        <f t="shared" si="252"/>
        <v>1078.</v>
      </c>
      <c r="AX1184" s="104"/>
    </row>
    <row r="1185" spans="1:50" ht="22.5" customHeight="1" x14ac:dyDescent="0.3">
      <c r="A1185" s="159" t="str">
        <f t="shared" si="253"/>
        <v>1079.</v>
      </c>
      <c r="B1185" s="159">
        <v>4294</v>
      </c>
      <c r="C1185" s="171" t="s">
        <v>1174</v>
      </c>
      <c r="D1185" s="159">
        <v>1982</v>
      </c>
      <c r="E1185" s="167" t="s">
        <v>34</v>
      </c>
      <c r="F1185" s="159" t="s">
        <v>35</v>
      </c>
      <c r="G1185" s="168">
        <v>9</v>
      </c>
      <c r="H1185" s="168">
        <v>5</v>
      </c>
      <c r="I1185" s="152">
        <v>11275.1</v>
      </c>
      <c r="J1185" s="152">
        <v>9635.5</v>
      </c>
      <c r="K1185" s="152">
        <v>9635.5</v>
      </c>
      <c r="L1185" s="153">
        <v>460</v>
      </c>
      <c r="M1185" s="152">
        <f>V1185+AH1185</f>
        <v>9544957.0999999996</v>
      </c>
      <c r="N1185" s="165" t="s">
        <v>34</v>
      </c>
      <c r="O1185" s="160" t="s">
        <v>34</v>
      </c>
      <c r="P1185" s="165" t="s">
        <v>34</v>
      </c>
      <c r="Q1185" s="152">
        <f t="shared" si="251"/>
        <v>9544957.0999999996</v>
      </c>
      <c r="R1185" s="173">
        <f t="shared" si="255"/>
        <v>846.55187980594405</v>
      </c>
      <c r="S1185" s="154">
        <v>7593.347341513293</v>
      </c>
      <c r="T1185" s="165" t="s">
        <v>34</v>
      </c>
      <c r="U1185" s="169">
        <v>5</v>
      </c>
      <c r="V1185" s="165">
        <v>9294957.0999999996</v>
      </c>
      <c r="W1185" s="165" t="s">
        <v>34</v>
      </c>
      <c r="X1185" s="165" t="s">
        <v>34</v>
      </c>
      <c r="Y1185" s="165" t="s">
        <v>34</v>
      </c>
      <c r="Z1185" s="165" t="s">
        <v>34</v>
      </c>
      <c r="AA1185" s="165" t="s">
        <v>34</v>
      </c>
      <c r="AB1185" s="165" t="s">
        <v>34</v>
      </c>
      <c r="AC1185" s="165" t="s">
        <v>34</v>
      </c>
      <c r="AD1185" s="165" t="s">
        <v>34</v>
      </c>
      <c r="AE1185" s="165" t="s">
        <v>34</v>
      </c>
      <c r="AF1185" s="165" t="s">
        <v>34</v>
      </c>
      <c r="AG1185" s="165" t="s">
        <v>34</v>
      </c>
      <c r="AH1185" s="165">
        <v>250000</v>
      </c>
      <c r="AI1185" s="170" t="s">
        <v>405</v>
      </c>
      <c r="AJ1185" s="41"/>
      <c r="AK1185" s="1" t="s">
        <v>404</v>
      </c>
      <c r="AL1185" s="90">
        <v>1</v>
      </c>
      <c r="AM1185" s="89"/>
      <c r="AN1185" s="49" t="s">
        <v>1590</v>
      </c>
      <c r="AO1185" s="49"/>
      <c r="AP1185" s="49"/>
      <c r="AQ1185" s="49"/>
      <c r="AR1185" s="49"/>
      <c r="AS1185" s="34" t="s">
        <v>1567</v>
      </c>
      <c r="AT1185" s="34"/>
      <c r="AU1185" s="29">
        <v>1079</v>
      </c>
      <c r="AV1185" s="29" t="s">
        <v>449</v>
      </c>
      <c r="AW1185" s="29" t="str">
        <f t="shared" si="252"/>
        <v>1079.</v>
      </c>
      <c r="AX1185" s="104"/>
    </row>
    <row r="1186" spans="1:50" ht="22.5" customHeight="1" x14ac:dyDescent="0.3">
      <c r="A1186" s="159" t="str">
        <f t="shared" si="253"/>
        <v>1080.</v>
      </c>
      <c r="B1186" s="159">
        <v>4304</v>
      </c>
      <c r="C1186" s="186" t="s">
        <v>1175</v>
      </c>
      <c r="D1186" s="159">
        <v>1959</v>
      </c>
      <c r="E1186" s="167" t="s">
        <v>34</v>
      </c>
      <c r="F1186" s="159" t="s">
        <v>35</v>
      </c>
      <c r="G1186" s="168">
        <v>2</v>
      </c>
      <c r="H1186" s="168">
        <v>1</v>
      </c>
      <c r="I1186" s="152">
        <v>489.8</v>
      </c>
      <c r="J1186" s="152">
        <v>446.2</v>
      </c>
      <c r="K1186" s="152">
        <v>446.2</v>
      </c>
      <c r="L1186" s="153">
        <v>12</v>
      </c>
      <c r="M1186" s="152">
        <f>T1186+AG1186</f>
        <v>458571.73</v>
      </c>
      <c r="N1186" s="165" t="s">
        <v>34</v>
      </c>
      <c r="O1186" s="160" t="s">
        <v>34</v>
      </c>
      <c r="P1186" s="165" t="s">
        <v>34</v>
      </c>
      <c r="Q1186" s="152">
        <f t="shared" si="251"/>
        <v>458571.73</v>
      </c>
      <c r="R1186" s="173">
        <f t="shared" si="255"/>
        <v>936.2428133932217</v>
      </c>
      <c r="S1186" s="154">
        <v>7593.347341513293</v>
      </c>
      <c r="T1186" s="165">
        <v>257065.86</v>
      </c>
      <c r="U1186" s="169" t="s">
        <v>34</v>
      </c>
      <c r="V1186" s="165" t="s">
        <v>34</v>
      </c>
      <c r="W1186" s="165" t="s">
        <v>34</v>
      </c>
      <c r="X1186" s="165" t="s">
        <v>34</v>
      </c>
      <c r="Y1186" s="165" t="s">
        <v>34</v>
      </c>
      <c r="Z1186" s="165" t="s">
        <v>34</v>
      </c>
      <c r="AA1186" s="165" t="s">
        <v>34</v>
      </c>
      <c r="AB1186" s="165" t="s">
        <v>34</v>
      </c>
      <c r="AC1186" s="165" t="s">
        <v>34</v>
      </c>
      <c r="AD1186" s="165" t="s">
        <v>34</v>
      </c>
      <c r="AE1186" s="165" t="s">
        <v>34</v>
      </c>
      <c r="AF1186" s="165" t="s">
        <v>34</v>
      </c>
      <c r="AG1186" s="165">
        <v>201505.87</v>
      </c>
      <c r="AH1186" s="165" t="s">
        <v>34</v>
      </c>
      <c r="AI1186" s="170" t="s">
        <v>405</v>
      </c>
      <c r="AJ1186" s="41"/>
      <c r="AK1186" s="1" t="s">
        <v>404</v>
      </c>
      <c r="AL1186" s="90">
        <v>1</v>
      </c>
      <c r="AM1186" s="92"/>
      <c r="AN1186" s="49" t="s">
        <v>486</v>
      </c>
      <c r="AO1186" s="49"/>
      <c r="AP1186" s="49"/>
      <c r="AQ1186" s="49"/>
      <c r="AR1186" s="49"/>
      <c r="AS1186" s="34" t="s">
        <v>598</v>
      </c>
      <c r="AT1186" s="34"/>
      <c r="AU1186" s="29">
        <v>1080</v>
      </c>
      <c r="AV1186" s="29" t="s">
        <v>449</v>
      </c>
      <c r="AW1186" s="29" t="str">
        <f t="shared" si="252"/>
        <v>1080.</v>
      </c>
      <c r="AX1186" s="104"/>
    </row>
    <row r="1187" spans="1:50" ht="22.5" customHeight="1" x14ac:dyDescent="0.3">
      <c r="A1187" s="159" t="str">
        <f t="shared" si="253"/>
        <v>1081.</v>
      </c>
      <c r="B1187" s="159">
        <v>4333</v>
      </c>
      <c r="C1187" s="171" t="s">
        <v>1817</v>
      </c>
      <c r="D1187" s="172" t="s">
        <v>400</v>
      </c>
      <c r="E1187" s="167" t="s">
        <v>34</v>
      </c>
      <c r="F1187" s="159" t="s">
        <v>35</v>
      </c>
      <c r="G1187" s="168">
        <v>2</v>
      </c>
      <c r="H1187" s="168">
        <v>1</v>
      </c>
      <c r="I1187" s="152">
        <v>333.4</v>
      </c>
      <c r="J1187" s="152">
        <v>282.2</v>
      </c>
      <c r="K1187" s="152">
        <v>228.5</v>
      </c>
      <c r="L1187" s="153">
        <v>12</v>
      </c>
      <c r="M1187" s="152">
        <f>T1187+AG1187</f>
        <v>72992.56</v>
      </c>
      <c r="N1187" s="165" t="s">
        <v>34</v>
      </c>
      <c r="O1187" s="160" t="s">
        <v>34</v>
      </c>
      <c r="P1187" s="165" t="s">
        <v>34</v>
      </c>
      <c r="Q1187" s="152">
        <f t="shared" si="251"/>
        <v>72992.56</v>
      </c>
      <c r="R1187" s="173">
        <f t="shared" si="255"/>
        <v>218.93389322135573</v>
      </c>
      <c r="S1187" s="154">
        <v>7593.347341513293</v>
      </c>
      <c r="T1187" s="165">
        <v>55622.44</v>
      </c>
      <c r="U1187" s="169" t="s">
        <v>34</v>
      </c>
      <c r="V1187" s="165" t="s">
        <v>34</v>
      </c>
      <c r="W1187" s="165" t="s">
        <v>34</v>
      </c>
      <c r="X1187" s="165" t="s">
        <v>34</v>
      </c>
      <c r="Y1187" s="165" t="s">
        <v>34</v>
      </c>
      <c r="Z1187" s="165" t="s">
        <v>34</v>
      </c>
      <c r="AA1187" s="165" t="s">
        <v>34</v>
      </c>
      <c r="AB1187" s="165" t="s">
        <v>34</v>
      </c>
      <c r="AC1187" s="165" t="s">
        <v>34</v>
      </c>
      <c r="AD1187" s="165" t="s">
        <v>34</v>
      </c>
      <c r="AE1187" s="165" t="s">
        <v>34</v>
      </c>
      <c r="AF1187" s="165" t="s">
        <v>34</v>
      </c>
      <c r="AG1187" s="165">
        <v>17370.12</v>
      </c>
      <c r="AH1187" s="165" t="s">
        <v>34</v>
      </c>
      <c r="AI1187" s="170" t="s">
        <v>38</v>
      </c>
      <c r="AJ1187" s="41"/>
      <c r="AK1187" s="1" t="s">
        <v>404</v>
      </c>
      <c r="AL1187" s="90">
        <v>1</v>
      </c>
      <c r="AM1187" s="92"/>
      <c r="AN1187" s="25" t="s">
        <v>409</v>
      </c>
      <c r="AO1187" s="25"/>
      <c r="AP1187" s="25"/>
      <c r="AQ1187" s="25"/>
      <c r="AR1187" s="25"/>
      <c r="AS1187" s="34" t="s">
        <v>411</v>
      </c>
      <c r="AT1187" s="55">
        <v>43355</v>
      </c>
      <c r="AU1187" s="29">
        <v>1081</v>
      </c>
      <c r="AV1187" s="29" t="s">
        <v>449</v>
      </c>
      <c r="AW1187" s="29" t="str">
        <f t="shared" si="252"/>
        <v>1081.</v>
      </c>
      <c r="AX1187" s="104"/>
    </row>
    <row r="1188" spans="1:50" ht="22.5" customHeight="1" x14ac:dyDescent="0.3">
      <c r="A1188" s="159" t="str">
        <f t="shared" si="253"/>
        <v>1082.</v>
      </c>
      <c r="B1188" s="159">
        <v>4340</v>
      </c>
      <c r="C1188" s="171" t="s">
        <v>1176</v>
      </c>
      <c r="D1188" s="159">
        <v>1967</v>
      </c>
      <c r="E1188" s="167" t="s">
        <v>34</v>
      </c>
      <c r="F1188" s="159" t="s">
        <v>35</v>
      </c>
      <c r="G1188" s="168">
        <v>2</v>
      </c>
      <c r="H1188" s="168">
        <v>1</v>
      </c>
      <c r="I1188" s="152">
        <v>334.4</v>
      </c>
      <c r="J1188" s="152">
        <v>283</v>
      </c>
      <c r="K1188" s="152">
        <v>221.5</v>
      </c>
      <c r="L1188" s="153">
        <v>17</v>
      </c>
      <c r="M1188" s="152">
        <f>X1188</f>
        <v>772976.74</v>
      </c>
      <c r="N1188" s="165" t="s">
        <v>34</v>
      </c>
      <c r="O1188" s="160" t="s">
        <v>34</v>
      </c>
      <c r="P1188" s="165" t="s">
        <v>34</v>
      </c>
      <c r="Q1188" s="152">
        <f t="shared" si="251"/>
        <v>772976.74</v>
      </c>
      <c r="R1188" s="173">
        <f t="shared" si="255"/>
        <v>2311.5333133971294</v>
      </c>
      <c r="S1188" s="154">
        <v>7593.347341513293</v>
      </c>
      <c r="T1188" s="165" t="s">
        <v>34</v>
      </c>
      <c r="U1188" s="169" t="s">
        <v>34</v>
      </c>
      <c r="V1188" s="165" t="s">
        <v>34</v>
      </c>
      <c r="W1188" s="165">
        <v>71.540000000000006</v>
      </c>
      <c r="X1188" s="165">
        <v>772976.74</v>
      </c>
      <c r="Y1188" s="165" t="s">
        <v>34</v>
      </c>
      <c r="Z1188" s="165" t="s">
        <v>34</v>
      </c>
      <c r="AA1188" s="165" t="s">
        <v>34</v>
      </c>
      <c r="AB1188" s="165" t="s">
        <v>34</v>
      </c>
      <c r="AC1188" s="165" t="s">
        <v>34</v>
      </c>
      <c r="AD1188" s="165" t="s">
        <v>34</v>
      </c>
      <c r="AE1188" s="165" t="s">
        <v>34</v>
      </c>
      <c r="AF1188" s="165" t="s">
        <v>34</v>
      </c>
      <c r="AG1188" s="165" t="s">
        <v>34</v>
      </c>
      <c r="AH1188" s="165" t="s">
        <v>34</v>
      </c>
      <c r="AI1188" s="170" t="s">
        <v>38</v>
      </c>
      <c r="AJ1188" s="41"/>
      <c r="AK1188" s="1" t="s">
        <v>404</v>
      </c>
      <c r="AL1188" s="90">
        <v>1</v>
      </c>
      <c r="AM1188" s="92"/>
      <c r="AN1188" s="25"/>
      <c r="AO1188" s="25"/>
      <c r="AP1188" s="25"/>
      <c r="AQ1188" s="25"/>
      <c r="AR1188" s="25"/>
      <c r="AS1188" s="34"/>
      <c r="AT1188" s="55">
        <v>43402</v>
      </c>
      <c r="AU1188" s="29">
        <v>1082</v>
      </c>
      <c r="AV1188" s="29" t="s">
        <v>449</v>
      </c>
      <c r="AW1188" s="29" t="str">
        <f t="shared" si="252"/>
        <v>1082.</v>
      </c>
      <c r="AX1188" s="104"/>
    </row>
    <row r="1189" spans="1:50" ht="22.5" customHeight="1" x14ac:dyDescent="0.3">
      <c r="A1189" s="159" t="str">
        <f t="shared" si="253"/>
        <v>1083.</v>
      </c>
      <c r="B1189" s="159">
        <v>4341</v>
      </c>
      <c r="C1189" s="171" t="s">
        <v>1177</v>
      </c>
      <c r="D1189" s="159">
        <v>1949</v>
      </c>
      <c r="E1189" s="167" t="s">
        <v>34</v>
      </c>
      <c r="F1189" s="159" t="s">
        <v>35</v>
      </c>
      <c r="G1189" s="168">
        <v>2</v>
      </c>
      <c r="H1189" s="168">
        <v>5</v>
      </c>
      <c r="I1189" s="152">
        <v>1716.1</v>
      </c>
      <c r="J1189" s="152">
        <v>1452.3</v>
      </c>
      <c r="K1189" s="152">
        <v>600.5</v>
      </c>
      <c r="L1189" s="153">
        <v>52</v>
      </c>
      <c r="M1189" s="152">
        <f>X1189+AH1189</f>
        <v>7217451.0999999996</v>
      </c>
      <c r="N1189" s="165" t="s">
        <v>34</v>
      </c>
      <c r="O1189" s="160" t="s">
        <v>34</v>
      </c>
      <c r="P1189" s="165" t="s">
        <v>34</v>
      </c>
      <c r="Q1189" s="152">
        <f t="shared" si="251"/>
        <v>7217451.0999999996</v>
      </c>
      <c r="R1189" s="173">
        <f t="shared" si="255"/>
        <v>4205.7287454111065</v>
      </c>
      <c r="S1189" s="154">
        <v>7593.347341513293</v>
      </c>
      <c r="T1189" s="165" t="s">
        <v>34</v>
      </c>
      <c r="U1189" s="169" t="s">
        <v>34</v>
      </c>
      <c r="V1189" s="165" t="s">
        <v>34</v>
      </c>
      <c r="W1189" s="165">
        <v>1840</v>
      </c>
      <c r="X1189" s="165">
        <v>7047451.0999999996</v>
      </c>
      <c r="Y1189" s="165" t="s">
        <v>34</v>
      </c>
      <c r="Z1189" s="165" t="s">
        <v>34</v>
      </c>
      <c r="AA1189" s="165" t="s">
        <v>34</v>
      </c>
      <c r="AB1189" s="165" t="s">
        <v>34</v>
      </c>
      <c r="AC1189" s="165" t="s">
        <v>34</v>
      </c>
      <c r="AD1189" s="165" t="s">
        <v>34</v>
      </c>
      <c r="AE1189" s="165" t="s">
        <v>34</v>
      </c>
      <c r="AF1189" s="165" t="s">
        <v>34</v>
      </c>
      <c r="AG1189" s="165" t="s">
        <v>34</v>
      </c>
      <c r="AH1189" s="165">
        <v>170000</v>
      </c>
      <c r="AI1189" s="170" t="s">
        <v>38</v>
      </c>
      <c r="AJ1189" s="41"/>
      <c r="AK1189" s="1" t="s">
        <v>404</v>
      </c>
      <c r="AL1189" s="90">
        <v>1</v>
      </c>
      <c r="AM1189" s="92"/>
      <c r="AN1189" s="49"/>
      <c r="AO1189" s="49"/>
      <c r="AP1189" s="49"/>
      <c r="AQ1189" s="49"/>
      <c r="AR1189" s="49"/>
      <c r="AS1189" s="44" t="s">
        <v>606</v>
      </c>
      <c r="AT1189" s="55">
        <v>43455</v>
      </c>
      <c r="AU1189" s="29">
        <v>1083</v>
      </c>
      <c r="AV1189" s="29" t="s">
        <v>449</v>
      </c>
      <c r="AW1189" s="29" t="str">
        <f t="shared" si="252"/>
        <v>1083.</v>
      </c>
      <c r="AX1189" s="104"/>
    </row>
    <row r="1190" spans="1:50" ht="22.5" customHeight="1" x14ac:dyDescent="0.3">
      <c r="A1190" s="159" t="str">
        <f t="shared" si="253"/>
        <v>1084.</v>
      </c>
      <c r="B1190" s="159">
        <v>4354</v>
      </c>
      <c r="C1190" s="186" t="s">
        <v>1178</v>
      </c>
      <c r="D1190" s="159">
        <v>1951</v>
      </c>
      <c r="E1190" s="167" t="s">
        <v>34</v>
      </c>
      <c r="F1190" s="159" t="s">
        <v>35</v>
      </c>
      <c r="G1190" s="168">
        <v>3</v>
      </c>
      <c r="H1190" s="168">
        <v>3</v>
      </c>
      <c r="I1190" s="152">
        <v>2071.1999999999998</v>
      </c>
      <c r="J1190" s="152">
        <v>1793.7</v>
      </c>
      <c r="K1190" s="152">
        <v>1793.7</v>
      </c>
      <c r="L1190" s="153">
        <v>68</v>
      </c>
      <c r="M1190" s="152">
        <f>T1190</f>
        <v>446023.22</v>
      </c>
      <c r="N1190" s="160" t="s">
        <v>34</v>
      </c>
      <c r="O1190" s="160" t="s">
        <v>34</v>
      </c>
      <c r="P1190" s="160" t="s">
        <v>34</v>
      </c>
      <c r="Q1190" s="152">
        <f t="shared" si="251"/>
        <v>446023.22</v>
      </c>
      <c r="R1190" s="173">
        <f t="shared" si="255"/>
        <v>215.34531672460409</v>
      </c>
      <c r="S1190" s="154">
        <v>7593.347341513293</v>
      </c>
      <c r="T1190" s="165">
        <v>446023.22</v>
      </c>
      <c r="U1190" s="169" t="s">
        <v>34</v>
      </c>
      <c r="V1190" s="165" t="s">
        <v>34</v>
      </c>
      <c r="W1190" s="165" t="s">
        <v>34</v>
      </c>
      <c r="X1190" s="165" t="s">
        <v>34</v>
      </c>
      <c r="Y1190" s="165" t="s">
        <v>34</v>
      </c>
      <c r="Z1190" s="165" t="s">
        <v>34</v>
      </c>
      <c r="AA1190" s="165" t="s">
        <v>34</v>
      </c>
      <c r="AB1190" s="165" t="s">
        <v>34</v>
      </c>
      <c r="AC1190" s="165" t="s">
        <v>34</v>
      </c>
      <c r="AD1190" s="165" t="s">
        <v>34</v>
      </c>
      <c r="AE1190" s="165" t="s">
        <v>34</v>
      </c>
      <c r="AF1190" s="165" t="s">
        <v>34</v>
      </c>
      <c r="AG1190" s="165" t="s">
        <v>34</v>
      </c>
      <c r="AH1190" s="165" t="s">
        <v>34</v>
      </c>
      <c r="AI1190" s="170" t="s">
        <v>38</v>
      </c>
      <c r="AJ1190" s="41"/>
      <c r="AK1190" s="1" t="s">
        <v>406</v>
      </c>
      <c r="AL1190" s="90">
        <v>1</v>
      </c>
      <c r="AM1190" s="91"/>
      <c r="AN1190" s="25" t="s">
        <v>502</v>
      </c>
      <c r="AO1190" s="25"/>
      <c r="AP1190" s="25"/>
      <c r="AQ1190" s="25"/>
      <c r="AR1190" s="25"/>
      <c r="AS1190" s="44" t="s">
        <v>1592</v>
      </c>
      <c r="AT1190" s="44"/>
      <c r="AU1190" s="29">
        <v>1084</v>
      </c>
      <c r="AV1190" s="29" t="s">
        <v>449</v>
      </c>
      <c r="AW1190" s="29" t="str">
        <f t="shared" si="252"/>
        <v>1084.</v>
      </c>
      <c r="AX1190" s="104"/>
    </row>
    <row r="1191" spans="1:50" ht="22.5" customHeight="1" x14ac:dyDescent="0.3">
      <c r="A1191" s="159" t="str">
        <f t="shared" si="253"/>
        <v>1085.</v>
      </c>
      <c r="B1191" s="159">
        <v>4374</v>
      </c>
      <c r="C1191" s="171" t="s">
        <v>1179</v>
      </c>
      <c r="D1191" s="159">
        <v>1948</v>
      </c>
      <c r="E1191" s="167" t="s">
        <v>34</v>
      </c>
      <c r="F1191" s="159" t="s">
        <v>35</v>
      </c>
      <c r="G1191" s="168">
        <v>3</v>
      </c>
      <c r="H1191" s="168">
        <v>2</v>
      </c>
      <c r="I1191" s="152">
        <v>564.70000000000005</v>
      </c>
      <c r="J1191" s="152">
        <v>477.9</v>
      </c>
      <c r="K1191" s="152">
        <v>383.4</v>
      </c>
      <c r="L1191" s="153">
        <v>35</v>
      </c>
      <c r="M1191" s="152">
        <f>T1191+AG1191+AH1191</f>
        <v>411259.72</v>
      </c>
      <c r="N1191" s="165" t="s">
        <v>34</v>
      </c>
      <c r="O1191" s="160" t="s">
        <v>34</v>
      </c>
      <c r="P1191" s="165" t="s">
        <v>34</v>
      </c>
      <c r="Q1191" s="152">
        <f t="shared" si="251"/>
        <v>411259.72</v>
      </c>
      <c r="R1191" s="173">
        <f t="shared" si="255"/>
        <v>728.28000708340699</v>
      </c>
      <c r="S1191" s="154">
        <v>7593.347341513293</v>
      </c>
      <c r="T1191" s="165">
        <v>325974</v>
      </c>
      <c r="U1191" s="169" t="s">
        <v>34</v>
      </c>
      <c r="V1191" s="165" t="s">
        <v>34</v>
      </c>
      <c r="W1191" s="165" t="s">
        <v>34</v>
      </c>
      <c r="X1191" s="165" t="s">
        <v>34</v>
      </c>
      <c r="Y1191" s="165" t="s">
        <v>34</v>
      </c>
      <c r="Z1191" s="165" t="s">
        <v>34</v>
      </c>
      <c r="AA1191" s="165" t="s">
        <v>34</v>
      </c>
      <c r="AB1191" s="165" t="s">
        <v>34</v>
      </c>
      <c r="AC1191" s="165" t="s">
        <v>34</v>
      </c>
      <c r="AD1191" s="165" t="s">
        <v>34</v>
      </c>
      <c r="AE1191" s="165" t="s">
        <v>34</v>
      </c>
      <c r="AF1191" s="165" t="s">
        <v>34</v>
      </c>
      <c r="AG1191" s="165">
        <v>7543</v>
      </c>
      <c r="AH1191" s="165">
        <v>77742.720000000001</v>
      </c>
      <c r="AI1191" s="170" t="s">
        <v>405</v>
      </c>
      <c r="AJ1191" s="41"/>
      <c r="AK1191" s="1" t="s">
        <v>404</v>
      </c>
      <c r="AL1191" s="90">
        <v>1</v>
      </c>
      <c r="AM1191" s="92"/>
      <c r="AN1191" s="49" t="s">
        <v>502</v>
      </c>
      <c r="AO1191" s="49"/>
      <c r="AP1191" s="49"/>
      <c r="AQ1191" s="49"/>
      <c r="AR1191" s="49"/>
      <c r="AS1191" s="34" t="s">
        <v>616</v>
      </c>
      <c r="AT1191" s="34"/>
      <c r="AU1191" s="29">
        <v>1085</v>
      </c>
      <c r="AV1191" s="29" t="s">
        <v>449</v>
      </c>
      <c r="AW1191" s="29" t="str">
        <f t="shared" si="252"/>
        <v>1085.</v>
      </c>
      <c r="AX1191" s="104"/>
    </row>
    <row r="1192" spans="1:50" ht="22.5" customHeight="1" x14ac:dyDescent="0.3">
      <c r="A1192" s="159" t="str">
        <f t="shared" si="253"/>
        <v>1086.</v>
      </c>
      <c r="B1192" s="159">
        <v>4393</v>
      </c>
      <c r="C1192" s="171" t="s">
        <v>1180</v>
      </c>
      <c r="D1192" s="159">
        <v>1961</v>
      </c>
      <c r="E1192" s="167" t="s">
        <v>34</v>
      </c>
      <c r="F1192" s="159" t="s">
        <v>35</v>
      </c>
      <c r="G1192" s="168">
        <v>3</v>
      </c>
      <c r="H1192" s="168">
        <v>4</v>
      </c>
      <c r="I1192" s="152">
        <v>331.9</v>
      </c>
      <c r="J1192" s="152">
        <v>280.89999999999998</v>
      </c>
      <c r="K1192" s="152">
        <v>232.4</v>
      </c>
      <c r="L1192" s="153">
        <v>20</v>
      </c>
      <c r="M1192" s="152">
        <f>X1192</f>
        <v>816053.37</v>
      </c>
      <c r="N1192" s="165" t="s">
        <v>34</v>
      </c>
      <c r="O1192" s="160" t="s">
        <v>34</v>
      </c>
      <c r="P1192" s="165" t="s">
        <v>34</v>
      </c>
      <c r="Q1192" s="152">
        <f t="shared" si="251"/>
        <v>816053.37</v>
      </c>
      <c r="R1192" s="173">
        <f t="shared" si="255"/>
        <v>2458.7326604398918</v>
      </c>
      <c r="S1192" s="154">
        <v>7593.347341513293</v>
      </c>
      <c r="T1192" s="165" t="s">
        <v>34</v>
      </c>
      <c r="U1192" s="169" t="s">
        <v>34</v>
      </c>
      <c r="V1192" s="165" t="s">
        <v>34</v>
      </c>
      <c r="W1192" s="165">
        <v>329</v>
      </c>
      <c r="X1192" s="165">
        <v>816053.37</v>
      </c>
      <c r="Y1192" s="165" t="s">
        <v>34</v>
      </c>
      <c r="Z1192" s="165" t="s">
        <v>34</v>
      </c>
      <c r="AA1192" s="165" t="s">
        <v>34</v>
      </c>
      <c r="AB1192" s="165" t="s">
        <v>34</v>
      </c>
      <c r="AC1192" s="165" t="s">
        <v>34</v>
      </c>
      <c r="AD1192" s="165" t="s">
        <v>34</v>
      </c>
      <c r="AE1192" s="165" t="s">
        <v>34</v>
      </c>
      <c r="AF1192" s="165" t="s">
        <v>34</v>
      </c>
      <c r="AG1192" s="165" t="s">
        <v>34</v>
      </c>
      <c r="AH1192" s="165" t="s">
        <v>34</v>
      </c>
      <c r="AI1192" s="170" t="s">
        <v>38</v>
      </c>
      <c r="AJ1192" s="41"/>
      <c r="AK1192" s="1" t="s">
        <v>404</v>
      </c>
      <c r="AL1192" s="90">
        <v>1</v>
      </c>
      <c r="AM1192" s="92"/>
      <c r="AN1192" s="25"/>
      <c r="AO1192" s="25"/>
      <c r="AP1192" s="25"/>
      <c r="AQ1192" s="25"/>
      <c r="AR1192" s="25"/>
      <c r="AS1192" s="34"/>
      <c r="AT1192" s="55">
        <v>43402</v>
      </c>
      <c r="AU1192" s="29">
        <v>1086</v>
      </c>
      <c r="AV1192" s="29" t="s">
        <v>449</v>
      </c>
      <c r="AW1192" s="29" t="str">
        <f t="shared" si="252"/>
        <v>1086.</v>
      </c>
      <c r="AX1192" s="104"/>
    </row>
    <row r="1193" spans="1:50" ht="22.5" customHeight="1" x14ac:dyDescent="0.3">
      <c r="A1193" s="159" t="str">
        <f t="shared" si="253"/>
        <v>1087.</v>
      </c>
      <c r="B1193" s="159">
        <v>4395</v>
      </c>
      <c r="C1193" s="171" t="s">
        <v>1181</v>
      </c>
      <c r="D1193" s="159">
        <v>1958</v>
      </c>
      <c r="E1193" s="167" t="s">
        <v>34</v>
      </c>
      <c r="F1193" s="159" t="s">
        <v>35</v>
      </c>
      <c r="G1193" s="168">
        <v>4</v>
      </c>
      <c r="H1193" s="168">
        <v>8</v>
      </c>
      <c r="I1193" s="152">
        <v>7872.6</v>
      </c>
      <c r="J1193" s="152">
        <v>7087.7</v>
      </c>
      <c r="K1193" s="152">
        <v>6701.6</v>
      </c>
      <c r="L1193" s="153">
        <v>211</v>
      </c>
      <c r="M1193" s="152">
        <f>AB1193</f>
        <v>6079823.2199999997</v>
      </c>
      <c r="N1193" s="165" t="s">
        <v>34</v>
      </c>
      <c r="O1193" s="160" t="s">
        <v>34</v>
      </c>
      <c r="P1193" s="165" t="s">
        <v>34</v>
      </c>
      <c r="Q1193" s="152">
        <f t="shared" si="251"/>
        <v>6079823.2199999997</v>
      </c>
      <c r="R1193" s="173">
        <f t="shared" si="255"/>
        <v>772.27640423748187</v>
      </c>
      <c r="S1193" s="154">
        <v>7593.347341513293</v>
      </c>
      <c r="T1193" s="165" t="s">
        <v>34</v>
      </c>
      <c r="U1193" s="169" t="s">
        <v>34</v>
      </c>
      <c r="V1193" s="165" t="s">
        <v>34</v>
      </c>
      <c r="W1193" s="165" t="s">
        <v>34</v>
      </c>
      <c r="X1193" s="165" t="s">
        <v>34</v>
      </c>
      <c r="Y1193" s="165" t="s">
        <v>34</v>
      </c>
      <c r="Z1193" s="165" t="s">
        <v>34</v>
      </c>
      <c r="AA1193" s="165">
        <v>6201</v>
      </c>
      <c r="AB1193" s="165">
        <v>6079823.2199999997</v>
      </c>
      <c r="AC1193" s="165" t="s">
        <v>34</v>
      </c>
      <c r="AD1193" s="165" t="s">
        <v>34</v>
      </c>
      <c r="AE1193" s="165" t="s">
        <v>34</v>
      </c>
      <c r="AF1193" s="165" t="s">
        <v>34</v>
      </c>
      <c r="AG1193" s="165" t="s">
        <v>34</v>
      </c>
      <c r="AH1193" s="165" t="s">
        <v>34</v>
      </c>
      <c r="AI1193" s="170" t="s">
        <v>38</v>
      </c>
      <c r="AJ1193" s="41"/>
      <c r="AK1193" s="1" t="s">
        <v>404</v>
      </c>
      <c r="AL1193" s="90">
        <v>1</v>
      </c>
      <c r="AM1193" s="92"/>
      <c r="AN1193" s="25"/>
      <c r="AO1193" s="25"/>
      <c r="AP1193" s="25"/>
      <c r="AQ1193" s="25"/>
      <c r="AR1193" s="25"/>
      <c r="AS1193" s="34"/>
      <c r="AT1193" s="34"/>
      <c r="AU1193" s="29">
        <v>1087</v>
      </c>
      <c r="AV1193" s="29" t="s">
        <v>449</v>
      </c>
      <c r="AW1193" s="29" t="str">
        <f t="shared" si="252"/>
        <v>1087.</v>
      </c>
      <c r="AX1193" s="104"/>
    </row>
    <row r="1194" spans="1:50" ht="22.5" customHeight="1" x14ac:dyDescent="0.3">
      <c r="A1194" s="159" t="str">
        <f t="shared" si="253"/>
        <v>1088.</v>
      </c>
      <c r="B1194" s="159">
        <v>4396</v>
      </c>
      <c r="C1194" s="186" t="s">
        <v>1182</v>
      </c>
      <c r="D1194" s="159">
        <v>1974</v>
      </c>
      <c r="E1194" s="167" t="s">
        <v>34</v>
      </c>
      <c r="F1194" s="159" t="s">
        <v>35</v>
      </c>
      <c r="G1194" s="168">
        <v>5</v>
      </c>
      <c r="H1194" s="168">
        <v>4</v>
      </c>
      <c r="I1194" s="152">
        <v>3274.2</v>
      </c>
      <c r="J1194" s="152">
        <v>3171.9</v>
      </c>
      <c r="K1194" s="152">
        <v>3171.9</v>
      </c>
      <c r="L1194" s="153">
        <v>153</v>
      </c>
      <c r="M1194" s="152">
        <f>T1194</f>
        <v>423700.55</v>
      </c>
      <c r="N1194" s="165" t="s">
        <v>34</v>
      </c>
      <c r="O1194" s="160" t="s">
        <v>34</v>
      </c>
      <c r="P1194" s="165" t="s">
        <v>34</v>
      </c>
      <c r="Q1194" s="152">
        <f t="shared" si="251"/>
        <v>423700.55</v>
      </c>
      <c r="R1194" s="173">
        <f t="shared" si="255"/>
        <v>129.40582432349888</v>
      </c>
      <c r="S1194" s="154">
        <v>7593.347341513293</v>
      </c>
      <c r="T1194" s="165">
        <v>423700.55</v>
      </c>
      <c r="U1194" s="169" t="s">
        <v>34</v>
      </c>
      <c r="V1194" s="165" t="s">
        <v>34</v>
      </c>
      <c r="W1194" s="165" t="s">
        <v>34</v>
      </c>
      <c r="X1194" s="165" t="s">
        <v>34</v>
      </c>
      <c r="Y1194" s="165" t="s">
        <v>34</v>
      </c>
      <c r="Z1194" s="165" t="s">
        <v>34</v>
      </c>
      <c r="AA1194" s="165" t="s">
        <v>34</v>
      </c>
      <c r="AB1194" s="165" t="s">
        <v>34</v>
      </c>
      <c r="AC1194" s="165" t="s">
        <v>34</v>
      </c>
      <c r="AD1194" s="165" t="s">
        <v>34</v>
      </c>
      <c r="AE1194" s="165" t="s">
        <v>34</v>
      </c>
      <c r="AF1194" s="165" t="s">
        <v>34</v>
      </c>
      <c r="AG1194" s="165" t="s">
        <v>34</v>
      </c>
      <c r="AH1194" s="165" t="s">
        <v>34</v>
      </c>
      <c r="AI1194" s="170" t="s">
        <v>38</v>
      </c>
      <c r="AJ1194" s="41"/>
      <c r="AK1194" s="1" t="s">
        <v>406</v>
      </c>
      <c r="AL1194" s="90">
        <v>1</v>
      </c>
      <c r="AM1194" s="91"/>
      <c r="AN1194" s="25" t="s">
        <v>409</v>
      </c>
      <c r="AO1194" s="25"/>
      <c r="AP1194" s="25"/>
      <c r="AQ1194" s="25"/>
      <c r="AR1194" s="25"/>
      <c r="AS1194" s="34" t="s">
        <v>553</v>
      </c>
      <c r="AT1194" s="55">
        <v>43368</v>
      </c>
      <c r="AU1194" s="29">
        <v>1088</v>
      </c>
      <c r="AV1194" s="29" t="s">
        <v>449</v>
      </c>
      <c r="AW1194" s="29" t="str">
        <f t="shared" si="252"/>
        <v>1088.</v>
      </c>
      <c r="AX1194" s="104"/>
    </row>
    <row r="1195" spans="1:50" ht="22.5" customHeight="1" x14ac:dyDescent="0.3">
      <c r="A1195" s="159" t="str">
        <f t="shared" si="253"/>
        <v>1089.</v>
      </c>
      <c r="B1195" s="159">
        <v>4457</v>
      </c>
      <c r="C1195" s="186" t="s">
        <v>1183</v>
      </c>
      <c r="D1195" s="159">
        <v>1977</v>
      </c>
      <c r="E1195" s="167" t="s">
        <v>34</v>
      </c>
      <c r="F1195" s="159" t="s">
        <v>37</v>
      </c>
      <c r="G1195" s="168">
        <v>9</v>
      </c>
      <c r="H1195" s="168">
        <v>12</v>
      </c>
      <c r="I1195" s="152">
        <v>24358.7</v>
      </c>
      <c r="J1195" s="152">
        <v>23968.3</v>
      </c>
      <c r="K1195" s="152">
        <v>15321.7</v>
      </c>
      <c r="L1195" s="153">
        <v>1339</v>
      </c>
      <c r="M1195" s="152">
        <f>V1195+AH1195</f>
        <v>22940752.800000001</v>
      </c>
      <c r="N1195" s="165" t="s">
        <v>34</v>
      </c>
      <c r="O1195" s="160" t="s">
        <v>34</v>
      </c>
      <c r="P1195" s="165" t="s">
        <v>34</v>
      </c>
      <c r="Q1195" s="152">
        <f t="shared" si="251"/>
        <v>22940752.800000001</v>
      </c>
      <c r="R1195" s="173">
        <f t="shared" si="255"/>
        <v>941.7888803589683</v>
      </c>
      <c r="S1195" s="154">
        <v>7593.347341513293</v>
      </c>
      <c r="T1195" s="165" t="s">
        <v>34</v>
      </c>
      <c r="U1195" s="169">
        <v>12</v>
      </c>
      <c r="V1195" s="165">
        <v>22340752.800000001</v>
      </c>
      <c r="W1195" s="165" t="s">
        <v>34</v>
      </c>
      <c r="X1195" s="165" t="s">
        <v>34</v>
      </c>
      <c r="Y1195" s="165" t="s">
        <v>34</v>
      </c>
      <c r="Z1195" s="165" t="s">
        <v>34</v>
      </c>
      <c r="AA1195" s="165" t="s">
        <v>34</v>
      </c>
      <c r="AB1195" s="165" t="s">
        <v>34</v>
      </c>
      <c r="AC1195" s="165" t="s">
        <v>34</v>
      </c>
      <c r="AD1195" s="165" t="s">
        <v>34</v>
      </c>
      <c r="AE1195" s="165" t="s">
        <v>34</v>
      </c>
      <c r="AF1195" s="165" t="s">
        <v>34</v>
      </c>
      <c r="AG1195" s="165" t="s">
        <v>34</v>
      </c>
      <c r="AH1195" s="165">
        <v>600000</v>
      </c>
      <c r="AI1195" s="170" t="s">
        <v>405</v>
      </c>
      <c r="AJ1195" s="41"/>
      <c r="AK1195" s="1" t="s">
        <v>404</v>
      </c>
      <c r="AL1195" s="90">
        <v>1</v>
      </c>
      <c r="AM1195" s="92"/>
      <c r="AN1195" s="49" t="s">
        <v>1590</v>
      </c>
      <c r="AO1195" s="49"/>
      <c r="AP1195" s="49"/>
      <c r="AQ1195" s="49"/>
      <c r="AR1195" s="49"/>
      <c r="AS1195" s="34" t="s">
        <v>617</v>
      </c>
      <c r="AT1195" s="34"/>
      <c r="AU1195" s="29">
        <v>1089</v>
      </c>
      <c r="AV1195" s="29" t="s">
        <v>449</v>
      </c>
      <c r="AW1195" s="29" t="str">
        <f t="shared" si="252"/>
        <v>1089.</v>
      </c>
      <c r="AX1195" s="104"/>
    </row>
    <row r="1196" spans="1:50" ht="22.5" customHeight="1" x14ac:dyDescent="0.3">
      <c r="A1196" s="159" t="str">
        <f t="shared" si="253"/>
        <v>1090.</v>
      </c>
      <c r="B1196" s="159">
        <v>4417</v>
      </c>
      <c r="C1196" s="186" t="s">
        <v>1184</v>
      </c>
      <c r="D1196" s="159">
        <v>1981</v>
      </c>
      <c r="E1196" s="167" t="s">
        <v>34</v>
      </c>
      <c r="F1196" s="159" t="s">
        <v>35</v>
      </c>
      <c r="G1196" s="168">
        <v>9</v>
      </c>
      <c r="H1196" s="168">
        <v>1</v>
      </c>
      <c r="I1196" s="152">
        <v>1749.7</v>
      </c>
      <c r="J1196" s="152">
        <v>1492.3</v>
      </c>
      <c r="K1196" s="152">
        <v>1492.3</v>
      </c>
      <c r="L1196" s="153">
        <v>82</v>
      </c>
      <c r="M1196" s="152">
        <f>T1196</f>
        <v>241584.06</v>
      </c>
      <c r="N1196" s="165" t="s">
        <v>34</v>
      </c>
      <c r="O1196" s="160" t="s">
        <v>34</v>
      </c>
      <c r="P1196" s="165" t="s">
        <v>34</v>
      </c>
      <c r="Q1196" s="152">
        <f t="shared" si="251"/>
        <v>241584.06</v>
      </c>
      <c r="R1196" s="173">
        <f t="shared" ref="R1196:R1223" si="256">M1196/I1196</f>
        <v>138.07170372063783</v>
      </c>
      <c r="S1196" s="154">
        <v>7593.347341513293</v>
      </c>
      <c r="T1196" s="165">
        <v>241584.06</v>
      </c>
      <c r="U1196" s="169" t="s">
        <v>34</v>
      </c>
      <c r="V1196" s="165" t="s">
        <v>34</v>
      </c>
      <c r="W1196" s="165" t="s">
        <v>34</v>
      </c>
      <c r="X1196" s="165" t="s">
        <v>34</v>
      </c>
      <c r="Y1196" s="165" t="s">
        <v>34</v>
      </c>
      <c r="Z1196" s="165" t="s">
        <v>34</v>
      </c>
      <c r="AA1196" s="165" t="s">
        <v>34</v>
      </c>
      <c r="AB1196" s="165" t="s">
        <v>34</v>
      </c>
      <c r="AC1196" s="165" t="s">
        <v>34</v>
      </c>
      <c r="AD1196" s="165" t="s">
        <v>34</v>
      </c>
      <c r="AE1196" s="165" t="s">
        <v>34</v>
      </c>
      <c r="AF1196" s="165" t="s">
        <v>34</v>
      </c>
      <c r="AG1196" s="165" t="s">
        <v>34</v>
      </c>
      <c r="AH1196" s="165" t="s">
        <v>34</v>
      </c>
      <c r="AI1196" s="170" t="s">
        <v>38</v>
      </c>
      <c r="AJ1196" s="41"/>
      <c r="AK1196" s="1" t="s">
        <v>406</v>
      </c>
      <c r="AL1196" s="90">
        <v>1</v>
      </c>
      <c r="AM1196" s="91"/>
      <c r="AN1196" s="25" t="s">
        <v>506</v>
      </c>
      <c r="AO1196" s="25"/>
      <c r="AP1196" s="25"/>
      <c r="AQ1196" s="25"/>
      <c r="AR1196" s="25"/>
      <c r="AS1196" s="34" t="s">
        <v>632</v>
      </c>
      <c r="AT1196" s="61">
        <v>43369</v>
      </c>
      <c r="AU1196" s="29">
        <v>1090</v>
      </c>
      <c r="AV1196" s="29" t="s">
        <v>449</v>
      </c>
      <c r="AW1196" s="29" t="str">
        <f t="shared" si="252"/>
        <v>1090.</v>
      </c>
      <c r="AX1196" s="104"/>
    </row>
    <row r="1197" spans="1:50" ht="22.5" customHeight="1" x14ac:dyDescent="0.3">
      <c r="A1197" s="159" t="str">
        <f t="shared" si="253"/>
        <v>1091.</v>
      </c>
      <c r="B1197" s="159">
        <v>4421</v>
      </c>
      <c r="C1197" s="171" t="s">
        <v>1185</v>
      </c>
      <c r="D1197" s="159">
        <v>1977</v>
      </c>
      <c r="E1197" s="167" t="s">
        <v>34</v>
      </c>
      <c r="F1197" s="159" t="s">
        <v>35</v>
      </c>
      <c r="G1197" s="168">
        <v>9</v>
      </c>
      <c r="H1197" s="168">
        <v>7</v>
      </c>
      <c r="I1197" s="152">
        <v>12765.3</v>
      </c>
      <c r="J1197" s="152">
        <v>11379.3</v>
      </c>
      <c r="K1197" s="152">
        <v>11379.3</v>
      </c>
      <c r="L1197" s="153">
        <v>626</v>
      </c>
      <c r="M1197" s="152">
        <f>V1197+AH1197</f>
        <v>13374869.970000001</v>
      </c>
      <c r="N1197" s="165" t="s">
        <v>34</v>
      </c>
      <c r="O1197" s="160" t="s">
        <v>34</v>
      </c>
      <c r="P1197" s="165" t="s">
        <v>34</v>
      </c>
      <c r="Q1197" s="152">
        <f t="shared" si="251"/>
        <v>13374869.970000001</v>
      </c>
      <c r="R1197" s="173">
        <f t="shared" si="256"/>
        <v>1047.7521068835047</v>
      </c>
      <c r="S1197" s="154">
        <v>7593.347341513293</v>
      </c>
      <c r="T1197" s="165" t="s">
        <v>34</v>
      </c>
      <c r="U1197" s="169">
        <v>7</v>
      </c>
      <c r="V1197" s="165">
        <v>13024869.970000001</v>
      </c>
      <c r="W1197" s="165" t="s">
        <v>34</v>
      </c>
      <c r="X1197" s="165" t="s">
        <v>34</v>
      </c>
      <c r="Y1197" s="165" t="s">
        <v>34</v>
      </c>
      <c r="Z1197" s="165" t="s">
        <v>34</v>
      </c>
      <c r="AA1197" s="165" t="s">
        <v>34</v>
      </c>
      <c r="AB1197" s="165" t="s">
        <v>34</v>
      </c>
      <c r="AC1197" s="165" t="s">
        <v>34</v>
      </c>
      <c r="AD1197" s="165" t="s">
        <v>34</v>
      </c>
      <c r="AE1197" s="165" t="s">
        <v>34</v>
      </c>
      <c r="AF1197" s="165" t="s">
        <v>34</v>
      </c>
      <c r="AG1197" s="165" t="s">
        <v>34</v>
      </c>
      <c r="AH1197" s="165">
        <v>350000</v>
      </c>
      <c r="AI1197" s="170" t="s">
        <v>405</v>
      </c>
      <c r="AJ1197" s="41"/>
      <c r="AK1197" s="1" t="s">
        <v>404</v>
      </c>
      <c r="AL1197" s="90">
        <v>1</v>
      </c>
      <c r="AM1197" s="92"/>
      <c r="AN1197" s="49" t="s">
        <v>1590</v>
      </c>
      <c r="AO1197" s="49"/>
      <c r="AP1197" s="49"/>
      <c r="AQ1197" s="49"/>
      <c r="AR1197" s="49"/>
      <c r="AS1197" s="34" t="s">
        <v>598</v>
      </c>
      <c r="AT1197" s="34"/>
      <c r="AU1197" s="29">
        <v>1091</v>
      </c>
      <c r="AV1197" s="29" t="s">
        <v>449</v>
      </c>
      <c r="AW1197" s="29" t="str">
        <f t="shared" si="252"/>
        <v>1091.</v>
      </c>
      <c r="AX1197" s="104"/>
    </row>
    <row r="1198" spans="1:50" ht="22.5" customHeight="1" x14ac:dyDescent="0.3">
      <c r="A1198" s="159" t="str">
        <f t="shared" si="253"/>
        <v>1092.</v>
      </c>
      <c r="B1198" s="159">
        <v>4423</v>
      </c>
      <c r="C1198" s="186" t="s">
        <v>1186</v>
      </c>
      <c r="D1198" s="159">
        <v>1951</v>
      </c>
      <c r="E1198" s="167" t="s">
        <v>34</v>
      </c>
      <c r="F1198" s="159" t="s">
        <v>35</v>
      </c>
      <c r="G1198" s="168">
        <v>4</v>
      </c>
      <c r="H1198" s="168">
        <v>5</v>
      </c>
      <c r="I1198" s="152">
        <v>3649.4</v>
      </c>
      <c r="J1198" s="152">
        <v>3088.4</v>
      </c>
      <c r="K1198" s="152">
        <v>1696.1</v>
      </c>
      <c r="L1198" s="153">
        <v>86</v>
      </c>
      <c r="M1198" s="152">
        <f>T1198+AG1198</f>
        <v>188945.78</v>
      </c>
      <c r="N1198" s="165" t="s">
        <v>34</v>
      </c>
      <c r="O1198" s="160" t="s">
        <v>34</v>
      </c>
      <c r="P1198" s="165" t="s">
        <v>34</v>
      </c>
      <c r="Q1198" s="152">
        <f t="shared" si="251"/>
        <v>188945.78</v>
      </c>
      <c r="R1198" s="173">
        <f t="shared" si="256"/>
        <v>51.774477996382963</v>
      </c>
      <c r="S1198" s="154">
        <v>7593.347341513293</v>
      </c>
      <c r="T1198" s="165">
        <v>155365</v>
      </c>
      <c r="U1198" s="169" t="s">
        <v>34</v>
      </c>
      <c r="V1198" s="165" t="s">
        <v>34</v>
      </c>
      <c r="W1198" s="165" t="s">
        <v>34</v>
      </c>
      <c r="X1198" s="165" t="s">
        <v>34</v>
      </c>
      <c r="Y1198" s="165" t="s">
        <v>34</v>
      </c>
      <c r="Z1198" s="165" t="s">
        <v>34</v>
      </c>
      <c r="AA1198" s="165" t="s">
        <v>34</v>
      </c>
      <c r="AB1198" s="165" t="s">
        <v>34</v>
      </c>
      <c r="AC1198" s="165" t="s">
        <v>34</v>
      </c>
      <c r="AD1198" s="165" t="s">
        <v>34</v>
      </c>
      <c r="AE1198" s="165" t="s">
        <v>34</v>
      </c>
      <c r="AF1198" s="165" t="s">
        <v>34</v>
      </c>
      <c r="AG1198" s="165">
        <v>33580.78</v>
      </c>
      <c r="AH1198" s="165" t="s">
        <v>34</v>
      </c>
      <c r="AI1198" s="170" t="s">
        <v>38</v>
      </c>
      <c r="AJ1198" s="41"/>
      <c r="AK1198" s="1" t="s">
        <v>406</v>
      </c>
      <c r="AL1198" s="90">
        <v>1</v>
      </c>
      <c r="AM1198" s="91"/>
      <c r="AN1198" s="25" t="s">
        <v>409</v>
      </c>
      <c r="AO1198" s="25"/>
      <c r="AP1198" s="25"/>
      <c r="AQ1198" s="25"/>
      <c r="AR1198" s="25"/>
      <c r="AS1198" s="34"/>
      <c r="AT1198" s="55">
        <v>43381</v>
      </c>
      <c r="AU1198" s="29">
        <v>1092</v>
      </c>
      <c r="AV1198" s="29" t="s">
        <v>449</v>
      </c>
      <c r="AW1198" s="29" t="str">
        <f t="shared" si="252"/>
        <v>1092.</v>
      </c>
      <c r="AX1198" s="104"/>
    </row>
    <row r="1199" spans="1:50" ht="22.5" customHeight="1" x14ac:dyDescent="0.3">
      <c r="A1199" s="159" t="str">
        <f t="shared" si="253"/>
        <v>1093.</v>
      </c>
      <c r="B1199" s="159">
        <v>4428</v>
      </c>
      <c r="C1199" s="186" t="s">
        <v>1187</v>
      </c>
      <c r="D1199" s="159">
        <v>1964</v>
      </c>
      <c r="E1199" s="167" t="s">
        <v>34</v>
      </c>
      <c r="F1199" s="159" t="s">
        <v>35</v>
      </c>
      <c r="G1199" s="168">
        <v>5</v>
      </c>
      <c r="H1199" s="168">
        <v>6</v>
      </c>
      <c r="I1199" s="152">
        <v>3491.8</v>
      </c>
      <c r="J1199" s="152">
        <v>2959</v>
      </c>
      <c r="K1199" s="152">
        <v>2959</v>
      </c>
      <c r="L1199" s="153">
        <v>211</v>
      </c>
      <c r="M1199" s="152">
        <f>X1199</f>
        <v>4366399.21</v>
      </c>
      <c r="N1199" s="165" t="s">
        <v>34</v>
      </c>
      <c r="O1199" s="160" t="s">
        <v>34</v>
      </c>
      <c r="P1199" s="165" t="s">
        <v>34</v>
      </c>
      <c r="Q1199" s="152">
        <f t="shared" si="251"/>
        <v>4366399.21</v>
      </c>
      <c r="R1199" s="173">
        <f t="shared" si="256"/>
        <v>1250.4723094106191</v>
      </c>
      <c r="S1199" s="154">
        <v>7593.347341513293</v>
      </c>
      <c r="T1199" s="165" t="s">
        <v>34</v>
      </c>
      <c r="U1199" s="169" t="s">
        <v>34</v>
      </c>
      <c r="V1199" s="165" t="s">
        <v>34</v>
      </c>
      <c r="W1199" s="165">
        <v>1654</v>
      </c>
      <c r="X1199" s="165">
        <v>4366399.21</v>
      </c>
      <c r="Y1199" s="165" t="s">
        <v>34</v>
      </c>
      <c r="Z1199" s="165" t="s">
        <v>34</v>
      </c>
      <c r="AA1199" s="165" t="s">
        <v>34</v>
      </c>
      <c r="AB1199" s="165" t="s">
        <v>34</v>
      </c>
      <c r="AC1199" s="165" t="s">
        <v>34</v>
      </c>
      <c r="AD1199" s="165" t="s">
        <v>34</v>
      </c>
      <c r="AE1199" s="165" t="s">
        <v>34</v>
      </c>
      <c r="AF1199" s="165" t="s">
        <v>34</v>
      </c>
      <c r="AG1199" s="165" t="s">
        <v>34</v>
      </c>
      <c r="AH1199" s="165" t="s">
        <v>34</v>
      </c>
      <c r="AI1199" s="170" t="s">
        <v>38</v>
      </c>
      <c r="AJ1199" s="41"/>
      <c r="AK1199" s="1" t="s">
        <v>404</v>
      </c>
      <c r="AL1199" s="90">
        <v>1</v>
      </c>
      <c r="AM1199" s="92"/>
      <c r="AN1199" s="25"/>
      <c r="AO1199" s="25"/>
      <c r="AP1199" s="25"/>
      <c r="AQ1199" s="25"/>
      <c r="AR1199" s="25"/>
      <c r="AS1199" s="34"/>
      <c r="AT1199" s="55">
        <v>43444</v>
      </c>
      <c r="AU1199" s="29">
        <v>1093</v>
      </c>
      <c r="AV1199" s="29" t="s">
        <v>449</v>
      </c>
      <c r="AW1199" s="29" t="str">
        <f t="shared" si="252"/>
        <v>1093.</v>
      </c>
      <c r="AX1199" s="104"/>
    </row>
    <row r="1200" spans="1:50" ht="22.5" customHeight="1" x14ac:dyDescent="0.3">
      <c r="A1200" s="159" t="str">
        <f t="shared" si="253"/>
        <v>1094.</v>
      </c>
      <c r="B1200" s="159">
        <v>4436</v>
      </c>
      <c r="C1200" s="171" t="s">
        <v>1188</v>
      </c>
      <c r="D1200" s="159">
        <v>1959</v>
      </c>
      <c r="E1200" s="167" t="s">
        <v>34</v>
      </c>
      <c r="F1200" s="159" t="s">
        <v>35</v>
      </c>
      <c r="G1200" s="168">
        <v>3</v>
      </c>
      <c r="H1200" s="168">
        <v>3</v>
      </c>
      <c r="I1200" s="152">
        <v>1526.61</v>
      </c>
      <c r="J1200" s="152">
        <v>1403.01</v>
      </c>
      <c r="K1200" s="152">
        <v>1066.21</v>
      </c>
      <c r="L1200" s="153">
        <v>39</v>
      </c>
      <c r="M1200" s="152">
        <f>T1200</f>
        <v>744473.09</v>
      </c>
      <c r="N1200" s="165" t="s">
        <v>34</v>
      </c>
      <c r="O1200" s="160" t="s">
        <v>34</v>
      </c>
      <c r="P1200" s="165" t="s">
        <v>34</v>
      </c>
      <c r="Q1200" s="152">
        <f t="shared" si="251"/>
        <v>744473.09</v>
      </c>
      <c r="R1200" s="173">
        <f t="shared" si="256"/>
        <v>487.66422989499614</v>
      </c>
      <c r="S1200" s="154">
        <v>7593.347341513293</v>
      </c>
      <c r="T1200" s="165">
        <v>744473.09</v>
      </c>
      <c r="U1200" s="169" t="s">
        <v>34</v>
      </c>
      <c r="V1200" s="165" t="s">
        <v>34</v>
      </c>
      <c r="W1200" s="165" t="s">
        <v>34</v>
      </c>
      <c r="X1200" s="165" t="s">
        <v>34</v>
      </c>
      <c r="Y1200" s="165" t="s">
        <v>34</v>
      </c>
      <c r="Z1200" s="165" t="s">
        <v>34</v>
      </c>
      <c r="AA1200" s="165" t="s">
        <v>34</v>
      </c>
      <c r="AB1200" s="165" t="s">
        <v>34</v>
      </c>
      <c r="AC1200" s="165" t="s">
        <v>34</v>
      </c>
      <c r="AD1200" s="165" t="s">
        <v>34</v>
      </c>
      <c r="AE1200" s="165" t="s">
        <v>34</v>
      </c>
      <c r="AF1200" s="165" t="s">
        <v>34</v>
      </c>
      <c r="AG1200" s="165" t="s">
        <v>34</v>
      </c>
      <c r="AH1200" s="165" t="s">
        <v>34</v>
      </c>
      <c r="AI1200" s="170" t="s">
        <v>405</v>
      </c>
      <c r="AJ1200" s="41"/>
      <c r="AK1200" s="1" t="s">
        <v>404</v>
      </c>
      <c r="AL1200" s="90">
        <v>1</v>
      </c>
      <c r="AM1200" s="92"/>
      <c r="AN1200" s="49" t="s">
        <v>486</v>
      </c>
      <c r="AO1200" s="49"/>
      <c r="AP1200" s="49"/>
      <c r="AQ1200" s="49"/>
      <c r="AR1200" s="49"/>
      <c r="AS1200" s="34" t="s">
        <v>1848</v>
      </c>
      <c r="AT1200" s="34"/>
      <c r="AU1200" s="29">
        <v>1094</v>
      </c>
      <c r="AV1200" s="29" t="s">
        <v>449</v>
      </c>
      <c r="AW1200" s="29" t="str">
        <f t="shared" si="252"/>
        <v>1094.</v>
      </c>
      <c r="AX1200" s="104"/>
    </row>
    <row r="1201" spans="1:50" ht="22.5" customHeight="1" x14ac:dyDescent="0.3">
      <c r="A1201" s="159" t="str">
        <f t="shared" si="253"/>
        <v>1095.</v>
      </c>
      <c r="B1201" s="159">
        <v>4437</v>
      </c>
      <c r="C1201" s="171" t="s">
        <v>1189</v>
      </c>
      <c r="D1201" s="159">
        <v>1961</v>
      </c>
      <c r="E1201" s="167" t="s">
        <v>34</v>
      </c>
      <c r="F1201" s="159" t="s">
        <v>35</v>
      </c>
      <c r="G1201" s="168">
        <v>4</v>
      </c>
      <c r="H1201" s="168">
        <v>3</v>
      </c>
      <c r="I1201" s="152">
        <v>1785</v>
      </c>
      <c r="J1201" s="152">
        <v>1642.7</v>
      </c>
      <c r="K1201" s="152">
        <v>1329.2</v>
      </c>
      <c r="L1201" s="153">
        <v>63</v>
      </c>
      <c r="M1201" s="152">
        <f>X1201</f>
        <v>1908520.12</v>
      </c>
      <c r="N1201" s="165" t="s">
        <v>34</v>
      </c>
      <c r="O1201" s="160" t="s">
        <v>34</v>
      </c>
      <c r="P1201" s="165" t="s">
        <v>34</v>
      </c>
      <c r="Q1201" s="152">
        <f t="shared" si="251"/>
        <v>1908520.12</v>
      </c>
      <c r="R1201" s="173">
        <f t="shared" si="256"/>
        <v>1069.1989467787116</v>
      </c>
      <c r="S1201" s="154">
        <v>7593.347341513293</v>
      </c>
      <c r="T1201" s="165" t="s">
        <v>34</v>
      </c>
      <c r="U1201" s="169" t="s">
        <v>34</v>
      </c>
      <c r="V1201" s="165" t="s">
        <v>34</v>
      </c>
      <c r="W1201" s="165">
        <v>764</v>
      </c>
      <c r="X1201" s="165">
        <v>1908520.12</v>
      </c>
      <c r="Y1201" s="165" t="s">
        <v>34</v>
      </c>
      <c r="Z1201" s="165" t="s">
        <v>34</v>
      </c>
      <c r="AA1201" s="165" t="s">
        <v>34</v>
      </c>
      <c r="AB1201" s="165" t="s">
        <v>34</v>
      </c>
      <c r="AC1201" s="165" t="s">
        <v>34</v>
      </c>
      <c r="AD1201" s="165" t="s">
        <v>34</v>
      </c>
      <c r="AE1201" s="165" t="s">
        <v>34</v>
      </c>
      <c r="AF1201" s="165" t="s">
        <v>34</v>
      </c>
      <c r="AG1201" s="165" t="s">
        <v>34</v>
      </c>
      <c r="AH1201" s="165" t="s">
        <v>34</v>
      </c>
      <c r="AI1201" s="170" t="s">
        <v>38</v>
      </c>
      <c r="AJ1201" s="41"/>
      <c r="AK1201" s="1" t="s">
        <v>404</v>
      </c>
      <c r="AL1201" s="90">
        <v>1</v>
      </c>
      <c r="AM1201" s="92"/>
      <c r="AN1201" s="25"/>
      <c r="AO1201" s="25"/>
      <c r="AP1201" s="25"/>
      <c r="AQ1201" s="25"/>
      <c r="AR1201" s="25"/>
      <c r="AS1201" s="34"/>
      <c r="AT1201" s="34"/>
      <c r="AU1201" s="29">
        <v>1095</v>
      </c>
      <c r="AV1201" s="29" t="s">
        <v>449</v>
      </c>
      <c r="AW1201" s="29" t="str">
        <f t="shared" si="252"/>
        <v>1095.</v>
      </c>
      <c r="AX1201" s="104"/>
    </row>
    <row r="1202" spans="1:50" ht="22.5" customHeight="1" x14ac:dyDescent="0.3">
      <c r="A1202" s="159" t="str">
        <f t="shared" si="253"/>
        <v>1096.</v>
      </c>
      <c r="B1202" s="159">
        <v>4440</v>
      </c>
      <c r="C1202" s="171" t="s">
        <v>1190</v>
      </c>
      <c r="D1202" s="159">
        <v>1965</v>
      </c>
      <c r="E1202" s="167" t="s">
        <v>34</v>
      </c>
      <c r="F1202" s="159" t="s">
        <v>35</v>
      </c>
      <c r="G1202" s="168">
        <v>4</v>
      </c>
      <c r="H1202" s="168">
        <v>6</v>
      </c>
      <c r="I1202" s="152">
        <v>4089.8</v>
      </c>
      <c r="J1202" s="152">
        <v>3118.8</v>
      </c>
      <c r="K1202" s="152">
        <v>2094</v>
      </c>
      <c r="L1202" s="153">
        <v>170</v>
      </c>
      <c r="M1202" s="152">
        <f>X1202</f>
        <v>4633679.05</v>
      </c>
      <c r="N1202" s="165" t="s">
        <v>34</v>
      </c>
      <c r="O1202" s="160" t="s">
        <v>34</v>
      </c>
      <c r="P1202" s="165" t="s">
        <v>34</v>
      </c>
      <c r="Q1202" s="152">
        <f t="shared" si="251"/>
        <v>4633679.05</v>
      </c>
      <c r="R1202" s="173">
        <f t="shared" si="256"/>
        <v>1132.9842657342656</v>
      </c>
      <c r="S1202" s="154">
        <v>7593.347341513293</v>
      </c>
      <c r="T1202" s="165" t="s">
        <v>34</v>
      </c>
      <c r="U1202" s="169" t="s">
        <v>34</v>
      </c>
      <c r="V1202" s="165" t="s">
        <v>34</v>
      </c>
      <c r="W1202" s="165">
        <v>1850</v>
      </c>
      <c r="X1202" s="165">
        <v>4633679.05</v>
      </c>
      <c r="Y1202" s="165" t="s">
        <v>34</v>
      </c>
      <c r="Z1202" s="165" t="s">
        <v>34</v>
      </c>
      <c r="AA1202" s="165" t="s">
        <v>34</v>
      </c>
      <c r="AB1202" s="165" t="s">
        <v>34</v>
      </c>
      <c r="AC1202" s="165" t="s">
        <v>34</v>
      </c>
      <c r="AD1202" s="165" t="s">
        <v>34</v>
      </c>
      <c r="AE1202" s="165" t="s">
        <v>34</v>
      </c>
      <c r="AF1202" s="165" t="s">
        <v>34</v>
      </c>
      <c r="AG1202" s="165" t="s">
        <v>34</v>
      </c>
      <c r="AH1202" s="165" t="s">
        <v>34</v>
      </c>
      <c r="AI1202" s="170" t="s">
        <v>38</v>
      </c>
      <c r="AJ1202" s="41"/>
      <c r="AK1202" s="1" t="s">
        <v>404</v>
      </c>
      <c r="AL1202" s="90">
        <v>1</v>
      </c>
      <c r="AM1202" s="92"/>
      <c r="AN1202" s="25"/>
      <c r="AO1202" s="25"/>
      <c r="AP1202" s="25"/>
      <c r="AQ1202" s="25"/>
      <c r="AR1202" s="25"/>
      <c r="AS1202" s="34"/>
      <c r="AT1202" s="55">
        <v>43426</v>
      </c>
      <c r="AU1202" s="29">
        <v>1096</v>
      </c>
      <c r="AV1202" s="29" t="s">
        <v>449</v>
      </c>
      <c r="AW1202" s="29" t="str">
        <f t="shared" si="252"/>
        <v>1096.</v>
      </c>
      <c r="AX1202" s="104"/>
    </row>
    <row r="1203" spans="1:50" ht="22.5" customHeight="1" x14ac:dyDescent="0.3">
      <c r="A1203" s="159" t="str">
        <f t="shared" si="253"/>
        <v>1097.</v>
      </c>
      <c r="B1203" s="159">
        <v>4454</v>
      </c>
      <c r="C1203" s="171" t="s">
        <v>1191</v>
      </c>
      <c r="D1203" s="159">
        <v>1969</v>
      </c>
      <c r="E1203" s="167" t="s">
        <v>34</v>
      </c>
      <c r="F1203" s="159" t="s">
        <v>35</v>
      </c>
      <c r="G1203" s="168">
        <v>5</v>
      </c>
      <c r="H1203" s="168">
        <v>8</v>
      </c>
      <c r="I1203" s="152">
        <v>5320</v>
      </c>
      <c r="J1203" s="152">
        <v>4811.5</v>
      </c>
      <c r="K1203" s="152">
        <v>4811.5</v>
      </c>
      <c r="L1203" s="153">
        <v>255</v>
      </c>
      <c r="M1203" s="152">
        <f>T1203+AG1203</f>
        <v>1100360.26</v>
      </c>
      <c r="N1203" s="165" t="s">
        <v>34</v>
      </c>
      <c r="O1203" s="160" t="s">
        <v>34</v>
      </c>
      <c r="P1203" s="165" t="s">
        <v>34</v>
      </c>
      <c r="Q1203" s="152">
        <f t="shared" si="251"/>
        <v>1100360.26</v>
      </c>
      <c r="R1203" s="173">
        <f t="shared" si="256"/>
        <v>206.83463533834586</v>
      </c>
      <c r="S1203" s="154">
        <v>7593.347341513293</v>
      </c>
      <c r="T1203" s="165">
        <v>1093622.1399999999</v>
      </c>
      <c r="U1203" s="169" t="s">
        <v>34</v>
      </c>
      <c r="V1203" s="165" t="s">
        <v>34</v>
      </c>
      <c r="W1203" s="165" t="s">
        <v>34</v>
      </c>
      <c r="X1203" s="165" t="s">
        <v>34</v>
      </c>
      <c r="Y1203" s="165" t="s">
        <v>34</v>
      </c>
      <c r="Z1203" s="165" t="s">
        <v>34</v>
      </c>
      <c r="AA1203" s="165" t="s">
        <v>34</v>
      </c>
      <c r="AB1203" s="165" t="s">
        <v>34</v>
      </c>
      <c r="AC1203" s="165" t="s">
        <v>34</v>
      </c>
      <c r="AD1203" s="165" t="s">
        <v>34</v>
      </c>
      <c r="AE1203" s="165" t="s">
        <v>34</v>
      </c>
      <c r="AF1203" s="165" t="s">
        <v>34</v>
      </c>
      <c r="AG1203" s="165">
        <v>6738.12</v>
      </c>
      <c r="AH1203" s="165" t="s">
        <v>34</v>
      </c>
      <c r="AI1203" s="170" t="s">
        <v>38</v>
      </c>
      <c r="AJ1203" s="41"/>
      <c r="AK1203" s="1" t="s">
        <v>404</v>
      </c>
      <c r="AL1203" s="90">
        <v>1</v>
      </c>
      <c r="AM1203" s="92"/>
      <c r="AN1203" s="25" t="s">
        <v>502</v>
      </c>
      <c r="AO1203" s="25"/>
      <c r="AP1203" s="25"/>
      <c r="AQ1203" s="25"/>
      <c r="AR1203" s="25"/>
      <c r="AS1203" s="34" t="s">
        <v>532</v>
      </c>
      <c r="AT1203" s="34"/>
      <c r="AU1203" s="29">
        <v>1097</v>
      </c>
      <c r="AV1203" s="29" t="s">
        <v>449</v>
      </c>
      <c r="AW1203" s="29" t="str">
        <f t="shared" si="252"/>
        <v>1097.</v>
      </c>
      <c r="AX1203" s="104"/>
    </row>
    <row r="1204" spans="1:50" ht="22.5" customHeight="1" x14ac:dyDescent="0.3">
      <c r="A1204" s="159" t="str">
        <f t="shared" si="253"/>
        <v>1098.</v>
      </c>
      <c r="B1204" s="159">
        <v>4455</v>
      </c>
      <c r="C1204" s="171" t="s">
        <v>1192</v>
      </c>
      <c r="D1204" s="159">
        <v>1973</v>
      </c>
      <c r="E1204" s="167" t="s">
        <v>34</v>
      </c>
      <c r="F1204" s="159" t="s">
        <v>35</v>
      </c>
      <c r="G1204" s="168">
        <v>5</v>
      </c>
      <c r="H1204" s="168">
        <v>4</v>
      </c>
      <c r="I1204" s="152">
        <v>3374</v>
      </c>
      <c r="J1204" s="152">
        <v>2711</v>
      </c>
      <c r="K1204" s="152">
        <v>2711</v>
      </c>
      <c r="L1204" s="153">
        <v>114</v>
      </c>
      <c r="M1204" s="152">
        <f t="shared" ref="M1204:M1205" si="257">T1204+AG1204</f>
        <v>378977.47</v>
      </c>
      <c r="N1204" s="165" t="s">
        <v>34</v>
      </c>
      <c r="O1204" s="160" t="s">
        <v>34</v>
      </c>
      <c r="P1204" s="165" t="s">
        <v>34</v>
      </c>
      <c r="Q1204" s="152">
        <f t="shared" si="251"/>
        <v>378977.47</v>
      </c>
      <c r="R1204" s="173">
        <f t="shared" si="256"/>
        <v>112.32290160047421</v>
      </c>
      <c r="S1204" s="154">
        <v>7593.347341513293</v>
      </c>
      <c r="T1204" s="165">
        <v>372239.35</v>
      </c>
      <c r="U1204" s="169" t="s">
        <v>34</v>
      </c>
      <c r="V1204" s="165" t="s">
        <v>34</v>
      </c>
      <c r="W1204" s="165" t="s">
        <v>34</v>
      </c>
      <c r="X1204" s="165" t="s">
        <v>34</v>
      </c>
      <c r="Y1204" s="165" t="s">
        <v>34</v>
      </c>
      <c r="Z1204" s="165" t="s">
        <v>34</v>
      </c>
      <c r="AA1204" s="165" t="s">
        <v>34</v>
      </c>
      <c r="AB1204" s="165" t="s">
        <v>34</v>
      </c>
      <c r="AC1204" s="165" t="s">
        <v>34</v>
      </c>
      <c r="AD1204" s="165" t="s">
        <v>34</v>
      </c>
      <c r="AE1204" s="165" t="s">
        <v>34</v>
      </c>
      <c r="AF1204" s="165" t="s">
        <v>34</v>
      </c>
      <c r="AG1204" s="165">
        <v>6738.12</v>
      </c>
      <c r="AH1204" s="165" t="s">
        <v>34</v>
      </c>
      <c r="AI1204" s="170" t="s">
        <v>38</v>
      </c>
      <c r="AJ1204" s="41"/>
      <c r="AK1204" s="1" t="s">
        <v>404</v>
      </c>
      <c r="AL1204" s="90">
        <v>1</v>
      </c>
      <c r="AM1204" s="92"/>
      <c r="AN1204" s="25" t="s">
        <v>502</v>
      </c>
      <c r="AO1204" s="25"/>
      <c r="AP1204" s="25"/>
      <c r="AQ1204" s="25"/>
      <c r="AR1204" s="25"/>
      <c r="AS1204" s="34" t="s">
        <v>532</v>
      </c>
      <c r="AT1204" s="34"/>
      <c r="AU1204" s="29">
        <v>1098</v>
      </c>
      <c r="AV1204" s="29" t="s">
        <v>449</v>
      </c>
      <c r="AW1204" s="29" t="str">
        <f t="shared" si="252"/>
        <v>1098.</v>
      </c>
      <c r="AX1204" s="104"/>
    </row>
    <row r="1205" spans="1:50" ht="22.5" customHeight="1" x14ac:dyDescent="0.3">
      <c r="A1205" s="159" t="str">
        <f t="shared" si="253"/>
        <v>1099.</v>
      </c>
      <c r="B1205" s="159">
        <v>4461</v>
      </c>
      <c r="C1205" s="186" t="s">
        <v>1193</v>
      </c>
      <c r="D1205" s="159">
        <v>1973</v>
      </c>
      <c r="E1205" s="167" t="s">
        <v>34</v>
      </c>
      <c r="F1205" s="159" t="s">
        <v>35</v>
      </c>
      <c r="G1205" s="168">
        <v>5</v>
      </c>
      <c r="H1205" s="168">
        <v>4</v>
      </c>
      <c r="I1205" s="152">
        <v>3113.3</v>
      </c>
      <c r="J1205" s="152">
        <v>2623.3</v>
      </c>
      <c r="K1205" s="152">
        <v>2623.3</v>
      </c>
      <c r="L1205" s="153">
        <v>151</v>
      </c>
      <c r="M1205" s="152">
        <f t="shared" si="257"/>
        <v>331655.64</v>
      </c>
      <c r="N1205" s="165" t="s">
        <v>34</v>
      </c>
      <c r="O1205" s="160" t="s">
        <v>34</v>
      </c>
      <c r="P1205" s="165" t="s">
        <v>34</v>
      </c>
      <c r="Q1205" s="152">
        <f t="shared" si="251"/>
        <v>331655.64</v>
      </c>
      <c r="R1205" s="173">
        <f t="shared" si="256"/>
        <v>106.52864805833039</v>
      </c>
      <c r="S1205" s="154">
        <v>7593.347341513293</v>
      </c>
      <c r="T1205" s="165">
        <v>288764.24</v>
      </c>
      <c r="U1205" s="169" t="s">
        <v>34</v>
      </c>
      <c r="V1205" s="165" t="s">
        <v>34</v>
      </c>
      <c r="W1205" s="165" t="s">
        <v>34</v>
      </c>
      <c r="X1205" s="165" t="s">
        <v>34</v>
      </c>
      <c r="Y1205" s="165" t="s">
        <v>34</v>
      </c>
      <c r="Z1205" s="165" t="s">
        <v>34</v>
      </c>
      <c r="AA1205" s="165" t="s">
        <v>34</v>
      </c>
      <c r="AB1205" s="165" t="s">
        <v>34</v>
      </c>
      <c r="AC1205" s="165" t="s">
        <v>34</v>
      </c>
      <c r="AD1205" s="165" t="s">
        <v>34</v>
      </c>
      <c r="AE1205" s="165" t="s">
        <v>34</v>
      </c>
      <c r="AF1205" s="165" t="s">
        <v>34</v>
      </c>
      <c r="AG1205" s="165">
        <v>42891.4</v>
      </c>
      <c r="AH1205" s="165" t="s">
        <v>34</v>
      </c>
      <c r="AI1205" s="170" t="s">
        <v>38</v>
      </c>
      <c r="AJ1205" s="41"/>
      <c r="AK1205" s="1" t="s">
        <v>404</v>
      </c>
      <c r="AL1205" s="90">
        <v>1</v>
      </c>
      <c r="AM1205" s="92"/>
      <c r="AN1205" s="25" t="s">
        <v>409</v>
      </c>
      <c r="AO1205" s="25"/>
      <c r="AP1205" s="25"/>
      <c r="AQ1205" s="25"/>
      <c r="AR1205" s="25"/>
      <c r="AS1205" s="34"/>
      <c r="AT1205" s="55">
        <v>43368</v>
      </c>
      <c r="AU1205" s="29">
        <v>1099</v>
      </c>
      <c r="AV1205" s="29" t="s">
        <v>449</v>
      </c>
      <c r="AW1205" s="29" t="str">
        <f t="shared" si="252"/>
        <v>1099.</v>
      </c>
      <c r="AX1205" s="104"/>
    </row>
    <row r="1206" spans="1:50" ht="22.5" customHeight="1" x14ac:dyDescent="0.3">
      <c r="A1206" s="159" t="str">
        <f t="shared" si="253"/>
        <v>1100.</v>
      </c>
      <c r="B1206" s="159">
        <v>4462</v>
      </c>
      <c r="C1206" s="186" t="s">
        <v>1194</v>
      </c>
      <c r="D1206" s="159">
        <v>1980</v>
      </c>
      <c r="E1206" s="167" t="s">
        <v>34</v>
      </c>
      <c r="F1206" s="159" t="s">
        <v>113</v>
      </c>
      <c r="G1206" s="168">
        <v>9</v>
      </c>
      <c r="H1206" s="168">
        <v>1</v>
      </c>
      <c r="I1206" s="152">
        <v>2865.3</v>
      </c>
      <c r="J1206" s="152">
        <v>2464.8000000000002</v>
      </c>
      <c r="K1206" s="152">
        <v>2464.8000000000002</v>
      </c>
      <c r="L1206" s="153">
        <v>98</v>
      </c>
      <c r="M1206" s="152">
        <f>V1206+AH1206</f>
        <v>1913386.84</v>
      </c>
      <c r="N1206" s="165" t="s">
        <v>34</v>
      </c>
      <c r="O1206" s="160" t="s">
        <v>34</v>
      </c>
      <c r="P1206" s="165" t="s">
        <v>34</v>
      </c>
      <c r="Q1206" s="152">
        <f t="shared" si="251"/>
        <v>1913386.84</v>
      </c>
      <c r="R1206" s="173">
        <f t="shared" si="256"/>
        <v>667.77888528251844</v>
      </c>
      <c r="S1206" s="154">
        <v>7593.347341513293</v>
      </c>
      <c r="T1206" s="165" t="s">
        <v>34</v>
      </c>
      <c r="U1206" s="169">
        <v>1</v>
      </c>
      <c r="V1206" s="165">
        <v>1863386.84</v>
      </c>
      <c r="W1206" s="165" t="s">
        <v>34</v>
      </c>
      <c r="X1206" s="165" t="s">
        <v>34</v>
      </c>
      <c r="Y1206" s="165" t="s">
        <v>34</v>
      </c>
      <c r="Z1206" s="165" t="s">
        <v>34</v>
      </c>
      <c r="AA1206" s="165" t="s">
        <v>34</v>
      </c>
      <c r="AB1206" s="165" t="s">
        <v>34</v>
      </c>
      <c r="AC1206" s="165" t="s">
        <v>34</v>
      </c>
      <c r="AD1206" s="165" t="s">
        <v>34</v>
      </c>
      <c r="AE1206" s="165" t="s">
        <v>34</v>
      </c>
      <c r="AF1206" s="165" t="s">
        <v>34</v>
      </c>
      <c r="AG1206" s="165" t="s">
        <v>34</v>
      </c>
      <c r="AH1206" s="165">
        <v>50000</v>
      </c>
      <c r="AI1206" s="170" t="s">
        <v>405</v>
      </c>
      <c r="AJ1206" s="41"/>
      <c r="AK1206" s="1" t="s">
        <v>404</v>
      </c>
      <c r="AL1206" s="90">
        <v>1</v>
      </c>
      <c r="AM1206" s="91"/>
      <c r="AN1206" s="49" t="s">
        <v>1590</v>
      </c>
      <c r="AO1206" s="49"/>
      <c r="AP1206" s="49"/>
      <c r="AQ1206" s="49"/>
      <c r="AR1206" s="49"/>
      <c r="AS1206" s="34" t="s">
        <v>1569</v>
      </c>
      <c r="AT1206" s="34"/>
      <c r="AU1206" s="29">
        <v>1100</v>
      </c>
      <c r="AV1206" s="29" t="s">
        <v>449</v>
      </c>
      <c r="AW1206" s="29" t="str">
        <f t="shared" si="252"/>
        <v>1100.</v>
      </c>
      <c r="AX1206" s="104"/>
    </row>
    <row r="1207" spans="1:50" ht="22.5" customHeight="1" x14ac:dyDescent="0.3">
      <c r="A1207" s="159" t="str">
        <f t="shared" si="253"/>
        <v>1101.</v>
      </c>
      <c r="B1207" s="159">
        <v>4473</v>
      </c>
      <c r="C1207" s="171" t="s">
        <v>1195</v>
      </c>
      <c r="D1207" s="159">
        <v>1984</v>
      </c>
      <c r="E1207" s="167" t="s">
        <v>34</v>
      </c>
      <c r="F1207" s="159" t="s">
        <v>37</v>
      </c>
      <c r="G1207" s="168">
        <v>5</v>
      </c>
      <c r="H1207" s="168">
        <v>4</v>
      </c>
      <c r="I1207" s="152">
        <v>3727.9</v>
      </c>
      <c r="J1207" s="152">
        <v>3398</v>
      </c>
      <c r="K1207" s="152">
        <v>3179.8</v>
      </c>
      <c r="L1207" s="153">
        <v>186</v>
      </c>
      <c r="M1207" s="152">
        <f>T1207+AG1207</f>
        <v>106741.82</v>
      </c>
      <c r="N1207" s="165" t="s">
        <v>34</v>
      </c>
      <c r="O1207" s="160" t="s">
        <v>34</v>
      </c>
      <c r="P1207" s="165" t="s">
        <v>34</v>
      </c>
      <c r="Q1207" s="152">
        <f t="shared" si="251"/>
        <v>106741.82</v>
      </c>
      <c r="R1207" s="173">
        <f t="shared" si="256"/>
        <v>28.633230505110117</v>
      </c>
      <c r="S1207" s="154">
        <v>7593.347341513293</v>
      </c>
      <c r="T1207" s="165">
        <v>72447.16</v>
      </c>
      <c r="U1207" s="169" t="s">
        <v>34</v>
      </c>
      <c r="V1207" s="165" t="s">
        <v>34</v>
      </c>
      <c r="W1207" s="165" t="s">
        <v>34</v>
      </c>
      <c r="X1207" s="165" t="s">
        <v>34</v>
      </c>
      <c r="Y1207" s="165" t="s">
        <v>34</v>
      </c>
      <c r="Z1207" s="165" t="s">
        <v>34</v>
      </c>
      <c r="AA1207" s="165" t="s">
        <v>34</v>
      </c>
      <c r="AB1207" s="165" t="s">
        <v>34</v>
      </c>
      <c r="AC1207" s="165" t="s">
        <v>34</v>
      </c>
      <c r="AD1207" s="165" t="s">
        <v>34</v>
      </c>
      <c r="AE1207" s="165" t="s">
        <v>34</v>
      </c>
      <c r="AF1207" s="165" t="s">
        <v>34</v>
      </c>
      <c r="AG1207" s="165">
        <v>34294.660000000003</v>
      </c>
      <c r="AH1207" s="165" t="s">
        <v>34</v>
      </c>
      <c r="AI1207" s="170" t="s">
        <v>38</v>
      </c>
      <c r="AJ1207" s="41"/>
      <c r="AK1207" s="1" t="s">
        <v>404</v>
      </c>
      <c r="AL1207" s="90">
        <v>1</v>
      </c>
      <c r="AM1207" s="92"/>
      <c r="AN1207" s="25" t="s">
        <v>409</v>
      </c>
      <c r="AO1207" s="25"/>
      <c r="AP1207" s="25"/>
      <c r="AQ1207" s="25"/>
      <c r="AR1207" s="25"/>
      <c r="AS1207" s="34"/>
      <c r="AT1207" s="55">
        <v>43374</v>
      </c>
      <c r="AU1207" s="29">
        <v>1101</v>
      </c>
      <c r="AV1207" s="29" t="s">
        <v>449</v>
      </c>
      <c r="AW1207" s="29" t="str">
        <f t="shared" si="252"/>
        <v>1101.</v>
      </c>
      <c r="AX1207" s="104"/>
    </row>
    <row r="1208" spans="1:50" ht="22.5" customHeight="1" x14ac:dyDescent="0.3">
      <c r="A1208" s="159" t="str">
        <f t="shared" si="253"/>
        <v>1102.</v>
      </c>
      <c r="B1208" s="159">
        <v>4478</v>
      </c>
      <c r="C1208" s="186" t="s">
        <v>1196</v>
      </c>
      <c r="D1208" s="159">
        <v>1959</v>
      </c>
      <c r="E1208" s="167" t="s">
        <v>34</v>
      </c>
      <c r="F1208" s="159" t="s">
        <v>35</v>
      </c>
      <c r="G1208" s="168">
        <v>3</v>
      </c>
      <c r="H1208" s="168">
        <v>2</v>
      </c>
      <c r="I1208" s="152">
        <v>718.8</v>
      </c>
      <c r="J1208" s="152">
        <v>608.29999999999995</v>
      </c>
      <c r="K1208" s="152">
        <v>501.6</v>
      </c>
      <c r="L1208" s="153">
        <v>39</v>
      </c>
      <c r="M1208" s="152">
        <f>Z1208+AD1208</f>
        <v>242638.21999999997</v>
      </c>
      <c r="N1208" s="165" t="s">
        <v>34</v>
      </c>
      <c r="O1208" s="160" t="s">
        <v>34</v>
      </c>
      <c r="P1208" s="165" t="s">
        <v>34</v>
      </c>
      <c r="Q1208" s="152">
        <f t="shared" si="251"/>
        <v>242638.21999999997</v>
      </c>
      <c r="R1208" s="173">
        <f t="shared" si="256"/>
        <v>337.56012799109624</v>
      </c>
      <c r="S1208" s="154">
        <v>7593.347341513293</v>
      </c>
      <c r="T1208" s="165" t="s">
        <v>34</v>
      </c>
      <c r="U1208" s="169" t="s">
        <v>34</v>
      </c>
      <c r="V1208" s="165" t="s">
        <v>34</v>
      </c>
      <c r="W1208" s="165" t="s">
        <v>34</v>
      </c>
      <c r="X1208" s="165" t="s">
        <v>34</v>
      </c>
      <c r="Y1208" s="165">
        <v>290.5</v>
      </c>
      <c r="Z1208" s="165">
        <v>138966.54999999999</v>
      </c>
      <c r="AA1208" s="165" t="s">
        <v>34</v>
      </c>
      <c r="AB1208" s="165" t="s">
        <v>34</v>
      </c>
      <c r="AC1208" s="165">
        <v>52</v>
      </c>
      <c r="AD1208" s="165">
        <v>103671.67</v>
      </c>
      <c r="AE1208" s="165" t="s">
        <v>34</v>
      </c>
      <c r="AF1208" s="165" t="s">
        <v>34</v>
      </c>
      <c r="AG1208" s="165" t="s">
        <v>34</v>
      </c>
      <c r="AH1208" s="165" t="s">
        <v>34</v>
      </c>
      <c r="AI1208" s="170" t="s">
        <v>38</v>
      </c>
      <c r="AJ1208" s="41"/>
      <c r="AK1208" s="1" t="s">
        <v>404</v>
      </c>
      <c r="AL1208" s="90">
        <v>1</v>
      </c>
      <c r="AM1208" s="92"/>
      <c r="AN1208" s="25" t="s">
        <v>415</v>
      </c>
      <c r="AO1208" s="25"/>
      <c r="AP1208" s="25"/>
      <c r="AQ1208" s="25"/>
      <c r="AR1208" s="25"/>
      <c r="AS1208" s="34"/>
      <c r="AT1208" s="55">
        <v>43382</v>
      </c>
      <c r="AU1208" s="29">
        <v>1102</v>
      </c>
      <c r="AV1208" s="29" t="s">
        <v>449</v>
      </c>
      <c r="AW1208" s="29" t="str">
        <f t="shared" si="252"/>
        <v>1102.</v>
      </c>
      <c r="AX1208" s="104"/>
    </row>
    <row r="1209" spans="1:50" ht="22.5" customHeight="1" x14ac:dyDescent="0.3">
      <c r="A1209" s="159" t="str">
        <f t="shared" si="253"/>
        <v>1103.</v>
      </c>
      <c r="B1209" s="159">
        <v>4483</v>
      </c>
      <c r="C1209" s="171" t="s">
        <v>1197</v>
      </c>
      <c r="D1209" s="159">
        <v>1964</v>
      </c>
      <c r="E1209" s="167" t="s">
        <v>34</v>
      </c>
      <c r="F1209" s="159" t="s">
        <v>35</v>
      </c>
      <c r="G1209" s="168">
        <v>4</v>
      </c>
      <c r="H1209" s="168">
        <v>5</v>
      </c>
      <c r="I1209" s="152">
        <v>4080.29</v>
      </c>
      <c r="J1209" s="152">
        <v>3756.69</v>
      </c>
      <c r="K1209" s="152">
        <v>3442.09</v>
      </c>
      <c r="L1209" s="153">
        <v>174</v>
      </c>
      <c r="M1209" s="152">
        <f>T1209</f>
        <v>593309.89</v>
      </c>
      <c r="N1209" s="165" t="s">
        <v>34</v>
      </c>
      <c r="O1209" s="160" t="s">
        <v>34</v>
      </c>
      <c r="P1209" s="165" t="s">
        <v>34</v>
      </c>
      <c r="Q1209" s="152">
        <f t="shared" si="251"/>
        <v>593309.89</v>
      </c>
      <c r="R1209" s="173">
        <f t="shared" si="256"/>
        <v>145.4087552600428</v>
      </c>
      <c r="S1209" s="154">
        <v>7593.347341513293</v>
      </c>
      <c r="T1209" s="165">
        <v>593309.89</v>
      </c>
      <c r="U1209" s="169" t="s">
        <v>34</v>
      </c>
      <c r="V1209" s="165" t="s">
        <v>34</v>
      </c>
      <c r="W1209" s="165" t="s">
        <v>34</v>
      </c>
      <c r="X1209" s="165" t="s">
        <v>34</v>
      </c>
      <c r="Y1209" s="165" t="s">
        <v>34</v>
      </c>
      <c r="Z1209" s="165" t="s">
        <v>34</v>
      </c>
      <c r="AA1209" s="165" t="s">
        <v>34</v>
      </c>
      <c r="AB1209" s="165" t="s">
        <v>34</v>
      </c>
      <c r="AC1209" s="165" t="s">
        <v>34</v>
      </c>
      <c r="AD1209" s="165" t="s">
        <v>34</v>
      </c>
      <c r="AE1209" s="165" t="s">
        <v>34</v>
      </c>
      <c r="AF1209" s="165" t="s">
        <v>34</v>
      </c>
      <c r="AG1209" s="165" t="s">
        <v>34</v>
      </c>
      <c r="AH1209" s="165" t="s">
        <v>34</v>
      </c>
      <c r="AI1209" s="170" t="s">
        <v>38</v>
      </c>
      <c r="AJ1209" s="41"/>
      <c r="AK1209" s="1" t="s">
        <v>408</v>
      </c>
      <c r="AL1209" s="90">
        <v>1</v>
      </c>
      <c r="AM1209" s="91"/>
      <c r="AN1209" s="25" t="s">
        <v>501</v>
      </c>
      <c r="AO1209" s="25"/>
      <c r="AP1209" s="25"/>
      <c r="AQ1209" s="25"/>
      <c r="AR1209" s="25"/>
      <c r="AS1209" s="34" t="s">
        <v>1838</v>
      </c>
      <c r="AT1209" s="34"/>
      <c r="AU1209" s="29">
        <v>1103</v>
      </c>
      <c r="AV1209" s="29" t="s">
        <v>449</v>
      </c>
      <c r="AW1209" s="29" t="str">
        <f t="shared" si="252"/>
        <v>1103.</v>
      </c>
      <c r="AX1209" s="104"/>
    </row>
    <row r="1210" spans="1:50" ht="22.5" customHeight="1" x14ac:dyDescent="0.3">
      <c r="A1210" s="159" t="str">
        <f t="shared" si="253"/>
        <v>1104.</v>
      </c>
      <c r="B1210" s="159">
        <v>4498</v>
      </c>
      <c r="C1210" s="171" t="s">
        <v>401</v>
      </c>
      <c r="D1210" s="159">
        <v>1958</v>
      </c>
      <c r="E1210" s="167" t="s">
        <v>34</v>
      </c>
      <c r="F1210" s="159" t="s">
        <v>35</v>
      </c>
      <c r="G1210" s="168">
        <v>2</v>
      </c>
      <c r="H1210" s="168">
        <v>1</v>
      </c>
      <c r="I1210" s="152">
        <v>282.8</v>
      </c>
      <c r="J1210" s="152">
        <v>261.39999999999998</v>
      </c>
      <c r="K1210" s="152">
        <v>261.39999999999998</v>
      </c>
      <c r="L1210" s="153">
        <v>25</v>
      </c>
      <c r="M1210" s="152">
        <f>X1210</f>
        <v>627128.6</v>
      </c>
      <c r="N1210" s="165" t="s">
        <v>34</v>
      </c>
      <c r="O1210" s="160" t="s">
        <v>34</v>
      </c>
      <c r="P1210" s="165" t="s">
        <v>34</v>
      </c>
      <c r="Q1210" s="152">
        <f t="shared" si="251"/>
        <v>627128.6</v>
      </c>
      <c r="R1210" s="173">
        <f t="shared" si="256"/>
        <v>2217.5693069306931</v>
      </c>
      <c r="S1210" s="154">
        <v>7593.347341513293</v>
      </c>
      <c r="T1210" s="165" t="s">
        <v>34</v>
      </c>
      <c r="U1210" s="169" t="s">
        <v>34</v>
      </c>
      <c r="V1210" s="165" t="s">
        <v>34</v>
      </c>
      <c r="W1210" s="165">
        <v>270</v>
      </c>
      <c r="X1210" s="165">
        <v>627128.6</v>
      </c>
      <c r="Y1210" s="165" t="s">
        <v>34</v>
      </c>
      <c r="Z1210" s="165" t="s">
        <v>34</v>
      </c>
      <c r="AA1210" s="165" t="s">
        <v>34</v>
      </c>
      <c r="AB1210" s="165" t="s">
        <v>34</v>
      </c>
      <c r="AC1210" s="165" t="s">
        <v>34</v>
      </c>
      <c r="AD1210" s="165" t="s">
        <v>34</v>
      </c>
      <c r="AE1210" s="165" t="s">
        <v>34</v>
      </c>
      <c r="AF1210" s="165" t="s">
        <v>34</v>
      </c>
      <c r="AG1210" s="165" t="s">
        <v>34</v>
      </c>
      <c r="AH1210" s="165" t="s">
        <v>34</v>
      </c>
      <c r="AI1210" s="170" t="s">
        <v>38</v>
      </c>
      <c r="AJ1210" s="41"/>
      <c r="AK1210" s="1" t="s">
        <v>404</v>
      </c>
      <c r="AL1210" s="90">
        <v>1</v>
      </c>
      <c r="AM1210" s="92"/>
      <c r="AN1210" s="25"/>
      <c r="AO1210" s="25"/>
      <c r="AP1210" s="25"/>
      <c r="AQ1210" s="25"/>
      <c r="AR1210" s="25"/>
      <c r="AS1210" s="34" t="s">
        <v>500</v>
      </c>
      <c r="AT1210" s="55">
        <v>43384</v>
      </c>
      <c r="AU1210" s="29">
        <v>1104</v>
      </c>
      <c r="AV1210" s="29" t="s">
        <v>449</v>
      </c>
      <c r="AW1210" s="29" t="str">
        <f t="shared" si="252"/>
        <v>1104.</v>
      </c>
      <c r="AX1210" s="104"/>
    </row>
    <row r="1211" spans="1:50" ht="22.5" customHeight="1" x14ac:dyDescent="0.3">
      <c r="A1211" s="159" t="str">
        <f t="shared" si="253"/>
        <v>1105.</v>
      </c>
      <c r="B1211" s="159">
        <v>4501</v>
      </c>
      <c r="C1211" s="171" t="s">
        <v>1198</v>
      </c>
      <c r="D1211" s="159">
        <v>1955</v>
      </c>
      <c r="E1211" s="167" t="s">
        <v>34</v>
      </c>
      <c r="F1211" s="159" t="s">
        <v>35</v>
      </c>
      <c r="G1211" s="168">
        <v>4</v>
      </c>
      <c r="H1211" s="168">
        <v>8</v>
      </c>
      <c r="I1211" s="152">
        <v>5701.9</v>
      </c>
      <c r="J1211" s="152">
        <v>4825.3999999999996</v>
      </c>
      <c r="K1211" s="152">
        <v>2863.2</v>
      </c>
      <c r="L1211" s="153">
        <v>157</v>
      </c>
      <c r="M1211" s="152">
        <f>X1211</f>
        <v>8591530.3599999994</v>
      </c>
      <c r="N1211" s="165" t="s">
        <v>34</v>
      </c>
      <c r="O1211" s="160" t="s">
        <v>34</v>
      </c>
      <c r="P1211" s="165" t="s">
        <v>34</v>
      </c>
      <c r="Q1211" s="152">
        <f t="shared" si="251"/>
        <v>8591530.3599999994</v>
      </c>
      <c r="R1211" s="173">
        <f t="shared" si="256"/>
        <v>1506.7837668145705</v>
      </c>
      <c r="S1211" s="154">
        <v>7593.347341513293</v>
      </c>
      <c r="T1211" s="165" t="s">
        <v>34</v>
      </c>
      <c r="U1211" s="169" t="s">
        <v>34</v>
      </c>
      <c r="V1211" s="165" t="s">
        <v>34</v>
      </c>
      <c r="W1211" s="165">
        <v>2559</v>
      </c>
      <c r="X1211" s="165">
        <v>8591530.3599999994</v>
      </c>
      <c r="Y1211" s="165" t="s">
        <v>34</v>
      </c>
      <c r="Z1211" s="165" t="s">
        <v>34</v>
      </c>
      <c r="AA1211" s="165" t="s">
        <v>34</v>
      </c>
      <c r="AB1211" s="165" t="s">
        <v>34</v>
      </c>
      <c r="AC1211" s="165" t="s">
        <v>34</v>
      </c>
      <c r="AD1211" s="165" t="s">
        <v>34</v>
      </c>
      <c r="AE1211" s="165" t="s">
        <v>34</v>
      </c>
      <c r="AF1211" s="165" t="s">
        <v>34</v>
      </c>
      <c r="AG1211" s="165" t="s">
        <v>34</v>
      </c>
      <c r="AH1211" s="165" t="s">
        <v>34</v>
      </c>
      <c r="AI1211" s="170" t="s">
        <v>405</v>
      </c>
      <c r="AJ1211" s="41"/>
      <c r="AK1211" s="1" t="s">
        <v>404</v>
      </c>
      <c r="AL1211" s="90">
        <v>1</v>
      </c>
      <c r="AM1211" s="92"/>
      <c r="AN1211" s="25"/>
      <c r="AO1211" s="25"/>
      <c r="AP1211" s="25"/>
      <c r="AQ1211" s="25"/>
      <c r="AR1211" s="25"/>
      <c r="AS1211" s="34"/>
      <c r="AT1211" s="34"/>
      <c r="AU1211" s="29">
        <v>1105</v>
      </c>
      <c r="AV1211" s="29" t="s">
        <v>449</v>
      </c>
      <c r="AW1211" s="29" t="str">
        <f t="shared" si="252"/>
        <v>1105.</v>
      </c>
      <c r="AX1211" s="104"/>
    </row>
    <row r="1212" spans="1:50" ht="22.5" customHeight="1" x14ac:dyDescent="0.3">
      <c r="A1212" s="159" t="str">
        <f t="shared" si="253"/>
        <v>1106.</v>
      </c>
      <c r="B1212" s="159">
        <v>4505</v>
      </c>
      <c r="C1212" s="171" t="s">
        <v>1820</v>
      </c>
      <c r="D1212" s="159">
        <v>1987</v>
      </c>
      <c r="E1212" s="167" t="s">
        <v>34</v>
      </c>
      <c r="F1212" s="159" t="s">
        <v>35</v>
      </c>
      <c r="G1212" s="168">
        <v>3</v>
      </c>
      <c r="H1212" s="168">
        <v>6</v>
      </c>
      <c r="I1212" s="152">
        <v>3015.5</v>
      </c>
      <c r="J1212" s="152">
        <v>2552</v>
      </c>
      <c r="K1212" s="152">
        <v>1807.2</v>
      </c>
      <c r="L1212" s="153">
        <v>122</v>
      </c>
      <c r="M1212" s="152">
        <f>T1212</f>
        <v>1540737.8</v>
      </c>
      <c r="N1212" s="165" t="s">
        <v>34</v>
      </c>
      <c r="O1212" s="165" t="s">
        <v>34</v>
      </c>
      <c r="P1212" s="165" t="s">
        <v>34</v>
      </c>
      <c r="Q1212" s="152">
        <f t="shared" ref="Q1212:Q1261" si="258">M1212</f>
        <v>1540737.8</v>
      </c>
      <c r="R1212" s="173">
        <f t="shared" si="256"/>
        <v>510.93941303266456</v>
      </c>
      <c r="S1212" s="154">
        <v>7593.347341513293</v>
      </c>
      <c r="T1212" s="165">
        <v>1540737.8</v>
      </c>
      <c r="U1212" s="169" t="s">
        <v>34</v>
      </c>
      <c r="V1212" s="165" t="s">
        <v>34</v>
      </c>
      <c r="W1212" s="165" t="s">
        <v>34</v>
      </c>
      <c r="X1212" s="165" t="s">
        <v>34</v>
      </c>
      <c r="Y1212" s="165" t="s">
        <v>34</v>
      </c>
      <c r="Z1212" s="165" t="s">
        <v>34</v>
      </c>
      <c r="AA1212" s="165" t="s">
        <v>34</v>
      </c>
      <c r="AB1212" s="165" t="s">
        <v>34</v>
      </c>
      <c r="AC1212" s="165" t="s">
        <v>34</v>
      </c>
      <c r="AD1212" s="165" t="s">
        <v>34</v>
      </c>
      <c r="AE1212" s="165" t="s">
        <v>34</v>
      </c>
      <c r="AF1212" s="165" t="s">
        <v>34</v>
      </c>
      <c r="AG1212" s="165" t="s">
        <v>34</v>
      </c>
      <c r="AH1212" s="165" t="s">
        <v>34</v>
      </c>
      <c r="AI1212" s="170" t="s">
        <v>405</v>
      </c>
      <c r="AJ1212" s="41"/>
      <c r="AK1212" s="1" t="s">
        <v>404</v>
      </c>
      <c r="AL1212" s="90">
        <v>1</v>
      </c>
      <c r="AM1212" s="92"/>
      <c r="AN1212" s="49" t="s">
        <v>486</v>
      </c>
      <c r="AO1212" s="49"/>
      <c r="AP1212" s="49"/>
      <c r="AQ1212" s="49"/>
      <c r="AR1212" s="49"/>
      <c r="AS1212" s="44" t="s">
        <v>599</v>
      </c>
      <c r="AT1212" s="34"/>
      <c r="AU1212" s="29">
        <v>1106</v>
      </c>
      <c r="AV1212" s="29" t="s">
        <v>449</v>
      </c>
      <c r="AW1212" s="29" t="str">
        <f t="shared" si="252"/>
        <v>1106.</v>
      </c>
      <c r="AX1212" s="104"/>
    </row>
    <row r="1213" spans="1:50" ht="22.5" customHeight="1" x14ac:dyDescent="0.3">
      <c r="A1213" s="159" t="str">
        <f t="shared" si="253"/>
        <v>1107.</v>
      </c>
      <c r="B1213" s="159">
        <v>4515</v>
      </c>
      <c r="C1213" s="186" t="s">
        <v>1199</v>
      </c>
      <c r="D1213" s="159">
        <v>1966</v>
      </c>
      <c r="E1213" s="167" t="s">
        <v>34</v>
      </c>
      <c r="F1213" s="159" t="s">
        <v>35</v>
      </c>
      <c r="G1213" s="168">
        <v>5</v>
      </c>
      <c r="H1213" s="168">
        <v>4</v>
      </c>
      <c r="I1213" s="152">
        <v>3466.03</v>
      </c>
      <c r="J1213" s="152">
        <v>3187.23</v>
      </c>
      <c r="K1213" s="152">
        <v>2550.9299999999998</v>
      </c>
      <c r="L1213" s="153">
        <v>138</v>
      </c>
      <c r="M1213" s="152">
        <f>X1213</f>
        <v>2758557.34</v>
      </c>
      <c r="N1213" s="165" t="s">
        <v>34</v>
      </c>
      <c r="O1213" s="160" t="s">
        <v>34</v>
      </c>
      <c r="P1213" s="165" t="s">
        <v>34</v>
      </c>
      <c r="Q1213" s="152">
        <f t="shared" si="258"/>
        <v>2758557.34</v>
      </c>
      <c r="R1213" s="173">
        <f t="shared" si="256"/>
        <v>795.88386136300028</v>
      </c>
      <c r="S1213" s="154">
        <v>7593.347341513293</v>
      </c>
      <c r="T1213" s="165" t="s">
        <v>34</v>
      </c>
      <c r="U1213" s="169" t="s">
        <v>34</v>
      </c>
      <c r="V1213" s="165" t="s">
        <v>34</v>
      </c>
      <c r="W1213" s="165">
        <v>1105</v>
      </c>
      <c r="X1213" s="165">
        <v>2758557.34</v>
      </c>
      <c r="Y1213" s="165" t="s">
        <v>34</v>
      </c>
      <c r="Z1213" s="165" t="s">
        <v>34</v>
      </c>
      <c r="AA1213" s="165" t="s">
        <v>34</v>
      </c>
      <c r="AB1213" s="165" t="s">
        <v>34</v>
      </c>
      <c r="AC1213" s="165" t="s">
        <v>34</v>
      </c>
      <c r="AD1213" s="165" t="s">
        <v>34</v>
      </c>
      <c r="AE1213" s="165" t="s">
        <v>34</v>
      </c>
      <c r="AF1213" s="165" t="s">
        <v>34</v>
      </c>
      <c r="AG1213" s="165" t="s">
        <v>34</v>
      </c>
      <c r="AH1213" s="165" t="s">
        <v>34</v>
      </c>
      <c r="AI1213" s="170" t="s">
        <v>38</v>
      </c>
      <c r="AJ1213" s="41"/>
      <c r="AK1213" s="1" t="s">
        <v>404</v>
      </c>
      <c r="AL1213" s="90">
        <v>1</v>
      </c>
      <c r="AM1213" s="92"/>
      <c r="AN1213" s="25"/>
      <c r="AO1213" s="25"/>
      <c r="AP1213" s="25"/>
      <c r="AQ1213" s="25"/>
      <c r="AR1213" s="25"/>
      <c r="AS1213" s="34"/>
      <c r="AT1213" s="34"/>
      <c r="AU1213" s="29">
        <v>1107</v>
      </c>
      <c r="AV1213" s="29" t="s">
        <v>449</v>
      </c>
      <c r="AW1213" s="29" t="str">
        <f t="shared" si="252"/>
        <v>1107.</v>
      </c>
      <c r="AX1213" s="104"/>
    </row>
    <row r="1214" spans="1:50" ht="22.5" customHeight="1" x14ac:dyDescent="0.3">
      <c r="A1214" s="159" t="str">
        <f t="shared" si="253"/>
        <v>1108.</v>
      </c>
      <c r="B1214" s="159">
        <v>4530</v>
      </c>
      <c r="C1214" s="171" t="s">
        <v>1200</v>
      </c>
      <c r="D1214" s="159">
        <v>1958</v>
      </c>
      <c r="E1214" s="167" t="s">
        <v>34</v>
      </c>
      <c r="F1214" s="159" t="s">
        <v>35</v>
      </c>
      <c r="G1214" s="168">
        <v>2</v>
      </c>
      <c r="H1214" s="168">
        <v>2</v>
      </c>
      <c r="I1214" s="152">
        <v>661.2</v>
      </c>
      <c r="J1214" s="152">
        <v>583.20000000000005</v>
      </c>
      <c r="K1214" s="152">
        <v>403.3</v>
      </c>
      <c r="L1214" s="153">
        <v>36</v>
      </c>
      <c r="M1214" s="152">
        <f>T1214</f>
        <v>78371.08</v>
      </c>
      <c r="N1214" s="165" t="s">
        <v>34</v>
      </c>
      <c r="O1214" s="160" t="s">
        <v>34</v>
      </c>
      <c r="P1214" s="165" t="s">
        <v>34</v>
      </c>
      <c r="Q1214" s="152">
        <f t="shared" si="258"/>
        <v>78371.08</v>
      </c>
      <c r="R1214" s="173">
        <f t="shared" si="256"/>
        <v>118.52855414398064</v>
      </c>
      <c r="S1214" s="154">
        <v>7593.347341513293</v>
      </c>
      <c r="T1214" s="165">
        <v>78371.08</v>
      </c>
      <c r="U1214" s="169" t="s">
        <v>34</v>
      </c>
      <c r="V1214" s="165" t="s">
        <v>34</v>
      </c>
      <c r="W1214" s="165" t="s">
        <v>34</v>
      </c>
      <c r="X1214" s="165" t="s">
        <v>34</v>
      </c>
      <c r="Y1214" s="165" t="s">
        <v>34</v>
      </c>
      <c r="Z1214" s="165" t="s">
        <v>34</v>
      </c>
      <c r="AA1214" s="165" t="s">
        <v>34</v>
      </c>
      <c r="AB1214" s="165" t="s">
        <v>34</v>
      </c>
      <c r="AC1214" s="165" t="s">
        <v>34</v>
      </c>
      <c r="AD1214" s="165" t="s">
        <v>34</v>
      </c>
      <c r="AE1214" s="165" t="s">
        <v>34</v>
      </c>
      <c r="AF1214" s="165" t="s">
        <v>34</v>
      </c>
      <c r="AG1214" s="165" t="s">
        <v>34</v>
      </c>
      <c r="AH1214" s="165" t="s">
        <v>34</v>
      </c>
      <c r="AI1214" s="170" t="s">
        <v>38</v>
      </c>
      <c r="AJ1214" s="41"/>
      <c r="AK1214" s="1" t="s">
        <v>404</v>
      </c>
      <c r="AL1214" s="90">
        <v>1</v>
      </c>
      <c r="AM1214" s="92"/>
      <c r="AN1214" s="25" t="s">
        <v>409</v>
      </c>
      <c r="AO1214" s="25"/>
      <c r="AP1214" s="25"/>
      <c r="AQ1214" s="25"/>
      <c r="AR1214" s="25"/>
      <c r="AS1214" s="34" t="s">
        <v>554</v>
      </c>
      <c r="AT1214" s="55">
        <v>43369</v>
      </c>
      <c r="AU1214" s="29">
        <v>1108</v>
      </c>
      <c r="AV1214" s="29" t="s">
        <v>449</v>
      </c>
      <c r="AW1214" s="29" t="str">
        <f t="shared" si="252"/>
        <v>1108.</v>
      </c>
      <c r="AX1214" s="104"/>
    </row>
    <row r="1215" spans="1:50" ht="22.5" customHeight="1" x14ac:dyDescent="0.3">
      <c r="A1215" s="159" t="str">
        <f t="shared" si="253"/>
        <v>1109.</v>
      </c>
      <c r="B1215" s="159">
        <v>4537</v>
      </c>
      <c r="C1215" s="171" t="s">
        <v>1201</v>
      </c>
      <c r="D1215" s="159">
        <v>1949</v>
      </c>
      <c r="E1215" s="167" t="s">
        <v>34</v>
      </c>
      <c r="F1215" s="159" t="s">
        <v>35</v>
      </c>
      <c r="G1215" s="168">
        <v>2</v>
      </c>
      <c r="H1215" s="168">
        <v>2</v>
      </c>
      <c r="I1215" s="152">
        <v>575</v>
      </c>
      <c r="J1215" s="152">
        <v>486.6</v>
      </c>
      <c r="K1215" s="152">
        <v>361.4</v>
      </c>
      <c r="L1215" s="153">
        <v>27</v>
      </c>
      <c r="M1215" s="152">
        <f>T1215+AG1215+AH1215</f>
        <v>381962.80999999994</v>
      </c>
      <c r="N1215" s="165" t="s">
        <v>34</v>
      </c>
      <c r="O1215" s="160" t="s">
        <v>34</v>
      </c>
      <c r="P1215" s="165" t="s">
        <v>34</v>
      </c>
      <c r="Q1215" s="152">
        <f t="shared" si="258"/>
        <v>381962.80999999994</v>
      </c>
      <c r="R1215" s="173">
        <f t="shared" si="256"/>
        <v>664.28314782608686</v>
      </c>
      <c r="S1215" s="154">
        <v>7593.347341513293</v>
      </c>
      <c r="T1215" s="165">
        <v>281333.96999999997</v>
      </c>
      <c r="U1215" s="169" t="s">
        <v>34</v>
      </c>
      <c r="V1215" s="165" t="s">
        <v>34</v>
      </c>
      <c r="W1215" s="165" t="s">
        <v>34</v>
      </c>
      <c r="X1215" s="165" t="s">
        <v>34</v>
      </c>
      <c r="Y1215" s="165" t="s">
        <v>34</v>
      </c>
      <c r="Z1215" s="165" t="s">
        <v>34</v>
      </c>
      <c r="AA1215" s="165" t="s">
        <v>34</v>
      </c>
      <c r="AB1215" s="165" t="s">
        <v>34</v>
      </c>
      <c r="AC1215" s="165" t="s">
        <v>34</v>
      </c>
      <c r="AD1215" s="165" t="s">
        <v>34</v>
      </c>
      <c r="AE1215" s="165" t="s">
        <v>34</v>
      </c>
      <c r="AF1215" s="165" t="s">
        <v>34</v>
      </c>
      <c r="AG1215" s="165">
        <v>7535</v>
      </c>
      <c r="AH1215" s="165">
        <v>93093.84</v>
      </c>
      <c r="AI1215" s="170" t="s">
        <v>405</v>
      </c>
      <c r="AJ1215" s="41"/>
      <c r="AK1215" s="1" t="s">
        <v>404</v>
      </c>
      <c r="AL1215" s="90">
        <v>1</v>
      </c>
      <c r="AM1215" s="92"/>
      <c r="AN1215" s="49" t="s">
        <v>502</v>
      </c>
      <c r="AO1215" s="49"/>
      <c r="AP1215" s="49"/>
      <c r="AQ1215" s="49"/>
      <c r="AR1215" s="49"/>
      <c r="AS1215" s="34" t="s">
        <v>616</v>
      </c>
      <c r="AT1215" s="34"/>
      <c r="AU1215" s="29">
        <v>1109</v>
      </c>
      <c r="AV1215" s="29" t="s">
        <v>449</v>
      </c>
      <c r="AW1215" s="29" t="str">
        <f t="shared" si="252"/>
        <v>1109.</v>
      </c>
      <c r="AX1215" s="104"/>
    </row>
    <row r="1216" spans="1:50" ht="22.5" customHeight="1" x14ac:dyDescent="0.3">
      <c r="A1216" s="159" t="str">
        <f t="shared" si="253"/>
        <v>1110.</v>
      </c>
      <c r="B1216" s="159">
        <v>4548</v>
      </c>
      <c r="C1216" s="186" t="s">
        <v>1202</v>
      </c>
      <c r="D1216" s="159">
        <v>1968</v>
      </c>
      <c r="E1216" s="167" t="s">
        <v>34</v>
      </c>
      <c r="F1216" s="159" t="s">
        <v>35</v>
      </c>
      <c r="G1216" s="168">
        <v>5</v>
      </c>
      <c r="H1216" s="168">
        <v>4</v>
      </c>
      <c r="I1216" s="152">
        <v>2595.6</v>
      </c>
      <c r="J1216" s="152">
        <v>2236.6999999999998</v>
      </c>
      <c r="K1216" s="152">
        <v>1632.9</v>
      </c>
      <c r="L1216" s="153">
        <v>126</v>
      </c>
      <c r="M1216" s="152">
        <f>X1216</f>
        <v>1256653.32</v>
      </c>
      <c r="N1216" s="165" t="s">
        <v>34</v>
      </c>
      <c r="O1216" s="160" t="s">
        <v>34</v>
      </c>
      <c r="P1216" s="165" t="s">
        <v>34</v>
      </c>
      <c r="Q1216" s="152">
        <f t="shared" si="258"/>
        <v>1256653.32</v>
      </c>
      <c r="R1216" s="173">
        <f t="shared" si="256"/>
        <v>484.14752658344895</v>
      </c>
      <c r="S1216" s="154">
        <v>7593.347341513293</v>
      </c>
      <c r="T1216" s="165" t="s">
        <v>34</v>
      </c>
      <c r="U1216" s="169" t="s">
        <v>34</v>
      </c>
      <c r="V1216" s="165" t="s">
        <v>34</v>
      </c>
      <c r="W1216" s="165">
        <v>826</v>
      </c>
      <c r="X1216" s="165">
        <v>1256653.32</v>
      </c>
      <c r="Y1216" s="165" t="s">
        <v>34</v>
      </c>
      <c r="Z1216" s="165" t="s">
        <v>34</v>
      </c>
      <c r="AA1216" s="165" t="s">
        <v>34</v>
      </c>
      <c r="AB1216" s="165" t="s">
        <v>34</v>
      </c>
      <c r="AC1216" s="165" t="s">
        <v>34</v>
      </c>
      <c r="AD1216" s="165" t="s">
        <v>34</v>
      </c>
      <c r="AE1216" s="165" t="s">
        <v>34</v>
      </c>
      <c r="AF1216" s="165" t="s">
        <v>34</v>
      </c>
      <c r="AG1216" s="165" t="s">
        <v>34</v>
      </c>
      <c r="AH1216" s="165" t="s">
        <v>34</v>
      </c>
      <c r="AI1216" s="170" t="s">
        <v>38</v>
      </c>
      <c r="AJ1216" s="41"/>
      <c r="AK1216" s="1" t="s">
        <v>404</v>
      </c>
      <c r="AL1216" s="90">
        <v>1</v>
      </c>
      <c r="AM1216" s="92"/>
      <c r="AN1216" s="25"/>
      <c r="AO1216" s="25"/>
      <c r="AP1216" s="25"/>
      <c r="AQ1216" s="25"/>
      <c r="AR1216" s="25"/>
      <c r="AS1216" s="34"/>
      <c r="AT1216" s="34"/>
      <c r="AU1216" s="29">
        <v>1110</v>
      </c>
      <c r="AV1216" s="29" t="s">
        <v>449</v>
      </c>
      <c r="AW1216" s="29" t="str">
        <f t="shared" si="252"/>
        <v>1110.</v>
      </c>
      <c r="AX1216" s="104"/>
    </row>
    <row r="1217" spans="1:50" ht="22.5" customHeight="1" x14ac:dyDescent="0.3">
      <c r="A1217" s="159" t="str">
        <f t="shared" si="253"/>
        <v>1111.</v>
      </c>
      <c r="B1217" s="159">
        <v>4551</v>
      </c>
      <c r="C1217" s="186" t="s">
        <v>1203</v>
      </c>
      <c r="D1217" s="159">
        <v>1962</v>
      </c>
      <c r="E1217" s="167" t="s">
        <v>34</v>
      </c>
      <c r="F1217" s="159" t="s">
        <v>35</v>
      </c>
      <c r="G1217" s="168">
        <v>4</v>
      </c>
      <c r="H1217" s="168">
        <v>2</v>
      </c>
      <c r="I1217" s="152">
        <v>3303.8</v>
      </c>
      <c r="J1217" s="152">
        <v>2965.8</v>
      </c>
      <c r="K1217" s="152">
        <v>2677.1</v>
      </c>
      <c r="L1217" s="153">
        <v>114</v>
      </c>
      <c r="M1217" s="152">
        <f>X1217</f>
        <v>3480404.58</v>
      </c>
      <c r="N1217" s="165" t="s">
        <v>34</v>
      </c>
      <c r="O1217" s="160" t="s">
        <v>34</v>
      </c>
      <c r="P1217" s="165" t="s">
        <v>34</v>
      </c>
      <c r="Q1217" s="152">
        <f t="shared" si="258"/>
        <v>3480404.58</v>
      </c>
      <c r="R1217" s="173">
        <f t="shared" si="256"/>
        <v>1053.4549851685938</v>
      </c>
      <c r="S1217" s="154">
        <v>7593.347341513293</v>
      </c>
      <c r="T1217" s="165" t="s">
        <v>34</v>
      </c>
      <c r="U1217" s="169" t="s">
        <v>34</v>
      </c>
      <c r="V1217" s="165" t="s">
        <v>34</v>
      </c>
      <c r="W1217" s="165">
        <v>1390</v>
      </c>
      <c r="X1217" s="165">
        <v>3480404.58</v>
      </c>
      <c r="Y1217" s="165" t="s">
        <v>34</v>
      </c>
      <c r="Z1217" s="165" t="s">
        <v>34</v>
      </c>
      <c r="AA1217" s="165" t="s">
        <v>34</v>
      </c>
      <c r="AB1217" s="165" t="s">
        <v>34</v>
      </c>
      <c r="AC1217" s="165" t="s">
        <v>34</v>
      </c>
      <c r="AD1217" s="165" t="s">
        <v>34</v>
      </c>
      <c r="AE1217" s="165" t="s">
        <v>34</v>
      </c>
      <c r="AF1217" s="165" t="s">
        <v>34</v>
      </c>
      <c r="AG1217" s="165" t="s">
        <v>34</v>
      </c>
      <c r="AH1217" s="165" t="s">
        <v>34</v>
      </c>
      <c r="AI1217" s="170" t="s">
        <v>38</v>
      </c>
      <c r="AJ1217" s="41"/>
      <c r="AK1217" s="1" t="s">
        <v>404</v>
      </c>
      <c r="AL1217" s="90">
        <v>1</v>
      </c>
      <c r="AM1217" s="92"/>
      <c r="AN1217" s="25"/>
      <c r="AO1217" s="25"/>
      <c r="AP1217" s="25"/>
      <c r="AQ1217" s="25"/>
      <c r="AR1217" s="25"/>
      <c r="AS1217" s="34"/>
      <c r="AT1217" s="55">
        <v>43427</v>
      </c>
      <c r="AU1217" s="29">
        <v>1111</v>
      </c>
      <c r="AV1217" s="29" t="s">
        <v>449</v>
      </c>
      <c r="AW1217" s="29" t="str">
        <f t="shared" si="252"/>
        <v>1111.</v>
      </c>
      <c r="AX1217" s="104"/>
    </row>
    <row r="1218" spans="1:50" ht="22.5" customHeight="1" x14ac:dyDescent="0.3">
      <c r="A1218" s="159" t="str">
        <f t="shared" si="253"/>
        <v>1112.</v>
      </c>
      <c r="B1218" s="159">
        <v>4600</v>
      </c>
      <c r="C1218" s="186" t="s">
        <v>1204</v>
      </c>
      <c r="D1218" s="159">
        <v>1971</v>
      </c>
      <c r="E1218" s="167" t="s">
        <v>34</v>
      </c>
      <c r="F1218" s="159" t="s">
        <v>35</v>
      </c>
      <c r="G1218" s="168">
        <v>5</v>
      </c>
      <c r="H1218" s="168">
        <v>3</v>
      </c>
      <c r="I1218" s="152">
        <v>3005</v>
      </c>
      <c r="J1218" s="152">
        <v>2543.1</v>
      </c>
      <c r="K1218" s="152">
        <v>1831.5</v>
      </c>
      <c r="L1218" s="153">
        <v>185</v>
      </c>
      <c r="M1218" s="152">
        <f>X1218</f>
        <v>1158944.22</v>
      </c>
      <c r="N1218" s="165" t="s">
        <v>34</v>
      </c>
      <c r="O1218" s="160" t="s">
        <v>34</v>
      </c>
      <c r="P1218" s="165" t="s">
        <v>34</v>
      </c>
      <c r="Q1218" s="152">
        <f t="shared" si="258"/>
        <v>1158944.22</v>
      </c>
      <c r="R1218" s="173">
        <f t="shared" si="256"/>
        <v>385.6719534109817</v>
      </c>
      <c r="S1218" s="154">
        <v>7593.347341513293</v>
      </c>
      <c r="T1218" s="165" t="s">
        <v>34</v>
      </c>
      <c r="U1218" s="169" t="s">
        <v>34</v>
      </c>
      <c r="V1218" s="165" t="s">
        <v>34</v>
      </c>
      <c r="W1218" s="165">
        <v>940</v>
      </c>
      <c r="X1218" s="165">
        <v>1158944.22</v>
      </c>
      <c r="Y1218" s="165" t="s">
        <v>34</v>
      </c>
      <c r="Z1218" s="165" t="s">
        <v>34</v>
      </c>
      <c r="AA1218" s="165" t="s">
        <v>34</v>
      </c>
      <c r="AB1218" s="165" t="s">
        <v>34</v>
      </c>
      <c r="AC1218" s="165" t="s">
        <v>34</v>
      </c>
      <c r="AD1218" s="165" t="s">
        <v>34</v>
      </c>
      <c r="AE1218" s="165" t="s">
        <v>34</v>
      </c>
      <c r="AF1218" s="165" t="s">
        <v>34</v>
      </c>
      <c r="AG1218" s="165" t="s">
        <v>34</v>
      </c>
      <c r="AH1218" s="165" t="s">
        <v>34</v>
      </c>
      <c r="AI1218" s="170" t="s">
        <v>38</v>
      </c>
      <c r="AJ1218" s="41"/>
      <c r="AK1218" s="1" t="s">
        <v>404</v>
      </c>
      <c r="AL1218" s="90">
        <v>1</v>
      </c>
      <c r="AM1218" s="92"/>
      <c r="AN1218" s="25"/>
      <c r="AO1218" s="25"/>
      <c r="AP1218" s="25"/>
      <c r="AQ1218" s="25"/>
      <c r="AR1218" s="25"/>
      <c r="AS1218" s="34"/>
      <c r="AT1218" s="55">
        <v>43311</v>
      </c>
      <c r="AU1218" s="29">
        <v>1112</v>
      </c>
      <c r="AV1218" s="29" t="s">
        <v>449</v>
      </c>
      <c r="AW1218" s="29" t="str">
        <f t="shared" si="252"/>
        <v>1112.</v>
      </c>
      <c r="AX1218" s="104"/>
    </row>
    <row r="1219" spans="1:50" ht="22.5" customHeight="1" x14ac:dyDescent="0.3">
      <c r="A1219" s="159" t="str">
        <f t="shared" si="253"/>
        <v>1113.</v>
      </c>
      <c r="B1219" s="159">
        <v>4609</v>
      </c>
      <c r="C1219" s="186" t="s">
        <v>1205</v>
      </c>
      <c r="D1219" s="159">
        <v>1979</v>
      </c>
      <c r="E1219" s="167" t="s">
        <v>34</v>
      </c>
      <c r="F1219" s="159" t="s">
        <v>37</v>
      </c>
      <c r="G1219" s="168">
        <v>9</v>
      </c>
      <c r="H1219" s="168">
        <v>8</v>
      </c>
      <c r="I1219" s="152">
        <v>14524.67</v>
      </c>
      <c r="J1219" s="152">
        <v>14425.57</v>
      </c>
      <c r="K1219" s="152">
        <v>14425.57</v>
      </c>
      <c r="L1219" s="153">
        <v>714</v>
      </c>
      <c r="M1219" s="152">
        <f>X1219</f>
        <v>4006974</v>
      </c>
      <c r="N1219" s="165" t="s">
        <v>34</v>
      </c>
      <c r="O1219" s="160" t="s">
        <v>34</v>
      </c>
      <c r="P1219" s="165" t="s">
        <v>34</v>
      </c>
      <c r="Q1219" s="152">
        <f t="shared" si="258"/>
        <v>4006974</v>
      </c>
      <c r="R1219" s="173">
        <f t="shared" si="256"/>
        <v>275.87366873051161</v>
      </c>
      <c r="S1219" s="154">
        <v>7593.347341513293</v>
      </c>
      <c r="T1219" s="165" t="s">
        <v>34</v>
      </c>
      <c r="U1219" s="169" t="s">
        <v>34</v>
      </c>
      <c r="V1219" s="165" t="s">
        <v>34</v>
      </c>
      <c r="W1219" s="165">
        <v>2082</v>
      </c>
      <c r="X1219" s="165">
        <v>4006974</v>
      </c>
      <c r="Y1219" s="165" t="s">
        <v>34</v>
      </c>
      <c r="Z1219" s="165" t="s">
        <v>34</v>
      </c>
      <c r="AA1219" s="165" t="s">
        <v>34</v>
      </c>
      <c r="AB1219" s="165" t="s">
        <v>34</v>
      </c>
      <c r="AC1219" s="165" t="s">
        <v>34</v>
      </c>
      <c r="AD1219" s="165" t="s">
        <v>34</v>
      </c>
      <c r="AE1219" s="165" t="s">
        <v>34</v>
      </c>
      <c r="AF1219" s="165" t="s">
        <v>34</v>
      </c>
      <c r="AG1219" s="165" t="s">
        <v>34</v>
      </c>
      <c r="AH1219" s="165" t="s">
        <v>34</v>
      </c>
      <c r="AI1219" s="170" t="s">
        <v>38</v>
      </c>
      <c r="AJ1219" s="41"/>
      <c r="AK1219" s="1" t="s">
        <v>407</v>
      </c>
      <c r="AL1219" s="90">
        <v>1</v>
      </c>
      <c r="AM1219" s="89"/>
      <c r="AN1219" s="25"/>
      <c r="AO1219" s="25"/>
      <c r="AP1219" s="25"/>
      <c r="AQ1219" s="25"/>
      <c r="AR1219" s="25"/>
      <c r="AS1219" s="34" t="s">
        <v>532</v>
      </c>
      <c r="AT1219" s="34"/>
      <c r="AU1219" s="29">
        <v>1113</v>
      </c>
      <c r="AV1219" s="29" t="s">
        <v>449</v>
      </c>
      <c r="AW1219" s="29" t="str">
        <f t="shared" si="252"/>
        <v>1113.</v>
      </c>
      <c r="AX1219" s="104"/>
    </row>
    <row r="1220" spans="1:50" ht="22.5" customHeight="1" x14ac:dyDescent="0.3">
      <c r="A1220" s="159" t="str">
        <f t="shared" si="253"/>
        <v>1114.</v>
      </c>
      <c r="B1220" s="159">
        <v>4629</v>
      </c>
      <c r="C1220" s="171" t="s">
        <v>1206</v>
      </c>
      <c r="D1220" s="159">
        <v>1848</v>
      </c>
      <c r="E1220" s="167" t="s">
        <v>34</v>
      </c>
      <c r="F1220" s="159" t="s">
        <v>36</v>
      </c>
      <c r="G1220" s="168">
        <v>2</v>
      </c>
      <c r="H1220" s="168">
        <v>1</v>
      </c>
      <c r="I1220" s="152">
        <v>467.8</v>
      </c>
      <c r="J1220" s="152">
        <v>395.9</v>
      </c>
      <c r="K1220" s="152">
        <v>268.2</v>
      </c>
      <c r="L1220" s="153">
        <v>23</v>
      </c>
      <c r="M1220" s="152">
        <f>T1220+AG1220+AH1220</f>
        <v>225460.2</v>
      </c>
      <c r="N1220" s="165" t="s">
        <v>34</v>
      </c>
      <c r="O1220" s="160" t="s">
        <v>34</v>
      </c>
      <c r="P1220" s="165" t="s">
        <v>34</v>
      </c>
      <c r="Q1220" s="152">
        <f t="shared" si="258"/>
        <v>225460.2</v>
      </c>
      <c r="R1220" s="173">
        <f t="shared" si="256"/>
        <v>481.95852928601965</v>
      </c>
      <c r="S1220" s="154">
        <v>7593.347341513293</v>
      </c>
      <c r="T1220" s="165">
        <v>149396</v>
      </c>
      <c r="U1220" s="169" t="s">
        <v>34</v>
      </c>
      <c r="V1220" s="165" t="s">
        <v>34</v>
      </c>
      <c r="W1220" s="165" t="s">
        <v>34</v>
      </c>
      <c r="X1220" s="165" t="s">
        <v>34</v>
      </c>
      <c r="Y1220" s="165" t="s">
        <v>34</v>
      </c>
      <c r="Z1220" s="165" t="s">
        <v>34</v>
      </c>
      <c r="AA1220" s="165" t="s">
        <v>34</v>
      </c>
      <c r="AB1220" s="165" t="s">
        <v>34</v>
      </c>
      <c r="AC1220" s="165" t="s">
        <v>34</v>
      </c>
      <c r="AD1220" s="165" t="s">
        <v>34</v>
      </c>
      <c r="AE1220" s="165" t="s">
        <v>34</v>
      </c>
      <c r="AF1220" s="165" t="s">
        <v>34</v>
      </c>
      <c r="AG1220" s="165">
        <v>6901</v>
      </c>
      <c r="AH1220" s="165">
        <v>69163.199999999997</v>
      </c>
      <c r="AI1220" s="170" t="s">
        <v>405</v>
      </c>
      <c r="AJ1220" s="41"/>
      <c r="AK1220" s="1" t="s">
        <v>404</v>
      </c>
      <c r="AL1220" s="90">
        <v>1</v>
      </c>
      <c r="AM1220" s="92"/>
      <c r="AN1220" s="49" t="s">
        <v>502</v>
      </c>
      <c r="AO1220" s="49"/>
      <c r="AP1220" s="49"/>
      <c r="AQ1220" s="49"/>
      <c r="AR1220" s="49"/>
      <c r="AS1220" s="34" t="s">
        <v>616</v>
      </c>
      <c r="AT1220" s="34"/>
      <c r="AU1220" s="29">
        <v>1114</v>
      </c>
      <c r="AV1220" s="29" t="s">
        <v>449</v>
      </c>
      <c r="AW1220" s="29" t="str">
        <f t="shared" si="252"/>
        <v>1114.</v>
      </c>
      <c r="AX1220" s="104"/>
    </row>
    <row r="1221" spans="1:50" ht="22.5" customHeight="1" x14ac:dyDescent="0.3">
      <c r="A1221" s="159" t="str">
        <f t="shared" si="253"/>
        <v>1115.</v>
      </c>
      <c r="B1221" s="159">
        <v>4639</v>
      </c>
      <c r="C1221" s="171" t="s">
        <v>1207</v>
      </c>
      <c r="D1221" s="159">
        <v>1946</v>
      </c>
      <c r="E1221" s="167" t="s">
        <v>34</v>
      </c>
      <c r="F1221" s="159" t="s">
        <v>35</v>
      </c>
      <c r="G1221" s="168">
        <v>2</v>
      </c>
      <c r="H1221" s="168">
        <v>1</v>
      </c>
      <c r="I1221" s="152">
        <v>397</v>
      </c>
      <c r="J1221" s="152">
        <v>347.6</v>
      </c>
      <c r="K1221" s="152">
        <v>276.60000000000002</v>
      </c>
      <c r="L1221" s="153">
        <v>13</v>
      </c>
      <c r="M1221" s="152">
        <f>X1221+AH1221</f>
        <v>1002788.29</v>
      </c>
      <c r="N1221" s="165" t="s">
        <v>34</v>
      </c>
      <c r="O1221" s="160" t="s">
        <v>34</v>
      </c>
      <c r="P1221" s="165" t="s">
        <v>34</v>
      </c>
      <c r="Q1221" s="152">
        <f t="shared" si="258"/>
        <v>1002788.29</v>
      </c>
      <c r="R1221" s="173">
        <f t="shared" si="256"/>
        <v>2525.915088161209</v>
      </c>
      <c r="S1221" s="154">
        <v>7593.347341513293</v>
      </c>
      <c r="T1221" s="165" t="s">
        <v>34</v>
      </c>
      <c r="U1221" s="169" t="s">
        <v>34</v>
      </c>
      <c r="V1221" s="165" t="s">
        <v>34</v>
      </c>
      <c r="W1221" s="165">
        <v>291</v>
      </c>
      <c r="X1221" s="165">
        <v>832788.29</v>
      </c>
      <c r="Y1221" s="165" t="s">
        <v>34</v>
      </c>
      <c r="Z1221" s="165" t="s">
        <v>34</v>
      </c>
      <c r="AA1221" s="165" t="s">
        <v>34</v>
      </c>
      <c r="AB1221" s="165" t="s">
        <v>34</v>
      </c>
      <c r="AC1221" s="165" t="s">
        <v>34</v>
      </c>
      <c r="AD1221" s="165" t="s">
        <v>34</v>
      </c>
      <c r="AE1221" s="165" t="s">
        <v>34</v>
      </c>
      <c r="AF1221" s="165" t="s">
        <v>34</v>
      </c>
      <c r="AG1221" s="165" t="s">
        <v>34</v>
      </c>
      <c r="AH1221" s="165">
        <v>170000</v>
      </c>
      <c r="AI1221" s="170" t="s">
        <v>38</v>
      </c>
      <c r="AJ1221" s="41"/>
      <c r="AK1221" s="1" t="s">
        <v>404</v>
      </c>
      <c r="AL1221" s="90">
        <v>1</v>
      </c>
      <c r="AM1221" s="91"/>
      <c r="AN1221" s="49"/>
      <c r="AO1221" s="49"/>
      <c r="AP1221" s="49"/>
      <c r="AQ1221" s="49"/>
      <c r="AR1221" s="49"/>
      <c r="AS1221" s="44" t="s">
        <v>618</v>
      </c>
      <c r="AT1221" s="34"/>
      <c r="AU1221" s="29">
        <v>1115</v>
      </c>
      <c r="AV1221" s="29" t="s">
        <v>449</v>
      </c>
      <c r="AW1221" s="29" t="str">
        <f t="shared" si="252"/>
        <v>1115.</v>
      </c>
      <c r="AX1221" s="104"/>
    </row>
    <row r="1222" spans="1:50" ht="22.5" customHeight="1" x14ac:dyDescent="0.3">
      <c r="A1222" s="159" t="str">
        <f t="shared" si="253"/>
        <v>1116.</v>
      </c>
      <c r="B1222" s="159">
        <v>4641</v>
      </c>
      <c r="C1222" s="171" t="s">
        <v>1208</v>
      </c>
      <c r="D1222" s="159">
        <v>1957</v>
      </c>
      <c r="E1222" s="167" t="s">
        <v>34</v>
      </c>
      <c r="F1222" s="159" t="s">
        <v>35</v>
      </c>
      <c r="G1222" s="168">
        <v>2</v>
      </c>
      <c r="H1222" s="168">
        <v>1</v>
      </c>
      <c r="I1222" s="152">
        <v>446.9</v>
      </c>
      <c r="J1222" s="152">
        <v>378.2</v>
      </c>
      <c r="K1222" s="152">
        <v>284.8</v>
      </c>
      <c r="L1222" s="153">
        <v>20</v>
      </c>
      <c r="M1222" s="152">
        <f>T1222</f>
        <v>25760</v>
      </c>
      <c r="N1222" s="165" t="s">
        <v>34</v>
      </c>
      <c r="O1222" s="160" t="s">
        <v>34</v>
      </c>
      <c r="P1222" s="165" t="s">
        <v>34</v>
      </c>
      <c r="Q1222" s="152">
        <f t="shared" si="258"/>
        <v>25760</v>
      </c>
      <c r="R1222" s="173">
        <f t="shared" si="256"/>
        <v>57.641530543745809</v>
      </c>
      <c r="S1222" s="154">
        <v>7593.347341513293</v>
      </c>
      <c r="T1222" s="165">
        <v>25760</v>
      </c>
      <c r="U1222" s="169" t="s">
        <v>34</v>
      </c>
      <c r="V1222" s="165" t="s">
        <v>34</v>
      </c>
      <c r="W1222" s="165" t="s">
        <v>34</v>
      </c>
      <c r="X1222" s="165" t="s">
        <v>34</v>
      </c>
      <c r="Y1222" s="165" t="s">
        <v>34</v>
      </c>
      <c r="Z1222" s="165" t="s">
        <v>34</v>
      </c>
      <c r="AA1222" s="165" t="s">
        <v>34</v>
      </c>
      <c r="AB1222" s="165" t="s">
        <v>34</v>
      </c>
      <c r="AC1222" s="165" t="s">
        <v>34</v>
      </c>
      <c r="AD1222" s="165" t="s">
        <v>34</v>
      </c>
      <c r="AE1222" s="165" t="s">
        <v>34</v>
      </c>
      <c r="AF1222" s="165" t="s">
        <v>34</v>
      </c>
      <c r="AG1222" s="165" t="s">
        <v>34</v>
      </c>
      <c r="AH1222" s="165" t="s">
        <v>34</v>
      </c>
      <c r="AI1222" s="170" t="s">
        <v>38</v>
      </c>
      <c r="AJ1222" s="41"/>
      <c r="AK1222" s="1" t="s">
        <v>404</v>
      </c>
      <c r="AL1222" s="90">
        <v>1</v>
      </c>
      <c r="AM1222" s="92"/>
      <c r="AN1222" s="25" t="s">
        <v>409</v>
      </c>
      <c r="AO1222" s="25"/>
      <c r="AP1222" s="25"/>
      <c r="AQ1222" s="25"/>
      <c r="AR1222" s="25"/>
      <c r="AS1222" s="34" t="s">
        <v>554</v>
      </c>
      <c r="AT1222" s="55">
        <v>43368</v>
      </c>
      <c r="AU1222" s="29">
        <v>1116</v>
      </c>
      <c r="AV1222" s="29" t="s">
        <v>449</v>
      </c>
      <c r="AW1222" s="29" t="str">
        <f t="shared" ref="AW1222:AW1285" si="259">CONCATENATE(AU1222,AV1222)</f>
        <v>1116.</v>
      </c>
      <c r="AX1222" s="104"/>
    </row>
    <row r="1223" spans="1:50" ht="22.5" customHeight="1" x14ac:dyDescent="0.3">
      <c r="A1223" s="159" t="str">
        <f t="shared" si="253"/>
        <v>1117.</v>
      </c>
      <c r="B1223" s="159">
        <v>4648</v>
      </c>
      <c r="C1223" s="171" t="s">
        <v>1209</v>
      </c>
      <c r="D1223" s="159">
        <v>1961</v>
      </c>
      <c r="E1223" s="167" t="s">
        <v>34</v>
      </c>
      <c r="F1223" s="159" t="s">
        <v>35</v>
      </c>
      <c r="G1223" s="168">
        <v>2</v>
      </c>
      <c r="H1223" s="168">
        <v>2</v>
      </c>
      <c r="I1223" s="152">
        <v>745.09</v>
      </c>
      <c r="J1223" s="152">
        <v>692.39</v>
      </c>
      <c r="K1223" s="152">
        <v>692.39</v>
      </c>
      <c r="L1223" s="153">
        <v>51</v>
      </c>
      <c r="M1223" s="152">
        <f>X1223</f>
        <v>1488478.75</v>
      </c>
      <c r="N1223" s="165" t="s">
        <v>34</v>
      </c>
      <c r="O1223" s="160" t="s">
        <v>34</v>
      </c>
      <c r="P1223" s="165" t="s">
        <v>34</v>
      </c>
      <c r="Q1223" s="152">
        <f t="shared" si="258"/>
        <v>1488478.75</v>
      </c>
      <c r="R1223" s="173">
        <f t="shared" si="256"/>
        <v>1997.7167187856501</v>
      </c>
      <c r="S1223" s="154">
        <v>7593.347341513293</v>
      </c>
      <c r="T1223" s="165" t="s">
        <v>34</v>
      </c>
      <c r="U1223" s="169" t="s">
        <v>34</v>
      </c>
      <c r="V1223" s="165" t="s">
        <v>34</v>
      </c>
      <c r="W1223" s="165">
        <v>669.28</v>
      </c>
      <c r="X1223" s="165">
        <v>1488478.75</v>
      </c>
      <c r="Y1223" s="165" t="s">
        <v>34</v>
      </c>
      <c r="Z1223" s="165" t="s">
        <v>34</v>
      </c>
      <c r="AA1223" s="165" t="s">
        <v>34</v>
      </c>
      <c r="AB1223" s="165" t="s">
        <v>34</v>
      </c>
      <c r="AC1223" s="165" t="s">
        <v>34</v>
      </c>
      <c r="AD1223" s="165" t="s">
        <v>34</v>
      </c>
      <c r="AE1223" s="165" t="s">
        <v>34</v>
      </c>
      <c r="AF1223" s="165" t="s">
        <v>34</v>
      </c>
      <c r="AG1223" s="165" t="s">
        <v>34</v>
      </c>
      <c r="AH1223" s="165" t="s">
        <v>34</v>
      </c>
      <c r="AI1223" s="170" t="s">
        <v>38</v>
      </c>
      <c r="AJ1223" s="41"/>
      <c r="AK1223" s="1" t="s">
        <v>404</v>
      </c>
      <c r="AL1223" s="90">
        <v>1</v>
      </c>
      <c r="AM1223" s="92"/>
      <c r="AN1223" s="25"/>
      <c r="AO1223" s="25"/>
      <c r="AP1223" s="25"/>
      <c r="AQ1223" s="25"/>
      <c r="AR1223" s="25"/>
      <c r="AS1223" s="34" t="s">
        <v>500</v>
      </c>
      <c r="AT1223" s="55">
        <v>43384</v>
      </c>
      <c r="AU1223" s="29">
        <v>1117</v>
      </c>
      <c r="AV1223" s="29" t="s">
        <v>449</v>
      </c>
      <c r="AW1223" s="29" t="str">
        <f t="shared" si="259"/>
        <v>1117.</v>
      </c>
      <c r="AX1223" s="104"/>
    </row>
    <row r="1224" spans="1:50" ht="22.5" customHeight="1" x14ac:dyDescent="0.3">
      <c r="A1224" s="159" t="str">
        <f t="shared" si="253"/>
        <v>1118.</v>
      </c>
      <c r="B1224" s="159">
        <v>4658</v>
      </c>
      <c r="C1224" s="186" t="s">
        <v>1210</v>
      </c>
      <c r="D1224" s="159">
        <v>1961</v>
      </c>
      <c r="E1224" s="167" t="s">
        <v>34</v>
      </c>
      <c r="F1224" s="159" t="s">
        <v>35</v>
      </c>
      <c r="G1224" s="168">
        <v>2</v>
      </c>
      <c r="H1224" s="168">
        <v>2</v>
      </c>
      <c r="I1224" s="152">
        <v>686.4</v>
      </c>
      <c r="J1224" s="152">
        <v>639.4</v>
      </c>
      <c r="K1224" s="152">
        <v>639.4</v>
      </c>
      <c r="L1224" s="153">
        <v>43</v>
      </c>
      <c r="M1224" s="152">
        <f>X1224</f>
        <v>1235157.51</v>
      </c>
      <c r="N1224" s="165" t="s">
        <v>34</v>
      </c>
      <c r="O1224" s="160" t="s">
        <v>34</v>
      </c>
      <c r="P1224" s="165" t="s">
        <v>34</v>
      </c>
      <c r="Q1224" s="152">
        <f t="shared" si="258"/>
        <v>1235157.51</v>
      </c>
      <c r="R1224" s="173">
        <f t="shared" ref="R1224:R1250" si="260">M1224/I1224</f>
        <v>1799.471896853147</v>
      </c>
      <c r="S1224" s="154">
        <v>7593.347341513293</v>
      </c>
      <c r="T1224" s="165" t="s">
        <v>34</v>
      </c>
      <c r="U1224" s="169" t="s">
        <v>34</v>
      </c>
      <c r="V1224" s="165" t="s">
        <v>34</v>
      </c>
      <c r="W1224" s="165">
        <v>559</v>
      </c>
      <c r="X1224" s="165">
        <v>1235157.51</v>
      </c>
      <c r="Y1224" s="165" t="s">
        <v>34</v>
      </c>
      <c r="Z1224" s="165" t="s">
        <v>34</v>
      </c>
      <c r="AA1224" s="165" t="s">
        <v>34</v>
      </c>
      <c r="AB1224" s="165" t="s">
        <v>34</v>
      </c>
      <c r="AC1224" s="165" t="s">
        <v>34</v>
      </c>
      <c r="AD1224" s="165" t="s">
        <v>34</v>
      </c>
      <c r="AE1224" s="165" t="s">
        <v>34</v>
      </c>
      <c r="AF1224" s="165" t="s">
        <v>34</v>
      </c>
      <c r="AG1224" s="165" t="s">
        <v>34</v>
      </c>
      <c r="AH1224" s="165" t="s">
        <v>34</v>
      </c>
      <c r="AI1224" s="170" t="s">
        <v>38</v>
      </c>
      <c r="AJ1224" s="41"/>
      <c r="AK1224" s="1" t="s">
        <v>404</v>
      </c>
      <c r="AL1224" s="90">
        <v>1</v>
      </c>
      <c r="AM1224" s="92"/>
      <c r="AN1224" s="25"/>
      <c r="AO1224" s="25"/>
      <c r="AP1224" s="25"/>
      <c r="AQ1224" s="25"/>
      <c r="AR1224" s="25"/>
      <c r="AS1224" s="34"/>
      <c r="AT1224" s="55">
        <v>43377</v>
      </c>
      <c r="AU1224" s="29">
        <v>1118</v>
      </c>
      <c r="AV1224" s="29" t="s">
        <v>449</v>
      </c>
      <c r="AW1224" s="29" t="str">
        <f t="shared" si="259"/>
        <v>1118.</v>
      </c>
      <c r="AX1224" s="104"/>
    </row>
    <row r="1225" spans="1:50" ht="22.5" customHeight="1" x14ac:dyDescent="0.3">
      <c r="A1225" s="159" t="str">
        <f t="shared" si="253"/>
        <v>1119.</v>
      </c>
      <c r="B1225" s="159">
        <v>4668</v>
      </c>
      <c r="C1225" s="186" t="s">
        <v>1058</v>
      </c>
      <c r="D1225" s="159">
        <v>1990</v>
      </c>
      <c r="E1225" s="167" t="s">
        <v>34</v>
      </c>
      <c r="F1225" s="159" t="s">
        <v>37</v>
      </c>
      <c r="G1225" s="168">
        <v>10</v>
      </c>
      <c r="H1225" s="168">
        <v>7</v>
      </c>
      <c r="I1225" s="152">
        <v>15317.2</v>
      </c>
      <c r="J1225" s="152">
        <v>12962.7</v>
      </c>
      <c r="K1225" s="152">
        <v>8793.7000000000007</v>
      </c>
      <c r="L1225" s="153">
        <v>711</v>
      </c>
      <c r="M1225" s="152">
        <f>V1225+AH1225</f>
        <v>13481062.5</v>
      </c>
      <c r="N1225" s="165" t="s">
        <v>34</v>
      </c>
      <c r="O1225" s="160" t="s">
        <v>34</v>
      </c>
      <c r="P1225" s="165" t="s">
        <v>34</v>
      </c>
      <c r="Q1225" s="152">
        <f t="shared" si="258"/>
        <v>13481062.5</v>
      </c>
      <c r="R1225" s="173">
        <f t="shared" si="260"/>
        <v>880.12577364009087</v>
      </c>
      <c r="S1225" s="154">
        <v>7593.347341513293</v>
      </c>
      <c r="T1225" s="165" t="s">
        <v>34</v>
      </c>
      <c r="U1225" s="169">
        <v>7</v>
      </c>
      <c r="V1225" s="165">
        <v>13131062.5</v>
      </c>
      <c r="W1225" s="165" t="s">
        <v>34</v>
      </c>
      <c r="X1225" s="165" t="s">
        <v>34</v>
      </c>
      <c r="Y1225" s="165" t="s">
        <v>34</v>
      </c>
      <c r="Z1225" s="165" t="s">
        <v>34</v>
      </c>
      <c r="AA1225" s="165" t="s">
        <v>34</v>
      </c>
      <c r="AB1225" s="165" t="s">
        <v>34</v>
      </c>
      <c r="AC1225" s="165" t="s">
        <v>34</v>
      </c>
      <c r="AD1225" s="165" t="s">
        <v>34</v>
      </c>
      <c r="AE1225" s="165" t="s">
        <v>34</v>
      </c>
      <c r="AF1225" s="165" t="s">
        <v>34</v>
      </c>
      <c r="AG1225" s="165" t="s">
        <v>34</v>
      </c>
      <c r="AH1225" s="165">
        <v>350000</v>
      </c>
      <c r="AI1225" s="170" t="s">
        <v>405</v>
      </c>
      <c r="AJ1225" s="41"/>
      <c r="AK1225" s="1" t="s">
        <v>404</v>
      </c>
      <c r="AL1225" s="90">
        <v>1</v>
      </c>
      <c r="AM1225" s="92"/>
      <c r="AN1225" s="49" t="s">
        <v>1590</v>
      </c>
      <c r="AO1225" s="49"/>
      <c r="AP1225" s="49"/>
      <c r="AQ1225" s="49"/>
      <c r="AR1225" s="49"/>
      <c r="AS1225" s="34" t="s">
        <v>598</v>
      </c>
      <c r="AT1225" s="34"/>
      <c r="AU1225" s="29">
        <v>1119</v>
      </c>
      <c r="AV1225" s="29" t="s">
        <v>449</v>
      </c>
      <c r="AW1225" s="29" t="str">
        <f t="shared" si="259"/>
        <v>1119.</v>
      </c>
      <c r="AX1225" s="104"/>
    </row>
    <row r="1226" spans="1:50" ht="22.5" customHeight="1" x14ac:dyDescent="0.3">
      <c r="A1226" s="159" t="str">
        <f t="shared" si="253"/>
        <v>1120.</v>
      </c>
      <c r="B1226" s="159">
        <v>4683</v>
      </c>
      <c r="C1226" s="186" t="s">
        <v>1211</v>
      </c>
      <c r="D1226" s="159">
        <v>1988</v>
      </c>
      <c r="E1226" s="167" t="s">
        <v>34</v>
      </c>
      <c r="F1226" s="159" t="s">
        <v>37</v>
      </c>
      <c r="G1226" s="168">
        <v>9</v>
      </c>
      <c r="H1226" s="168">
        <v>4</v>
      </c>
      <c r="I1226" s="152">
        <v>7732.8</v>
      </c>
      <c r="J1226" s="152">
        <v>7732.8</v>
      </c>
      <c r="K1226" s="152">
        <v>7732.8</v>
      </c>
      <c r="L1226" s="153">
        <v>379</v>
      </c>
      <c r="M1226" s="152">
        <f t="shared" ref="M1226:M1227" si="261">V1226+AH1226</f>
        <v>7715173.4400000004</v>
      </c>
      <c r="N1226" s="165" t="s">
        <v>34</v>
      </c>
      <c r="O1226" s="160" t="s">
        <v>34</v>
      </c>
      <c r="P1226" s="165" t="s">
        <v>34</v>
      </c>
      <c r="Q1226" s="152">
        <f t="shared" si="258"/>
        <v>7715173.4400000004</v>
      </c>
      <c r="R1226" s="173">
        <f t="shared" si="260"/>
        <v>997.7205462445686</v>
      </c>
      <c r="S1226" s="154">
        <v>7593.347341513293</v>
      </c>
      <c r="T1226" s="165" t="s">
        <v>34</v>
      </c>
      <c r="U1226" s="169">
        <v>4</v>
      </c>
      <c r="V1226" s="165">
        <v>7515173.4400000004</v>
      </c>
      <c r="W1226" s="165" t="s">
        <v>34</v>
      </c>
      <c r="X1226" s="165" t="s">
        <v>34</v>
      </c>
      <c r="Y1226" s="165" t="s">
        <v>34</v>
      </c>
      <c r="Z1226" s="165" t="s">
        <v>34</v>
      </c>
      <c r="AA1226" s="165" t="s">
        <v>34</v>
      </c>
      <c r="AB1226" s="165" t="s">
        <v>34</v>
      </c>
      <c r="AC1226" s="165" t="s">
        <v>34</v>
      </c>
      <c r="AD1226" s="165" t="s">
        <v>34</v>
      </c>
      <c r="AE1226" s="165" t="s">
        <v>34</v>
      </c>
      <c r="AF1226" s="165" t="s">
        <v>34</v>
      </c>
      <c r="AG1226" s="165" t="s">
        <v>34</v>
      </c>
      <c r="AH1226" s="165">
        <v>200000</v>
      </c>
      <c r="AI1226" s="170" t="s">
        <v>405</v>
      </c>
      <c r="AJ1226" s="41"/>
      <c r="AK1226" s="1" t="s">
        <v>404</v>
      </c>
      <c r="AL1226" s="90">
        <v>1</v>
      </c>
      <c r="AM1226" s="92"/>
      <c r="AN1226" s="49" t="s">
        <v>1590</v>
      </c>
      <c r="AO1226" s="49"/>
      <c r="AP1226" s="49"/>
      <c r="AQ1226" s="49"/>
      <c r="AR1226" s="49"/>
      <c r="AS1226" s="34" t="s">
        <v>1569</v>
      </c>
      <c r="AT1226" s="34"/>
      <c r="AU1226" s="29">
        <v>1120</v>
      </c>
      <c r="AV1226" s="29" t="s">
        <v>449</v>
      </c>
      <c r="AW1226" s="29" t="str">
        <f t="shared" si="259"/>
        <v>1120.</v>
      </c>
      <c r="AX1226" s="104"/>
    </row>
    <row r="1227" spans="1:50" ht="22.5" customHeight="1" x14ac:dyDescent="0.3">
      <c r="A1227" s="159" t="str">
        <f t="shared" si="253"/>
        <v>1121.</v>
      </c>
      <c r="B1227" s="159">
        <v>4688</v>
      </c>
      <c r="C1227" s="186" t="s">
        <v>1212</v>
      </c>
      <c r="D1227" s="159">
        <v>1988</v>
      </c>
      <c r="E1227" s="167" t="s">
        <v>34</v>
      </c>
      <c r="F1227" s="159" t="s">
        <v>37</v>
      </c>
      <c r="G1227" s="168">
        <v>9</v>
      </c>
      <c r="H1227" s="168">
        <v>3</v>
      </c>
      <c r="I1227" s="152">
        <v>6453.5</v>
      </c>
      <c r="J1227" s="152">
        <v>3450.3</v>
      </c>
      <c r="K1227" s="152">
        <v>3540.3</v>
      </c>
      <c r="L1227" s="153">
        <v>301</v>
      </c>
      <c r="M1227" s="152">
        <f t="shared" si="261"/>
        <v>5759517.6900000004</v>
      </c>
      <c r="N1227" s="165" t="s">
        <v>34</v>
      </c>
      <c r="O1227" s="160" t="s">
        <v>34</v>
      </c>
      <c r="P1227" s="165" t="s">
        <v>34</v>
      </c>
      <c r="Q1227" s="152">
        <f t="shared" si="258"/>
        <v>5759517.6900000004</v>
      </c>
      <c r="R1227" s="173">
        <f t="shared" si="260"/>
        <v>892.46419617261961</v>
      </c>
      <c r="S1227" s="154">
        <v>7593.347341513293</v>
      </c>
      <c r="T1227" s="165" t="s">
        <v>34</v>
      </c>
      <c r="U1227" s="169">
        <v>3</v>
      </c>
      <c r="V1227" s="165">
        <v>5609517.6900000004</v>
      </c>
      <c r="W1227" s="165" t="s">
        <v>34</v>
      </c>
      <c r="X1227" s="165" t="s">
        <v>34</v>
      </c>
      <c r="Y1227" s="165" t="s">
        <v>34</v>
      </c>
      <c r="Z1227" s="165" t="s">
        <v>34</v>
      </c>
      <c r="AA1227" s="165" t="s">
        <v>34</v>
      </c>
      <c r="AB1227" s="165" t="s">
        <v>34</v>
      </c>
      <c r="AC1227" s="165" t="s">
        <v>34</v>
      </c>
      <c r="AD1227" s="165" t="s">
        <v>34</v>
      </c>
      <c r="AE1227" s="165" t="s">
        <v>34</v>
      </c>
      <c r="AF1227" s="165" t="s">
        <v>34</v>
      </c>
      <c r="AG1227" s="165" t="s">
        <v>34</v>
      </c>
      <c r="AH1227" s="165">
        <v>150000</v>
      </c>
      <c r="AI1227" s="170" t="s">
        <v>405</v>
      </c>
      <c r="AJ1227" s="41"/>
      <c r="AK1227" s="1" t="s">
        <v>404</v>
      </c>
      <c r="AL1227" s="90">
        <v>1</v>
      </c>
      <c r="AM1227" s="92"/>
      <c r="AN1227" s="49" t="s">
        <v>1590</v>
      </c>
      <c r="AO1227" s="49"/>
      <c r="AP1227" s="49"/>
      <c r="AQ1227" s="49"/>
      <c r="AR1227" s="49"/>
      <c r="AS1227" s="34" t="s">
        <v>614</v>
      </c>
      <c r="AT1227" s="34"/>
      <c r="AU1227" s="29">
        <v>1121</v>
      </c>
      <c r="AV1227" s="29" t="s">
        <v>449</v>
      </c>
      <c r="AW1227" s="29" t="str">
        <f t="shared" si="259"/>
        <v>1121.</v>
      </c>
      <c r="AX1227" s="104"/>
    </row>
    <row r="1228" spans="1:50" ht="22.5" customHeight="1" x14ac:dyDescent="0.3">
      <c r="A1228" s="159" t="str">
        <f t="shared" ref="A1228:A1281" si="262">AW1228</f>
        <v>1122.</v>
      </c>
      <c r="B1228" s="159">
        <v>4691</v>
      </c>
      <c r="C1228" s="186" t="s">
        <v>1213</v>
      </c>
      <c r="D1228" s="159">
        <v>1966</v>
      </c>
      <c r="E1228" s="167" t="s">
        <v>34</v>
      </c>
      <c r="F1228" s="159" t="s">
        <v>35</v>
      </c>
      <c r="G1228" s="168">
        <v>5</v>
      </c>
      <c r="H1228" s="168">
        <v>4</v>
      </c>
      <c r="I1228" s="152">
        <v>3104.1</v>
      </c>
      <c r="J1228" s="152">
        <v>2640.1</v>
      </c>
      <c r="K1228" s="152">
        <v>2640.1</v>
      </c>
      <c r="L1228" s="153">
        <v>121</v>
      </c>
      <c r="M1228" s="152">
        <f>AB1228</f>
        <v>636512.48</v>
      </c>
      <c r="N1228" s="165" t="s">
        <v>34</v>
      </c>
      <c r="O1228" s="160" t="s">
        <v>34</v>
      </c>
      <c r="P1228" s="165" t="s">
        <v>34</v>
      </c>
      <c r="Q1228" s="152">
        <f t="shared" si="258"/>
        <v>636512.48</v>
      </c>
      <c r="R1228" s="173">
        <f t="shared" si="260"/>
        <v>205.05540414290778</v>
      </c>
      <c r="S1228" s="154">
        <v>7593.347341513293</v>
      </c>
      <c r="T1228" s="165" t="s">
        <v>34</v>
      </c>
      <c r="U1228" s="169" t="s">
        <v>34</v>
      </c>
      <c r="V1228" s="165" t="s">
        <v>34</v>
      </c>
      <c r="W1228" s="165" t="s">
        <v>34</v>
      </c>
      <c r="X1228" s="165" t="s">
        <v>34</v>
      </c>
      <c r="Y1228" s="165" t="s">
        <v>34</v>
      </c>
      <c r="Z1228" s="165" t="s">
        <v>34</v>
      </c>
      <c r="AA1228" s="165">
        <v>708</v>
      </c>
      <c r="AB1228" s="165">
        <v>636512.48</v>
      </c>
      <c r="AC1228" s="165" t="s">
        <v>34</v>
      </c>
      <c r="AD1228" s="165" t="s">
        <v>34</v>
      </c>
      <c r="AE1228" s="165" t="s">
        <v>34</v>
      </c>
      <c r="AF1228" s="165" t="s">
        <v>34</v>
      </c>
      <c r="AG1228" s="165" t="s">
        <v>34</v>
      </c>
      <c r="AH1228" s="165" t="s">
        <v>34</v>
      </c>
      <c r="AI1228" s="170" t="s">
        <v>38</v>
      </c>
      <c r="AJ1228" s="41"/>
      <c r="AK1228" s="1" t="s">
        <v>406</v>
      </c>
      <c r="AL1228" s="90">
        <v>1</v>
      </c>
      <c r="AM1228" s="91"/>
      <c r="AN1228" s="25"/>
      <c r="AO1228" s="25"/>
      <c r="AP1228" s="25"/>
      <c r="AQ1228" s="25"/>
      <c r="AR1228" s="25"/>
      <c r="AS1228" s="34"/>
      <c r="AT1228" s="55">
        <v>43451</v>
      </c>
      <c r="AU1228" s="29">
        <v>1122</v>
      </c>
      <c r="AV1228" s="29" t="s">
        <v>449</v>
      </c>
      <c r="AW1228" s="29" t="str">
        <f t="shared" si="259"/>
        <v>1122.</v>
      </c>
      <c r="AX1228" s="104"/>
    </row>
    <row r="1229" spans="1:50" ht="22.5" customHeight="1" x14ac:dyDescent="0.3">
      <c r="A1229" s="159" t="str">
        <f t="shared" si="262"/>
        <v>1123.</v>
      </c>
      <c r="B1229" s="159">
        <v>4692</v>
      </c>
      <c r="C1229" s="186" t="s">
        <v>1214</v>
      </c>
      <c r="D1229" s="159">
        <v>1968</v>
      </c>
      <c r="E1229" s="167" t="s">
        <v>34</v>
      </c>
      <c r="F1229" s="159" t="s">
        <v>35</v>
      </c>
      <c r="G1229" s="168">
        <v>5</v>
      </c>
      <c r="H1229" s="168">
        <v>8</v>
      </c>
      <c r="I1229" s="152">
        <v>5987.4</v>
      </c>
      <c r="J1229" s="152">
        <v>5179.1000000000004</v>
      </c>
      <c r="K1229" s="152">
        <v>3913.1</v>
      </c>
      <c r="L1229" s="153">
        <v>255</v>
      </c>
      <c r="M1229" s="152">
        <f>X1229</f>
        <v>5109286.3899999997</v>
      </c>
      <c r="N1229" s="165" t="s">
        <v>34</v>
      </c>
      <c r="O1229" s="160" t="s">
        <v>34</v>
      </c>
      <c r="P1229" s="165" t="s">
        <v>34</v>
      </c>
      <c r="Q1229" s="152">
        <f t="shared" si="258"/>
        <v>5109286.3899999997</v>
      </c>
      <c r="R1229" s="173">
        <f t="shared" si="260"/>
        <v>853.33974513144267</v>
      </c>
      <c r="S1229" s="154">
        <v>7593.347341513293</v>
      </c>
      <c r="T1229" s="165" t="s">
        <v>34</v>
      </c>
      <c r="U1229" s="169" t="s">
        <v>34</v>
      </c>
      <c r="V1229" s="165" t="s">
        <v>34</v>
      </c>
      <c r="W1229" s="165">
        <v>1953</v>
      </c>
      <c r="X1229" s="165">
        <v>5109286.3899999997</v>
      </c>
      <c r="Y1229" s="165" t="s">
        <v>34</v>
      </c>
      <c r="Z1229" s="165" t="s">
        <v>34</v>
      </c>
      <c r="AA1229" s="165" t="s">
        <v>34</v>
      </c>
      <c r="AB1229" s="165" t="s">
        <v>34</v>
      </c>
      <c r="AC1229" s="165" t="s">
        <v>34</v>
      </c>
      <c r="AD1229" s="165" t="s">
        <v>34</v>
      </c>
      <c r="AE1229" s="165" t="s">
        <v>34</v>
      </c>
      <c r="AF1229" s="165" t="s">
        <v>34</v>
      </c>
      <c r="AG1229" s="165" t="s">
        <v>34</v>
      </c>
      <c r="AH1229" s="165" t="s">
        <v>34</v>
      </c>
      <c r="AI1229" s="170" t="s">
        <v>38</v>
      </c>
      <c r="AJ1229" s="41"/>
      <c r="AK1229" s="1" t="s">
        <v>404</v>
      </c>
      <c r="AL1229" s="90">
        <v>1</v>
      </c>
      <c r="AM1229" s="92"/>
      <c r="AN1229" s="25"/>
      <c r="AO1229" s="25"/>
      <c r="AP1229" s="25"/>
      <c r="AQ1229" s="25"/>
      <c r="AR1229" s="25"/>
      <c r="AS1229" s="34"/>
      <c r="AT1229" s="55">
        <v>43381</v>
      </c>
      <c r="AU1229" s="29">
        <v>1123</v>
      </c>
      <c r="AV1229" s="29" t="s">
        <v>449</v>
      </c>
      <c r="AW1229" s="29" t="str">
        <f t="shared" si="259"/>
        <v>1123.</v>
      </c>
      <c r="AX1229" s="104"/>
    </row>
    <row r="1230" spans="1:50" ht="22.5" customHeight="1" x14ac:dyDescent="0.3">
      <c r="A1230" s="159" t="str">
        <f t="shared" si="262"/>
        <v>1124.</v>
      </c>
      <c r="B1230" s="159">
        <v>4694</v>
      </c>
      <c r="C1230" s="185" t="s">
        <v>1215</v>
      </c>
      <c r="D1230" s="159">
        <v>1970</v>
      </c>
      <c r="E1230" s="167" t="s">
        <v>34</v>
      </c>
      <c r="F1230" s="159" t="s">
        <v>35</v>
      </c>
      <c r="G1230" s="168">
        <v>9</v>
      </c>
      <c r="H1230" s="168">
        <v>1</v>
      </c>
      <c r="I1230" s="165">
        <v>1886.9</v>
      </c>
      <c r="J1230" s="165">
        <v>1632.2</v>
      </c>
      <c r="K1230" s="165">
        <v>1147.4000000000001</v>
      </c>
      <c r="L1230" s="169">
        <v>98</v>
      </c>
      <c r="M1230" s="152">
        <f t="shared" ref="M1230" si="263">V1230+AH1230</f>
        <v>1928793.36</v>
      </c>
      <c r="N1230" s="165" t="s">
        <v>34</v>
      </c>
      <c r="O1230" s="160" t="s">
        <v>34</v>
      </c>
      <c r="P1230" s="165" t="s">
        <v>34</v>
      </c>
      <c r="Q1230" s="152">
        <f t="shared" si="258"/>
        <v>1928793.36</v>
      </c>
      <c r="R1230" s="173">
        <f t="shared" si="260"/>
        <v>1022.2022152737294</v>
      </c>
      <c r="S1230" s="154">
        <v>7593.347341513293</v>
      </c>
      <c r="T1230" s="165" t="s">
        <v>34</v>
      </c>
      <c r="U1230" s="169">
        <v>1</v>
      </c>
      <c r="V1230" s="165">
        <v>1878793.36</v>
      </c>
      <c r="W1230" s="165" t="s">
        <v>34</v>
      </c>
      <c r="X1230" s="165" t="s">
        <v>34</v>
      </c>
      <c r="Y1230" s="165" t="s">
        <v>34</v>
      </c>
      <c r="Z1230" s="165" t="s">
        <v>34</v>
      </c>
      <c r="AA1230" s="165" t="s">
        <v>34</v>
      </c>
      <c r="AB1230" s="165" t="s">
        <v>34</v>
      </c>
      <c r="AC1230" s="165" t="s">
        <v>34</v>
      </c>
      <c r="AD1230" s="165" t="s">
        <v>34</v>
      </c>
      <c r="AE1230" s="165" t="s">
        <v>34</v>
      </c>
      <c r="AF1230" s="165" t="s">
        <v>34</v>
      </c>
      <c r="AG1230" s="165" t="s">
        <v>34</v>
      </c>
      <c r="AH1230" s="165">
        <v>50000</v>
      </c>
      <c r="AI1230" s="170" t="s">
        <v>405</v>
      </c>
      <c r="AJ1230" s="41"/>
      <c r="AK1230" s="1" t="s">
        <v>404</v>
      </c>
      <c r="AL1230" s="90">
        <v>1</v>
      </c>
      <c r="AM1230" s="92"/>
      <c r="AN1230" s="49" t="s">
        <v>1590</v>
      </c>
      <c r="AO1230" s="49"/>
      <c r="AP1230" s="49"/>
      <c r="AQ1230" s="49"/>
      <c r="AR1230" s="49"/>
      <c r="AS1230" s="34" t="s">
        <v>1568</v>
      </c>
      <c r="AT1230" s="34"/>
      <c r="AU1230" s="29">
        <v>1124</v>
      </c>
      <c r="AV1230" s="29" t="s">
        <v>449</v>
      </c>
      <c r="AW1230" s="29" t="str">
        <f t="shared" si="259"/>
        <v>1124.</v>
      </c>
      <c r="AX1230" s="104"/>
    </row>
    <row r="1231" spans="1:50" ht="22.5" customHeight="1" x14ac:dyDescent="0.3">
      <c r="A1231" s="159" t="str">
        <f t="shared" si="262"/>
        <v>1125.</v>
      </c>
      <c r="B1231" s="159">
        <v>4695</v>
      </c>
      <c r="C1231" s="186" t="s">
        <v>1216</v>
      </c>
      <c r="D1231" s="159">
        <v>1970</v>
      </c>
      <c r="E1231" s="167" t="s">
        <v>34</v>
      </c>
      <c r="F1231" s="159" t="s">
        <v>35</v>
      </c>
      <c r="G1231" s="168">
        <v>5</v>
      </c>
      <c r="H1231" s="168">
        <v>8</v>
      </c>
      <c r="I1231" s="152">
        <v>6023.8</v>
      </c>
      <c r="J1231" s="152">
        <v>5391.8</v>
      </c>
      <c r="K1231" s="152">
        <v>5010.8</v>
      </c>
      <c r="L1231" s="153">
        <v>266</v>
      </c>
      <c r="M1231" s="152">
        <f>X1231</f>
        <v>2227337.29</v>
      </c>
      <c r="N1231" s="165" t="s">
        <v>34</v>
      </c>
      <c r="O1231" s="160" t="s">
        <v>34</v>
      </c>
      <c r="P1231" s="165" t="s">
        <v>34</v>
      </c>
      <c r="Q1231" s="152">
        <f t="shared" si="258"/>
        <v>2227337.29</v>
      </c>
      <c r="R1231" s="173">
        <f t="shared" si="260"/>
        <v>369.75618214416147</v>
      </c>
      <c r="S1231" s="154">
        <v>7593.347341513293</v>
      </c>
      <c r="T1231" s="165" t="s">
        <v>34</v>
      </c>
      <c r="U1231" s="169" t="s">
        <v>34</v>
      </c>
      <c r="V1231" s="165" t="s">
        <v>34</v>
      </c>
      <c r="W1231" s="165">
        <v>1867</v>
      </c>
      <c r="X1231" s="165">
        <v>2227337.29</v>
      </c>
      <c r="Y1231" s="165" t="s">
        <v>34</v>
      </c>
      <c r="Z1231" s="165" t="s">
        <v>34</v>
      </c>
      <c r="AA1231" s="165" t="s">
        <v>34</v>
      </c>
      <c r="AB1231" s="165" t="s">
        <v>34</v>
      </c>
      <c r="AC1231" s="165" t="s">
        <v>34</v>
      </c>
      <c r="AD1231" s="165" t="s">
        <v>34</v>
      </c>
      <c r="AE1231" s="165" t="s">
        <v>34</v>
      </c>
      <c r="AF1231" s="165" t="s">
        <v>34</v>
      </c>
      <c r="AG1231" s="165" t="s">
        <v>34</v>
      </c>
      <c r="AH1231" s="165" t="s">
        <v>34</v>
      </c>
      <c r="AI1231" s="170" t="s">
        <v>405</v>
      </c>
      <c r="AJ1231" s="41"/>
      <c r="AK1231" s="1" t="s">
        <v>408</v>
      </c>
      <c r="AL1231" s="90">
        <v>1</v>
      </c>
      <c r="AM1231" s="91"/>
      <c r="AN1231" s="25"/>
      <c r="AO1231" s="25"/>
      <c r="AP1231" s="25"/>
      <c r="AQ1231" s="25"/>
      <c r="AR1231" s="25"/>
      <c r="AS1231" s="34" t="s">
        <v>1618</v>
      </c>
      <c r="AT1231" s="34"/>
      <c r="AU1231" s="29">
        <v>1125</v>
      </c>
      <c r="AV1231" s="29" t="s">
        <v>449</v>
      </c>
      <c r="AW1231" s="29" t="str">
        <f t="shared" si="259"/>
        <v>1125.</v>
      </c>
      <c r="AX1231" s="104"/>
    </row>
    <row r="1232" spans="1:50" ht="22.5" customHeight="1" x14ac:dyDescent="0.3">
      <c r="A1232" s="159" t="str">
        <f t="shared" si="262"/>
        <v>1126.</v>
      </c>
      <c r="B1232" s="159">
        <v>4705</v>
      </c>
      <c r="C1232" s="186" t="s">
        <v>1217</v>
      </c>
      <c r="D1232" s="159">
        <v>1973</v>
      </c>
      <c r="E1232" s="167" t="s">
        <v>34</v>
      </c>
      <c r="F1232" s="159" t="s">
        <v>35</v>
      </c>
      <c r="G1232" s="168">
        <v>9</v>
      </c>
      <c r="H1232" s="168">
        <v>1</v>
      </c>
      <c r="I1232" s="152">
        <v>1941</v>
      </c>
      <c r="J1232" s="152">
        <v>1653.9</v>
      </c>
      <c r="K1232" s="152">
        <v>1653.9</v>
      </c>
      <c r="L1232" s="153">
        <v>103</v>
      </c>
      <c r="M1232" s="152">
        <f>V1232+AH1232+X1232</f>
        <v>2550682.6800000002</v>
      </c>
      <c r="N1232" s="165" t="s">
        <v>34</v>
      </c>
      <c r="O1232" s="160" t="s">
        <v>34</v>
      </c>
      <c r="P1232" s="165" t="s">
        <v>34</v>
      </c>
      <c r="Q1232" s="152">
        <f t="shared" si="258"/>
        <v>2550682.6800000002</v>
      </c>
      <c r="R1232" s="173">
        <f t="shared" si="260"/>
        <v>1314.107511591963</v>
      </c>
      <c r="S1232" s="154">
        <v>7593.347341513293</v>
      </c>
      <c r="T1232" s="165" t="s">
        <v>34</v>
      </c>
      <c r="U1232" s="169">
        <v>1</v>
      </c>
      <c r="V1232" s="165">
        <v>1878793.36</v>
      </c>
      <c r="W1232" s="165">
        <v>412.6</v>
      </c>
      <c r="X1232" s="165">
        <v>621889.31999999995</v>
      </c>
      <c r="Y1232" s="165" t="s">
        <v>34</v>
      </c>
      <c r="Z1232" s="165" t="s">
        <v>34</v>
      </c>
      <c r="AA1232" s="165" t="s">
        <v>34</v>
      </c>
      <c r="AB1232" s="165" t="s">
        <v>34</v>
      </c>
      <c r="AC1232" s="165" t="s">
        <v>34</v>
      </c>
      <c r="AD1232" s="165" t="s">
        <v>34</v>
      </c>
      <c r="AE1232" s="165" t="s">
        <v>34</v>
      </c>
      <c r="AF1232" s="165" t="s">
        <v>34</v>
      </c>
      <c r="AG1232" s="165" t="s">
        <v>34</v>
      </c>
      <c r="AH1232" s="165">
        <v>50000</v>
      </c>
      <c r="AI1232" s="170" t="s">
        <v>405</v>
      </c>
      <c r="AJ1232" s="41"/>
      <c r="AK1232" s="1" t="s">
        <v>404</v>
      </c>
      <c r="AL1232" s="90">
        <v>1</v>
      </c>
      <c r="AM1232" s="92"/>
      <c r="AN1232" s="49" t="s">
        <v>1590</v>
      </c>
      <c r="AO1232" s="49"/>
      <c r="AP1232" s="49"/>
      <c r="AQ1232" s="49"/>
      <c r="AR1232" s="49"/>
      <c r="AS1232" s="44" t="s">
        <v>1570</v>
      </c>
      <c r="AT1232" s="55">
        <v>43368</v>
      </c>
      <c r="AU1232" s="29">
        <v>1126</v>
      </c>
      <c r="AV1232" s="29" t="s">
        <v>449</v>
      </c>
      <c r="AW1232" s="29" t="str">
        <f t="shared" si="259"/>
        <v>1126.</v>
      </c>
      <c r="AX1232" s="104"/>
    </row>
    <row r="1233" spans="1:50" ht="22.5" customHeight="1" x14ac:dyDescent="0.3">
      <c r="A1233" s="159" t="str">
        <f t="shared" si="262"/>
        <v>1127.</v>
      </c>
      <c r="B1233" s="159">
        <v>4726</v>
      </c>
      <c r="C1233" s="186" t="s">
        <v>1218</v>
      </c>
      <c r="D1233" s="159">
        <v>1982</v>
      </c>
      <c r="E1233" s="167" t="s">
        <v>34</v>
      </c>
      <c r="F1233" s="159" t="s">
        <v>37</v>
      </c>
      <c r="G1233" s="168">
        <v>9</v>
      </c>
      <c r="H1233" s="168">
        <v>6</v>
      </c>
      <c r="I1233" s="165">
        <v>11535.9</v>
      </c>
      <c r="J1233" s="165">
        <v>6846.2</v>
      </c>
      <c r="K1233" s="165">
        <v>6846.2</v>
      </c>
      <c r="L1233" s="169">
        <v>556</v>
      </c>
      <c r="M1233" s="152">
        <f t="shared" ref="M1233:M1236" si="264">V1233+AH1233</f>
        <v>11186287.619999999</v>
      </c>
      <c r="N1233" s="165" t="s">
        <v>34</v>
      </c>
      <c r="O1233" s="160" t="s">
        <v>34</v>
      </c>
      <c r="P1233" s="165" t="s">
        <v>34</v>
      </c>
      <c r="Q1233" s="152">
        <f t="shared" si="258"/>
        <v>11186287.619999999</v>
      </c>
      <c r="R1233" s="173">
        <f t="shared" si="260"/>
        <v>969.69353236418476</v>
      </c>
      <c r="S1233" s="154">
        <v>7593.347341513293</v>
      </c>
      <c r="T1233" s="165" t="s">
        <v>34</v>
      </c>
      <c r="U1233" s="169">
        <v>6</v>
      </c>
      <c r="V1233" s="165">
        <v>10886287.619999999</v>
      </c>
      <c r="W1233" s="165" t="s">
        <v>34</v>
      </c>
      <c r="X1233" s="165" t="s">
        <v>34</v>
      </c>
      <c r="Y1233" s="165" t="s">
        <v>34</v>
      </c>
      <c r="Z1233" s="165" t="s">
        <v>34</v>
      </c>
      <c r="AA1233" s="165" t="s">
        <v>34</v>
      </c>
      <c r="AB1233" s="165" t="s">
        <v>34</v>
      </c>
      <c r="AC1233" s="165" t="s">
        <v>34</v>
      </c>
      <c r="AD1233" s="165" t="s">
        <v>34</v>
      </c>
      <c r="AE1233" s="165" t="s">
        <v>34</v>
      </c>
      <c r="AF1233" s="165" t="s">
        <v>34</v>
      </c>
      <c r="AG1233" s="165" t="s">
        <v>34</v>
      </c>
      <c r="AH1233" s="165">
        <v>300000</v>
      </c>
      <c r="AI1233" s="170" t="s">
        <v>405</v>
      </c>
      <c r="AJ1233" s="41"/>
      <c r="AK1233" s="1" t="s">
        <v>404</v>
      </c>
      <c r="AL1233" s="90">
        <v>1</v>
      </c>
      <c r="AM1233" s="89"/>
      <c r="AN1233" s="49" t="s">
        <v>1590</v>
      </c>
      <c r="AO1233" s="49"/>
      <c r="AP1233" s="49"/>
      <c r="AQ1233" s="49"/>
      <c r="AR1233" s="49"/>
      <c r="AS1233" s="34" t="s">
        <v>1569</v>
      </c>
      <c r="AT1233" s="34"/>
      <c r="AU1233" s="29">
        <v>1127</v>
      </c>
      <c r="AV1233" s="29" t="s">
        <v>449</v>
      </c>
      <c r="AW1233" s="29" t="str">
        <f t="shared" si="259"/>
        <v>1127.</v>
      </c>
      <c r="AX1233" s="104"/>
    </row>
    <row r="1234" spans="1:50" ht="22.5" customHeight="1" x14ac:dyDescent="0.3">
      <c r="A1234" s="159" t="str">
        <f t="shared" si="262"/>
        <v>1128.</v>
      </c>
      <c r="B1234" s="159">
        <v>4735</v>
      </c>
      <c r="C1234" s="186" t="s">
        <v>1219</v>
      </c>
      <c r="D1234" s="159">
        <v>1978</v>
      </c>
      <c r="E1234" s="167" t="s">
        <v>34</v>
      </c>
      <c r="F1234" s="159" t="s">
        <v>35</v>
      </c>
      <c r="G1234" s="168">
        <v>9</v>
      </c>
      <c r="H1234" s="168">
        <v>7</v>
      </c>
      <c r="I1234" s="165">
        <v>16242.9</v>
      </c>
      <c r="J1234" s="165">
        <v>13563.3</v>
      </c>
      <c r="K1234" s="165">
        <v>13563.3</v>
      </c>
      <c r="L1234" s="169">
        <v>596</v>
      </c>
      <c r="M1234" s="152">
        <f t="shared" si="264"/>
        <v>1925438.92</v>
      </c>
      <c r="N1234" s="165" t="s">
        <v>34</v>
      </c>
      <c r="O1234" s="160" t="s">
        <v>34</v>
      </c>
      <c r="P1234" s="165" t="s">
        <v>34</v>
      </c>
      <c r="Q1234" s="152">
        <f t="shared" si="258"/>
        <v>1925438.92</v>
      </c>
      <c r="R1234" s="173">
        <f t="shared" si="260"/>
        <v>118.54034193401425</v>
      </c>
      <c r="S1234" s="154">
        <v>7593.347341513293</v>
      </c>
      <c r="T1234" s="165" t="s">
        <v>34</v>
      </c>
      <c r="U1234" s="169">
        <v>1</v>
      </c>
      <c r="V1234" s="165">
        <v>1875438.92</v>
      </c>
      <c r="W1234" s="165" t="s">
        <v>34</v>
      </c>
      <c r="X1234" s="165" t="s">
        <v>34</v>
      </c>
      <c r="Y1234" s="165" t="s">
        <v>34</v>
      </c>
      <c r="Z1234" s="165" t="s">
        <v>34</v>
      </c>
      <c r="AA1234" s="165" t="s">
        <v>34</v>
      </c>
      <c r="AB1234" s="165" t="s">
        <v>34</v>
      </c>
      <c r="AC1234" s="165" t="s">
        <v>34</v>
      </c>
      <c r="AD1234" s="165" t="s">
        <v>34</v>
      </c>
      <c r="AE1234" s="165" t="s">
        <v>34</v>
      </c>
      <c r="AF1234" s="165" t="s">
        <v>34</v>
      </c>
      <c r="AG1234" s="165" t="s">
        <v>34</v>
      </c>
      <c r="AH1234" s="165">
        <v>50000</v>
      </c>
      <c r="AI1234" s="170" t="s">
        <v>405</v>
      </c>
      <c r="AJ1234" s="41"/>
      <c r="AK1234" s="1" t="s">
        <v>404</v>
      </c>
      <c r="AL1234" s="90">
        <v>1</v>
      </c>
      <c r="AM1234" s="92"/>
      <c r="AN1234" s="49" t="s">
        <v>1590</v>
      </c>
      <c r="AO1234" s="49"/>
      <c r="AP1234" s="49"/>
      <c r="AQ1234" s="49"/>
      <c r="AR1234" s="49"/>
      <c r="AS1234" s="44" t="s">
        <v>619</v>
      </c>
      <c r="AT1234" s="64"/>
      <c r="AU1234" s="29">
        <v>1128</v>
      </c>
      <c r="AV1234" s="29" t="s">
        <v>449</v>
      </c>
      <c r="AW1234" s="29" t="str">
        <f t="shared" si="259"/>
        <v>1128.</v>
      </c>
      <c r="AX1234" s="104"/>
    </row>
    <row r="1235" spans="1:50" ht="22.5" customHeight="1" x14ac:dyDescent="0.3">
      <c r="A1235" s="159" t="str">
        <f t="shared" si="262"/>
        <v>1129.</v>
      </c>
      <c r="B1235" s="159">
        <v>4741</v>
      </c>
      <c r="C1235" s="186" t="s">
        <v>1220</v>
      </c>
      <c r="D1235" s="159">
        <v>1987</v>
      </c>
      <c r="E1235" s="167" t="s">
        <v>34</v>
      </c>
      <c r="F1235" s="159" t="s">
        <v>37</v>
      </c>
      <c r="G1235" s="168">
        <v>9</v>
      </c>
      <c r="H1235" s="168">
        <v>6</v>
      </c>
      <c r="I1235" s="165">
        <v>11546</v>
      </c>
      <c r="J1235" s="165">
        <v>6953.9</v>
      </c>
      <c r="K1235" s="165">
        <v>6953.9</v>
      </c>
      <c r="L1235" s="169">
        <v>548</v>
      </c>
      <c r="M1235" s="152">
        <f t="shared" si="264"/>
        <v>11185209.359999999</v>
      </c>
      <c r="N1235" s="165" t="s">
        <v>34</v>
      </c>
      <c r="O1235" s="160" t="s">
        <v>34</v>
      </c>
      <c r="P1235" s="165" t="s">
        <v>34</v>
      </c>
      <c r="Q1235" s="152">
        <f t="shared" si="258"/>
        <v>11185209.359999999</v>
      </c>
      <c r="R1235" s="173">
        <f t="shared" si="260"/>
        <v>968.75189329637965</v>
      </c>
      <c r="S1235" s="154">
        <v>7593.347341513293</v>
      </c>
      <c r="T1235" s="165" t="s">
        <v>34</v>
      </c>
      <c r="U1235" s="169">
        <v>6</v>
      </c>
      <c r="V1235" s="165">
        <v>10885209.359999999</v>
      </c>
      <c r="W1235" s="165" t="s">
        <v>34</v>
      </c>
      <c r="X1235" s="165" t="s">
        <v>34</v>
      </c>
      <c r="Y1235" s="165" t="s">
        <v>34</v>
      </c>
      <c r="Z1235" s="165" t="s">
        <v>34</v>
      </c>
      <c r="AA1235" s="165" t="s">
        <v>34</v>
      </c>
      <c r="AB1235" s="165" t="s">
        <v>34</v>
      </c>
      <c r="AC1235" s="165" t="s">
        <v>34</v>
      </c>
      <c r="AD1235" s="165" t="s">
        <v>34</v>
      </c>
      <c r="AE1235" s="165" t="s">
        <v>34</v>
      </c>
      <c r="AF1235" s="165" t="s">
        <v>34</v>
      </c>
      <c r="AG1235" s="165" t="s">
        <v>34</v>
      </c>
      <c r="AH1235" s="165">
        <v>300000</v>
      </c>
      <c r="AI1235" s="170" t="s">
        <v>405</v>
      </c>
      <c r="AJ1235" s="41"/>
      <c r="AK1235" s="1" t="s">
        <v>404</v>
      </c>
      <c r="AL1235" s="90">
        <v>1</v>
      </c>
      <c r="AM1235" s="92"/>
      <c r="AN1235" s="49" t="s">
        <v>1590</v>
      </c>
      <c r="AO1235" s="49"/>
      <c r="AP1235" s="49"/>
      <c r="AQ1235" s="49"/>
      <c r="AR1235" s="49"/>
      <c r="AS1235" s="44" t="s">
        <v>1569</v>
      </c>
      <c r="AT1235" s="64"/>
      <c r="AU1235" s="29">
        <v>1129</v>
      </c>
      <c r="AV1235" s="29" t="s">
        <v>449</v>
      </c>
      <c r="AW1235" s="29" t="str">
        <f t="shared" si="259"/>
        <v>1129.</v>
      </c>
      <c r="AX1235" s="104"/>
    </row>
    <row r="1236" spans="1:50" ht="22.5" customHeight="1" x14ac:dyDescent="0.3">
      <c r="A1236" s="159" t="str">
        <f t="shared" si="262"/>
        <v>1130.</v>
      </c>
      <c r="B1236" s="159">
        <v>4747</v>
      </c>
      <c r="C1236" s="186" t="s">
        <v>1221</v>
      </c>
      <c r="D1236" s="172">
        <v>1993</v>
      </c>
      <c r="E1236" s="167" t="s">
        <v>34</v>
      </c>
      <c r="F1236" s="159" t="s">
        <v>37</v>
      </c>
      <c r="G1236" s="168">
        <v>16</v>
      </c>
      <c r="H1236" s="168">
        <v>1</v>
      </c>
      <c r="I1236" s="165">
        <v>6008.6</v>
      </c>
      <c r="J1236" s="165">
        <v>5967.3</v>
      </c>
      <c r="K1236" s="165">
        <v>5967.3</v>
      </c>
      <c r="L1236" s="169">
        <v>304</v>
      </c>
      <c r="M1236" s="152">
        <f t="shared" si="264"/>
        <v>3354423.22</v>
      </c>
      <c r="N1236" s="165" t="s">
        <v>34</v>
      </c>
      <c r="O1236" s="160" t="s">
        <v>34</v>
      </c>
      <c r="P1236" s="165" t="s">
        <v>34</v>
      </c>
      <c r="Q1236" s="152">
        <f t="shared" si="258"/>
        <v>3354423.22</v>
      </c>
      <c r="R1236" s="173">
        <f t="shared" si="260"/>
        <v>558.27034916619516</v>
      </c>
      <c r="S1236" s="154">
        <v>7593.347341513293</v>
      </c>
      <c r="T1236" s="165" t="s">
        <v>34</v>
      </c>
      <c r="U1236" s="169">
        <v>2</v>
      </c>
      <c r="V1236" s="165">
        <v>3254423.22</v>
      </c>
      <c r="W1236" s="165" t="s">
        <v>34</v>
      </c>
      <c r="X1236" s="165" t="s">
        <v>34</v>
      </c>
      <c r="Y1236" s="165" t="s">
        <v>34</v>
      </c>
      <c r="Z1236" s="165" t="s">
        <v>34</v>
      </c>
      <c r="AA1236" s="165" t="s">
        <v>34</v>
      </c>
      <c r="AB1236" s="165" t="s">
        <v>34</v>
      </c>
      <c r="AC1236" s="165" t="s">
        <v>34</v>
      </c>
      <c r="AD1236" s="165" t="s">
        <v>34</v>
      </c>
      <c r="AE1236" s="165" t="s">
        <v>34</v>
      </c>
      <c r="AF1236" s="165" t="s">
        <v>34</v>
      </c>
      <c r="AG1236" s="165" t="s">
        <v>34</v>
      </c>
      <c r="AH1236" s="165">
        <v>100000</v>
      </c>
      <c r="AI1236" s="170" t="s">
        <v>405</v>
      </c>
      <c r="AJ1236" s="41"/>
      <c r="AK1236" s="1" t="s">
        <v>404</v>
      </c>
      <c r="AL1236" s="90">
        <v>1</v>
      </c>
      <c r="AM1236" s="92"/>
      <c r="AN1236" s="49" t="s">
        <v>1590</v>
      </c>
      <c r="AO1236" s="49"/>
      <c r="AP1236" s="49"/>
      <c r="AQ1236" s="49"/>
      <c r="AR1236" s="49"/>
      <c r="AS1236" s="34" t="s">
        <v>1595</v>
      </c>
      <c r="AT1236" s="34"/>
      <c r="AU1236" s="29">
        <v>1130</v>
      </c>
      <c r="AV1236" s="29" t="s">
        <v>449</v>
      </c>
      <c r="AW1236" s="29" t="str">
        <f t="shared" si="259"/>
        <v>1130.</v>
      </c>
      <c r="AX1236" s="104"/>
    </row>
    <row r="1237" spans="1:50" ht="22.5" customHeight="1" x14ac:dyDescent="0.3">
      <c r="A1237" s="159" t="str">
        <f t="shared" si="262"/>
        <v>1131.</v>
      </c>
      <c r="B1237" s="159">
        <v>4756</v>
      </c>
      <c r="C1237" s="171" t="s">
        <v>1222</v>
      </c>
      <c r="D1237" s="159">
        <v>1958</v>
      </c>
      <c r="E1237" s="167" t="s">
        <v>34</v>
      </c>
      <c r="F1237" s="159" t="s">
        <v>35</v>
      </c>
      <c r="G1237" s="168">
        <v>2</v>
      </c>
      <c r="H1237" s="168">
        <v>2</v>
      </c>
      <c r="I1237" s="165">
        <v>434.7</v>
      </c>
      <c r="J1237" s="165">
        <v>367.9</v>
      </c>
      <c r="K1237" s="165">
        <v>274.7</v>
      </c>
      <c r="L1237" s="169">
        <v>23</v>
      </c>
      <c r="M1237" s="152">
        <f>T1237+AG1237</f>
        <v>168391.33000000002</v>
      </c>
      <c r="N1237" s="165" t="s">
        <v>34</v>
      </c>
      <c r="O1237" s="160" t="s">
        <v>34</v>
      </c>
      <c r="P1237" s="165" t="s">
        <v>34</v>
      </c>
      <c r="Q1237" s="152">
        <f t="shared" si="258"/>
        <v>168391.33000000002</v>
      </c>
      <c r="R1237" s="173">
        <f t="shared" si="260"/>
        <v>387.37365999539918</v>
      </c>
      <c r="S1237" s="154">
        <v>7593.347341513293</v>
      </c>
      <c r="T1237" s="165">
        <v>166061.29</v>
      </c>
      <c r="U1237" s="169" t="s">
        <v>34</v>
      </c>
      <c r="V1237" s="165" t="s">
        <v>34</v>
      </c>
      <c r="W1237" s="165" t="s">
        <v>34</v>
      </c>
      <c r="X1237" s="165" t="s">
        <v>34</v>
      </c>
      <c r="Y1237" s="165" t="s">
        <v>34</v>
      </c>
      <c r="Z1237" s="165" t="s">
        <v>34</v>
      </c>
      <c r="AA1237" s="165" t="s">
        <v>34</v>
      </c>
      <c r="AB1237" s="165" t="s">
        <v>34</v>
      </c>
      <c r="AC1237" s="165" t="s">
        <v>34</v>
      </c>
      <c r="AD1237" s="165" t="s">
        <v>34</v>
      </c>
      <c r="AE1237" s="165" t="s">
        <v>34</v>
      </c>
      <c r="AF1237" s="165" t="s">
        <v>34</v>
      </c>
      <c r="AG1237" s="165">
        <v>2330.04</v>
      </c>
      <c r="AH1237" s="165" t="s">
        <v>34</v>
      </c>
      <c r="AI1237" s="170" t="s">
        <v>38</v>
      </c>
      <c r="AJ1237" s="41"/>
      <c r="AK1237" s="1" t="s">
        <v>404</v>
      </c>
      <c r="AL1237" s="90">
        <v>1</v>
      </c>
      <c r="AM1237" s="92"/>
      <c r="AN1237" s="25" t="s">
        <v>502</v>
      </c>
      <c r="AO1237" s="25"/>
      <c r="AP1237" s="25"/>
      <c r="AQ1237" s="25"/>
      <c r="AR1237" s="25"/>
      <c r="AS1237" s="34" t="s">
        <v>1595</v>
      </c>
      <c r="AT1237" s="34"/>
      <c r="AU1237" s="29">
        <v>1131</v>
      </c>
      <c r="AV1237" s="29" t="s">
        <v>449</v>
      </c>
      <c r="AW1237" s="29" t="str">
        <f t="shared" si="259"/>
        <v>1131.</v>
      </c>
      <c r="AX1237" s="104"/>
    </row>
    <row r="1238" spans="1:50" ht="22.5" customHeight="1" x14ac:dyDescent="0.3">
      <c r="A1238" s="159" t="str">
        <f t="shared" si="262"/>
        <v>1132.</v>
      </c>
      <c r="B1238" s="159">
        <v>4761</v>
      </c>
      <c r="C1238" s="171" t="s">
        <v>1223</v>
      </c>
      <c r="D1238" s="159">
        <v>1971</v>
      </c>
      <c r="E1238" s="167" t="s">
        <v>34</v>
      </c>
      <c r="F1238" s="159" t="s">
        <v>35</v>
      </c>
      <c r="G1238" s="168">
        <v>2</v>
      </c>
      <c r="H1238" s="168">
        <v>2</v>
      </c>
      <c r="I1238" s="165">
        <v>710.8</v>
      </c>
      <c r="J1238" s="165">
        <v>601.5</v>
      </c>
      <c r="K1238" s="165">
        <v>464.7</v>
      </c>
      <c r="L1238" s="169">
        <v>26</v>
      </c>
      <c r="M1238" s="152">
        <f>X1238</f>
        <v>1513570.33</v>
      </c>
      <c r="N1238" s="165" t="s">
        <v>34</v>
      </c>
      <c r="O1238" s="160" t="s">
        <v>34</v>
      </c>
      <c r="P1238" s="165" t="s">
        <v>34</v>
      </c>
      <c r="Q1238" s="152">
        <f t="shared" si="258"/>
        <v>1513570.33</v>
      </c>
      <c r="R1238" s="173">
        <f t="shared" si="260"/>
        <v>2129.3898846370289</v>
      </c>
      <c r="S1238" s="154">
        <v>7593.347341513293</v>
      </c>
      <c r="T1238" s="165" t="s">
        <v>34</v>
      </c>
      <c r="U1238" s="169" t="s">
        <v>34</v>
      </c>
      <c r="V1238" s="165" t="s">
        <v>34</v>
      </c>
      <c r="W1238" s="165">
        <v>610</v>
      </c>
      <c r="X1238" s="165">
        <v>1513570.33</v>
      </c>
      <c r="Y1238" s="165" t="s">
        <v>34</v>
      </c>
      <c r="Z1238" s="165" t="s">
        <v>34</v>
      </c>
      <c r="AA1238" s="165" t="s">
        <v>34</v>
      </c>
      <c r="AB1238" s="165" t="s">
        <v>34</v>
      </c>
      <c r="AC1238" s="165" t="s">
        <v>34</v>
      </c>
      <c r="AD1238" s="165" t="s">
        <v>34</v>
      </c>
      <c r="AE1238" s="165" t="s">
        <v>34</v>
      </c>
      <c r="AF1238" s="165" t="s">
        <v>34</v>
      </c>
      <c r="AG1238" s="165" t="s">
        <v>34</v>
      </c>
      <c r="AH1238" s="165" t="s">
        <v>34</v>
      </c>
      <c r="AI1238" s="170" t="s">
        <v>38</v>
      </c>
      <c r="AJ1238" s="41"/>
      <c r="AK1238" s="1" t="s">
        <v>404</v>
      </c>
      <c r="AL1238" s="90">
        <v>1</v>
      </c>
      <c r="AM1238" s="92"/>
      <c r="AN1238" s="25"/>
      <c r="AO1238" s="25"/>
      <c r="AP1238" s="25"/>
      <c r="AQ1238" s="25"/>
      <c r="AR1238" s="25"/>
      <c r="AS1238" s="34" t="s">
        <v>1595</v>
      </c>
      <c r="AT1238" s="55">
        <v>43425</v>
      </c>
      <c r="AU1238" s="29">
        <v>1132</v>
      </c>
      <c r="AV1238" s="29" t="s">
        <v>449</v>
      </c>
      <c r="AW1238" s="29" t="str">
        <f t="shared" si="259"/>
        <v>1132.</v>
      </c>
      <c r="AX1238" s="104"/>
    </row>
    <row r="1239" spans="1:50" ht="22.5" customHeight="1" x14ac:dyDescent="0.3">
      <c r="A1239" s="159" t="str">
        <f t="shared" si="262"/>
        <v>1133.</v>
      </c>
      <c r="B1239" s="159">
        <v>4763</v>
      </c>
      <c r="C1239" s="171" t="s">
        <v>1224</v>
      </c>
      <c r="D1239" s="159">
        <v>1952</v>
      </c>
      <c r="E1239" s="167" t="s">
        <v>34</v>
      </c>
      <c r="F1239" s="159" t="s">
        <v>35</v>
      </c>
      <c r="G1239" s="168">
        <v>2</v>
      </c>
      <c r="H1239" s="168">
        <v>2</v>
      </c>
      <c r="I1239" s="165">
        <v>655.5</v>
      </c>
      <c r="J1239" s="165">
        <v>554.70000000000005</v>
      </c>
      <c r="K1239" s="165">
        <v>430.3</v>
      </c>
      <c r="L1239" s="169">
        <v>30</v>
      </c>
      <c r="M1239" s="152">
        <f>T1239+AG1239</f>
        <v>242093.09000000003</v>
      </c>
      <c r="N1239" s="165" t="s">
        <v>34</v>
      </c>
      <c r="O1239" s="160" t="s">
        <v>34</v>
      </c>
      <c r="P1239" s="165" t="s">
        <v>34</v>
      </c>
      <c r="Q1239" s="152">
        <f t="shared" si="258"/>
        <v>242093.09000000003</v>
      </c>
      <c r="R1239" s="173">
        <f t="shared" si="260"/>
        <v>369.32584286803973</v>
      </c>
      <c r="S1239" s="154">
        <v>7593.347341513293</v>
      </c>
      <c r="T1239" s="165">
        <v>239467.67</v>
      </c>
      <c r="U1239" s="169" t="s">
        <v>34</v>
      </c>
      <c r="V1239" s="165" t="s">
        <v>34</v>
      </c>
      <c r="W1239" s="165" t="s">
        <v>34</v>
      </c>
      <c r="X1239" s="165" t="s">
        <v>34</v>
      </c>
      <c r="Y1239" s="165" t="s">
        <v>34</v>
      </c>
      <c r="Z1239" s="165" t="s">
        <v>34</v>
      </c>
      <c r="AA1239" s="165" t="s">
        <v>34</v>
      </c>
      <c r="AB1239" s="165" t="s">
        <v>34</v>
      </c>
      <c r="AC1239" s="165" t="s">
        <v>34</v>
      </c>
      <c r="AD1239" s="165" t="s">
        <v>34</v>
      </c>
      <c r="AE1239" s="165" t="s">
        <v>34</v>
      </c>
      <c r="AF1239" s="165" t="s">
        <v>34</v>
      </c>
      <c r="AG1239" s="165">
        <v>2625.42</v>
      </c>
      <c r="AH1239" s="165" t="s">
        <v>34</v>
      </c>
      <c r="AI1239" s="170" t="s">
        <v>38</v>
      </c>
      <c r="AJ1239" s="41"/>
      <c r="AK1239" s="1" t="s">
        <v>404</v>
      </c>
      <c r="AL1239" s="90">
        <v>1</v>
      </c>
      <c r="AM1239" s="92"/>
      <c r="AN1239" s="25" t="s">
        <v>502</v>
      </c>
      <c r="AO1239" s="25"/>
      <c r="AP1239" s="25"/>
      <c r="AQ1239" s="25"/>
      <c r="AR1239" s="25"/>
      <c r="AS1239" s="34" t="s">
        <v>1595</v>
      </c>
      <c r="AT1239" s="34"/>
      <c r="AU1239" s="29">
        <v>1133</v>
      </c>
      <c r="AV1239" s="29" t="s">
        <v>449</v>
      </c>
      <c r="AW1239" s="29" t="str">
        <f t="shared" si="259"/>
        <v>1133.</v>
      </c>
      <c r="AX1239" s="104"/>
    </row>
    <row r="1240" spans="1:50" ht="22.5" customHeight="1" x14ac:dyDescent="0.3">
      <c r="A1240" s="159" t="str">
        <f t="shared" si="262"/>
        <v>1134.</v>
      </c>
      <c r="B1240" s="159">
        <v>4785</v>
      </c>
      <c r="C1240" s="186" t="s">
        <v>1225</v>
      </c>
      <c r="D1240" s="159">
        <v>1973</v>
      </c>
      <c r="E1240" s="167" t="s">
        <v>34</v>
      </c>
      <c r="F1240" s="159" t="s">
        <v>35</v>
      </c>
      <c r="G1240" s="168">
        <v>5</v>
      </c>
      <c r="H1240" s="168">
        <v>10</v>
      </c>
      <c r="I1240" s="165">
        <v>8761.7000000000007</v>
      </c>
      <c r="J1240" s="165">
        <v>7414.9</v>
      </c>
      <c r="K1240" s="165">
        <v>4976.3</v>
      </c>
      <c r="L1240" s="169">
        <v>357</v>
      </c>
      <c r="M1240" s="152">
        <f>X1240</f>
        <v>2003357.6</v>
      </c>
      <c r="N1240" s="165" t="s">
        <v>34</v>
      </c>
      <c r="O1240" s="160" t="s">
        <v>34</v>
      </c>
      <c r="P1240" s="165" t="s">
        <v>34</v>
      </c>
      <c r="Q1240" s="152">
        <f t="shared" si="258"/>
        <v>2003357.6</v>
      </c>
      <c r="R1240" s="173">
        <f t="shared" si="260"/>
        <v>228.64941735051417</v>
      </c>
      <c r="S1240" s="154">
        <v>7593.347341513293</v>
      </c>
      <c r="T1240" s="165" t="s">
        <v>34</v>
      </c>
      <c r="U1240" s="169" t="s">
        <v>34</v>
      </c>
      <c r="V1240" s="165" t="s">
        <v>34</v>
      </c>
      <c r="W1240" s="165">
        <v>2443.79</v>
      </c>
      <c r="X1240" s="165">
        <f>1476074.6+527283</f>
        <v>2003357.6</v>
      </c>
      <c r="Y1240" s="165" t="s">
        <v>34</v>
      </c>
      <c r="Z1240" s="165" t="s">
        <v>34</v>
      </c>
      <c r="AA1240" s="165" t="s">
        <v>34</v>
      </c>
      <c r="AB1240" s="165" t="s">
        <v>34</v>
      </c>
      <c r="AC1240" s="165" t="s">
        <v>34</v>
      </c>
      <c r="AD1240" s="165" t="s">
        <v>34</v>
      </c>
      <c r="AE1240" s="165" t="s">
        <v>34</v>
      </c>
      <c r="AF1240" s="165" t="s">
        <v>34</v>
      </c>
      <c r="AG1240" s="165" t="s">
        <v>34</v>
      </c>
      <c r="AH1240" s="165" t="s">
        <v>34</v>
      </c>
      <c r="AI1240" s="170" t="s">
        <v>38</v>
      </c>
      <c r="AJ1240" s="41"/>
      <c r="AK1240" s="1" t="s">
        <v>407</v>
      </c>
      <c r="AL1240" s="90">
        <v>1</v>
      </c>
      <c r="AM1240" s="89"/>
      <c r="AN1240" s="25"/>
      <c r="AO1240" s="25"/>
      <c r="AP1240" s="25"/>
      <c r="AQ1240" s="25"/>
      <c r="AR1240" s="25"/>
      <c r="AS1240" s="34" t="s">
        <v>552</v>
      </c>
      <c r="AT1240" s="34"/>
      <c r="AU1240" s="29">
        <v>1134</v>
      </c>
      <c r="AV1240" s="29" t="s">
        <v>449</v>
      </c>
      <c r="AW1240" s="29" t="str">
        <f t="shared" si="259"/>
        <v>1134.</v>
      </c>
      <c r="AX1240" s="104"/>
    </row>
    <row r="1241" spans="1:50" ht="22.5" customHeight="1" x14ac:dyDescent="0.3">
      <c r="A1241" s="159" t="str">
        <f t="shared" si="262"/>
        <v>1135.</v>
      </c>
      <c r="B1241" s="159">
        <v>4790</v>
      </c>
      <c r="C1241" s="171" t="s">
        <v>1226</v>
      </c>
      <c r="D1241" s="159">
        <v>1971</v>
      </c>
      <c r="E1241" s="167" t="s">
        <v>34</v>
      </c>
      <c r="F1241" s="159" t="s">
        <v>37</v>
      </c>
      <c r="G1241" s="168">
        <v>5</v>
      </c>
      <c r="H1241" s="168">
        <v>6</v>
      </c>
      <c r="I1241" s="165">
        <v>4944.7</v>
      </c>
      <c r="J1241" s="165">
        <v>3223.5</v>
      </c>
      <c r="K1241" s="165">
        <v>3223.5</v>
      </c>
      <c r="L1241" s="169">
        <v>221</v>
      </c>
      <c r="M1241" s="152">
        <f>AB1241</f>
        <v>1746697.4</v>
      </c>
      <c r="N1241" s="165" t="s">
        <v>34</v>
      </c>
      <c r="O1241" s="160" t="s">
        <v>34</v>
      </c>
      <c r="P1241" s="165" t="s">
        <v>34</v>
      </c>
      <c r="Q1241" s="152">
        <f t="shared" si="258"/>
        <v>1746697.4</v>
      </c>
      <c r="R1241" s="173">
        <f t="shared" si="260"/>
        <v>353.24638501830242</v>
      </c>
      <c r="S1241" s="154">
        <v>7593.347341513293</v>
      </c>
      <c r="T1241" s="165" t="s">
        <v>34</v>
      </c>
      <c r="U1241" s="169" t="s">
        <v>34</v>
      </c>
      <c r="V1241" s="165" t="s">
        <v>34</v>
      </c>
      <c r="W1241" s="165" t="s">
        <v>34</v>
      </c>
      <c r="X1241" s="165" t="s">
        <v>34</v>
      </c>
      <c r="Y1241" s="165" t="s">
        <v>34</v>
      </c>
      <c r="Z1241" s="165" t="s">
        <v>34</v>
      </c>
      <c r="AA1241" s="165">
        <v>3534</v>
      </c>
      <c r="AB1241" s="165">
        <v>1746697.4</v>
      </c>
      <c r="AC1241" s="165" t="s">
        <v>34</v>
      </c>
      <c r="AD1241" s="165" t="s">
        <v>34</v>
      </c>
      <c r="AE1241" s="165" t="s">
        <v>34</v>
      </c>
      <c r="AF1241" s="165" t="s">
        <v>34</v>
      </c>
      <c r="AG1241" s="165" t="s">
        <v>34</v>
      </c>
      <c r="AH1241" s="165" t="s">
        <v>34</v>
      </c>
      <c r="AI1241" s="170" t="s">
        <v>38</v>
      </c>
      <c r="AJ1241" s="41"/>
      <c r="AK1241" s="1" t="s">
        <v>408</v>
      </c>
      <c r="AL1241" s="90">
        <v>1</v>
      </c>
      <c r="AM1241" s="92"/>
      <c r="AN1241" s="25"/>
      <c r="AO1241" s="25"/>
      <c r="AP1241" s="25"/>
      <c r="AQ1241" s="25"/>
      <c r="AR1241" s="25"/>
      <c r="AS1241" s="34" t="s">
        <v>1840</v>
      </c>
      <c r="AT1241" s="55">
        <v>43374</v>
      </c>
      <c r="AU1241" s="29">
        <v>1135</v>
      </c>
      <c r="AV1241" s="29" t="s">
        <v>449</v>
      </c>
      <c r="AW1241" s="29" t="str">
        <f t="shared" si="259"/>
        <v>1135.</v>
      </c>
      <c r="AX1241" s="104"/>
    </row>
    <row r="1242" spans="1:50" ht="22.5" customHeight="1" x14ac:dyDescent="0.3">
      <c r="A1242" s="159" t="str">
        <f t="shared" si="262"/>
        <v>1136.</v>
      </c>
      <c r="B1242" s="159">
        <v>4796</v>
      </c>
      <c r="C1242" s="186" t="s">
        <v>1227</v>
      </c>
      <c r="D1242" s="159">
        <v>1970</v>
      </c>
      <c r="E1242" s="167" t="s">
        <v>34</v>
      </c>
      <c r="F1242" s="159" t="s">
        <v>35</v>
      </c>
      <c r="G1242" s="168">
        <v>9</v>
      </c>
      <c r="H1242" s="168">
        <v>1</v>
      </c>
      <c r="I1242" s="165">
        <v>1862.6</v>
      </c>
      <c r="J1242" s="165">
        <v>1129.7</v>
      </c>
      <c r="K1242" s="165">
        <v>1129.7</v>
      </c>
      <c r="L1242" s="169">
        <v>98</v>
      </c>
      <c r="M1242" s="152">
        <f t="shared" ref="M1242" si="265">V1242+AH1242</f>
        <v>1915991.62</v>
      </c>
      <c r="N1242" s="165" t="s">
        <v>34</v>
      </c>
      <c r="O1242" s="160" t="s">
        <v>34</v>
      </c>
      <c r="P1242" s="165" t="s">
        <v>34</v>
      </c>
      <c r="Q1242" s="152">
        <f t="shared" si="258"/>
        <v>1915991.62</v>
      </c>
      <c r="R1242" s="173">
        <f t="shared" si="260"/>
        <v>1028.66510254483</v>
      </c>
      <c r="S1242" s="154">
        <v>7593.347341513293</v>
      </c>
      <c r="T1242" s="173" t="s">
        <v>34</v>
      </c>
      <c r="U1242" s="169">
        <v>1</v>
      </c>
      <c r="V1242" s="165">
        <v>1865991.62</v>
      </c>
      <c r="W1242" s="165" t="s">
        <v>34</v>
      </c>
      <c r="X1242" s="165" t="s">
        <v>34</v>
      </c>
      <c r="Y1242" s="165" t="s">
        <v>34</v>
      </c>
      <c r="Z1242" s="165" t="s">
        <v>34</v>
      </c>
      <c r="AA1242" s="165" t="s">
        <v>34</v>
      </c>
      <c r="AB1242" s="165" t="s">
        <v>34</v>
      </c>
      <c r="AC1242" s="165" t="s">
        <v>34</v>
      </c>
      <c r="AD1242" s="165" t="s">
        <v>34</v>
      </c>
      <c r="AE1242" s="165" t="s">
        <v>34</v>
      </c>
      <c r="AF1242" s="165" t="s">
        <v>34</v>
      </c>
      <c r="AG1242" s="165" t="s">
        <v>34</v>
      </c>
      <c r="AH1242" s="165">
        <v>50000</v>
      </c>
      <c r="AI1242" s="170" t="s">
        <v>405</v>
      </c>
      <c r="AJ1242" s="41"/>
      <c r="AK1242" s="1" t="s">
        <v>404</v>
      </c>
      <c r="AL1242" s="90">
        <v>1</v>
      </c>
      <c r="AM1242" s="91"/>
      <c r="AN1242" s="49" t="s">
        <v>1590</v>
      </c>
      <c r="AO1242" s="49"/>
      <c r="AP1242" s="49"/>
      <c r="AQ1242" s="49"/>
      <c r="AR1242" s="49"/>
      <c r="AS1242" s="44" t="s">
        <v>1567</v>
      </c>
      <c r="AT1242" s="44"/>
      <c r="AU1242" s="29">
        <v>1136</v>
      </c>
      <c r="AV1242" s="29" t="s">
        <v>449</v>
      </c>
      <c r="AW1242" s="29" t="str">
        <f t="shared" si="259"/>
        <v>1136.</v>
      </c>
      <c r="AX1242" s="104"/>
    </row>
    <row r="1243" spans="1:50" ht="22.5" customHeight="1" x14ac:dyDescent="0.3">
      <c r="A1243" s="159" t="str">
        <f t="shared" si="262"/>
        <v>1137.</v>
      </c>
      <c r="B1243" s="159">
        <v>4797</v>
      </c>
      <c r="C1243" s="186" t="s">
        <v>1228</v>
      </c>
      <c r="D1243" s="159">
        <v>1975</v>
      </c>
      <c r="E1243" s="167" t="s">
        <v>34</v>
      </c>
      <c r="F1243" s="159" t="s">
        <v>35</v>
      </c>
      <c r="G1243" s="168">
        <v>9</v>
      </c>
      <c r="H1243" s="168">
        <v>2</v>
      </c>
      <c r="I1243" s="165">
        <v>5368.9</v>
      </c>
      <c r="J1243" s="165">
        <v>5093.5</v>
      </c>
      <c r="K1243" s="165">
        <v>3993.1</v>
      </c>
      <c r="L1243" s="169">
        <v>182</v>
      </c>
      <c r="M1243" s="152">
        <f>X1243</f>
        <v>1528842</v>
      </c>
      <c r="N1243" s="165" t="s">
        <v>34</v>
      </c>
      <c r="O1243" s="160" t="s">
        <v>34</v>
      </c>
      <c r="P1243" s="165" t="s">
        <v>34</v>
      </c>
      <c r="Q1243" s="152">
        <f t="shared" si="258"/>
        <v>1528842</v>
      </c>
      <c r="R1243" s="173">
        <f t="shared" si="260"/>
        <v>284.75888915792808</v>
      </c>
      <c r="S1243" s="154">
        <v>7593.347341513293</v>
      </c>
      <c r="T1243" s="165" t="s">
        <v>34</v>
      </c>
      <c r="U1243" s="169" t="s">
        <v>34</v>
      </c>
      <c r="V1243" s="165" t="s">
        <v>34</v>
      </c>
      <c r="W1243" s="165">
        <v>1749</v>
      </c>
      <c r="X1243" s="165">
        <v>1528842</v>
      </c>
      <c r="Y1243" s="165" t="s">
        <v>34</v>
      </c>
      <c r="Z1243" s="165" t="s">
        <v>34</v>
      </c>
      <c r="AA1243" s="165" t="s">
        <v>34</v>
      </c>
      <c r="AB1243" s="165" t="s">
        <v>34</v>
      </c>
      <c r="AC1243" s="165" t="s">
        <v>34</v>
      </c>
      <c r="AD1243" s="165" t="s">
        <v>34</v>
      </c>
      <c r="AE1243" s="165" t="s">
        <v>34</v>
      </c>
      <c r="AF1243" s="165" t="s">
        <v>34</v>
      </c>
      <c r="AG1243" s="165" t="s">
        <v>34</v>
      </c>
      <c r="AH1243" s="165" t="s">
        <v>34</v>
      </c>
      <c r="AI1243" s="170" t="s">
        <v>405</v>
      </c>
      <c r="AJ1243" s="41"/>
      <c r="AK1243" s="1" t="s">
        <v>407</v>
      </c>
      <c r="AL1243" s="90">
        <v>1</v>
      </c>
      <c r="AM1243" s="89"/>
      <c r="AN1243" s="34"/>
      <c r="AO1243" s="34"/>
      <c r="AP1243" s="34"/>
      <c r="AQ1243" s="34"/>
      <c r="AR1243" s="34"/>
      <c r="AS1243" s="34" t="s">
        <v>500</v>
      </c>
      <c r="AT1243" s="34"/>
      <c r="AU1243" s="29">
        <v>1137</v>
      </c>
      <c r="AV1243" s="29" t="s">
        <v>449</v>
      </c>
      <c r="AW1243" s="29" t="str">
        <f t="shared" si="259"/>
        <v>1137.</v>
      </c>
      <c r="AX1243" s="104"/>
    </row>
    <row r="1244" spans="1:50" ht="22.5" customHeight="1" x14ac:dyDescent="0.3">
      <c r="A1244" s="159" t="str">
        <f t="shared" si="262"/>
        <v>1138.</v>
      </c>
      <c r="B1244" s="159">
        <v>4804</v>
      </c>
      <c r="C1244" s="186" t="s">
        <v>1229</v>
      </c>
      <c r="D1244" s="159">
        <v>1971</v>
      </c>
      <c r="E1244" s="167" t="s">
        <v>34</v>
      </c>
      <c r="F1244" s="159" t="s">
        <v>35</v>
      </c>
      <c r="G1244" s="168">
        <v>5</v>
      </c>
      <c r="H1244" s="168">
        <v>6</v>
      </c>
      <c r="I1244" s="165">
        <v>4725.2</v>
      </c>
      <c r="J1244" s="165">
        <v>4230.2</v>
      </c>
      <c r="K1244" s="165">
        <v>4230.2</v>
      </c>
      <c r="L1244" s="169">
        <v>217</v>
      </c>
      <c r="M1244" s="152">
        <f>X1244</f>
        <v>2084110.2</v>
      </c>
      <c r="N1244" s="165" t="s">
        <v>34</v>
      </c>
      <c r="O1244" s="160" t="s">
        <v>34</v>
      </c>
      <c r="P1244" s="165" t="s">
        <v>34</v>
      </c>
      <c r="Q1244" s="152">
        <f t="shared" si="258"/>
        <v>2084110.2</v>
      </c>
      <c r="R1244" s="173">
        <f t="shared" si="260"/>
        <v>441.06285448234996</v>
      </c>
      <c r="S1244" s="154">
        <v>7593.347341513293</v>
      </c>
      <c r="T1244" s="165" t="s">
        <v>34</v>
      </c>
      <c r="U1244" s="169" t="s">
        <v>34</v>
      </c>
      <c r="V1244" s="165" t="s">
        <v>34</v>
      </c>
      <c r="W1244" s="165">
        <v>1402</v>
      </c>
      <c r="X1244" s="165">
        <v>2084110.2</v>
      </c>
      <c r="Y1244" s="165" t="s">
        <v>34</v>
      </c>
      <c r="Z1244" s="165" t="s">
        <v>34</v>
      </c>
      <c r="AA1244" s="165" t="s">
        <v>34</v>
      </c>
      <c r="AB1244" s="165" t="s">
        <v>34</v>
      </c>
      <c r="AC1244" s="165" t="s">
        <v>34</v>
      </c>
      <c r="AD1244" s="165" t="s">
        <v>34</v>
      </c>
      <c r="AE1244" s="165" t="s">
        <v>34</v>
      </c>
      <c r="AF1244" s="165" t="s">
        <v>34</v>
      </c>
      <c r="AG1244" s="165" t="s">
        <v>34</v>
      </c>
      <c r="AH1244" s="165" t="s">
        <v>34</v>
      </c>
      <c r="AI1244" s="170" t="s">
        <v>405</v>
      </c>
      <c r="AJ1244" s="41"/>
      <c r="AK1244" s="1" t="s">
        <v>406</v>
      </c>
      <c r="AL1244" s="90">
        <v>1</v>
      </c>
      <c r="AM1244" s="91"/>
      <c r="AN1244" s="25"/>
      <c r="AO1244" s="25"/>
      <c r="AP1244" s="25"/>
      <c r="AQ1244" s="25"/>
      <c r="AR1244" s="25"/>
      <c r="AS1244" s="34" t="s">
        <v>1585</v>
      </c>
      <c r="AT1244" s="34"/>
      <c r="AU1244" s="29">
        <v>1138</v>
      </c>
      <c r="AV1244" s="29" t="s">
        <v>449</v>
      </c>
      <c r="AW1244" s="29" t="str">
        <f t="shared" si="259"/>
        <v>1138.</v>
      </c>
      <c r="AX1244" s="104"/>
    </row>
    <row r="1245" spans="1:50" ht="22.5" customHeight="1" x14ac:dyDescent="0.3">
      <c r="A1245" s="159" t="str">
        <f t="shared" si="262"/>
        <v>1139.</v>
      </c>
      <c r="B1245" s="159">
        <v>4808</v>
      </c>
      <c r="C1245" s="186" t="s">
        <v>1230</v>
      </c>
      <c r="D1245" s="159">
        <v>1979</v>
      </c>
      <c r="E1245" s="167" t="s">
        <v>34</v>
      </c>
      <c r="F1245" s="159" t="s">
        <v>35</v>
      </c>
      <c r="G1245" s="168">
        <v>5</v>
      </c>
      <c r="H1245" s="168">
        <v>4</v>
      </c>
      <c r="I1245" s="165">
        <v>3132.5</v>
      </c>
      <c r="J1245" s="165">
        <v>2775.5</v>
      </c>
      <c r="K1245" s="165">
        <v>2775.5</v>
      </c>
      <c r="L1245" s="169">
        <v>119</v>
      </c>
      <c r="M1245" s="152">
        <f>T1245</f>
        <v>229689</v>
      </c>
      <c r="N1245" s="165" t="s">
        <v>34</v>
      </c>
      <c r="O1245" s="160" t="s">
        <v>34</v>
      </c>
      <c r="P1245" s="165" t="s">
        <v>34</v>
      </c>
      <c r="Q1245" s="152">
        <f t="shared" si="258"/>
        <v>229689</v>
      </c>
      <c r="R1245" s="173">
        <f t="shared" si="260"/>
        <v>73.324501197126892</v>
      </c>
      <c r="S1245" s="154"/>
      <c r="T1245" s="165">
        <v>229689</v>
      </c>
      <c r="U1245" s="169" t="s">
        <v>34</v>
      </c>
      <c r="V1245" s="165" t="s">
        <v>34</v>
      </c>
      <c r="W1245" s="165" t="s">
        <v>34</v>
      </c>
      <c r="X1245" s="165" t="s">
        <v>34</v>
      </c>
      <c r="Y1245" s="165" t="s">
        <v>34</v>
      </c>
      <c r="Z1245" s="165" t="s">
        <v>34</v>
      </c>
      <c r="AA1245" s="165" t="s">
        <v>34</v>
      </c>
      <c r="AB1245" s="165" t="s">
        <v>34</v>
      </c>
      <c r="AC1245" s="165" t="s">
        <v>34</v>
      </c>
      <c r="AD1245" s="165" t="s">
        <v>34</v>
      </c>
      <c r="AE1245" s="165" t="s">
        <v>34</v>
      </c>
      <c r="AF1245" s="165" t="s">
        <v>34</v>
      </c>
      <c r="AG1245" s="165" t="s">
        <v>34</v>
      </c>
      <c r="AH1245" s="165" t="s">
        <v>34</v>
      </c>
      <c r="AI1245" s="170" t="s">
        <v>405</v>
      </c>
      <c r="AJ1245" s="41"/>
      <c r="AK1245" s="1" t="s">
        <v>407</v>
      </c>
      <c r="AL1245" s="90">
        <v>1</v>
      </c>
      <c r="AM1245" s="89"/>
      <c r="AN1245" s="25" t="s">
        <v>502</v>
      </c>
      <c r="AO1245" s="25"/>
      <c r="AP1245" s="25"/>
      <c r="AQ1245" s="25"/>
      <c r="AR1245" s="25"/>
      <c r="AS1245" s="34" t="s">
        <v>589</v>
      </c>
      <c r="AT1245" s="34"/>
      <c r="AU1245" s="29">
        <v>1139</v>
      </c>
      <c r="AV1245" s="29" t="s">
        <v>449</v>
      </c>
      <c r="AW1245" s="29" t="str">
        <f t="shared" si="259"/>
        <v>1139.</v>
      </c>
      <c r="AX1245" s="104"/>
    </row>
    <row r="1246" spans="1:50" ht="22.5" customHeight="1" x14ac:dyDescent="0.3">
      <c r="A1246" s="159" t="str">
        <f t="shared" si="262"/>
        <v>1140.</v>
      </c>
      <c r="B1246" s="159">
        <v>4814</v>
      </c>
      <c r="C1246" s="186" t="s">
        <v>1231</v>
      </c>
      <c r="D1246" s="159">
        <v>1968</v>
      </c>
      <c r="E1246" s="167" t="s">
        <v>34</v>
      </c>
      <c r="F1246" s="159" t="s">
        <v>35</v>
      </c>
      <c r="G1246" s="168">
        <v>5</v>
      </c>
      <c r="H1246" s="168">
        <v>4</v>
      </c>
      <c r="I1246" s="165">
        <v>3344</v>
      </c>
      <c r="J1246" s="165">
        <v>2892.6</v>
      </c>
      <c r="K1246" s="165">
        <v>2063.5</v>
      </c>
      <c r="L1246" s="169">
        <v>141</v>
      </c>
      <c r="M1246" s="152">
        <f>X1246</f>
        <v>688559.14</v>
      </c>
      <c r="N1246" s="165" t="s">
        <v>34</v>
      </c>
      <c r="O1246" s="160" t="s">
        <v>34</v>
      </c>
      <c r="P1246" s="165" t="s">
        <v>34</v>
      </c>
      <c r="Q1246" s="152">
        <f t="shared" si="258"/>
        <v>688559.14</v>
      </c>
      <c r="R1246" s="173">
        <f t="shared" si="260"/>
        <v>205.90883373205742</v>
      </c>
      <c r="S1246" s="154">
        <v>7593.347341513293</v>
      </c>
      <c r="T1246" s="165" t="s">
        <v>34</v>
      </c>
      <c r="U1246" s="169" t="s">
        <v>34</v>
      </c>
      <c r="V1246" s="165" t="s">
        <v>34</v>
      </c>
      <c r="W1246" s="165">
        <v>860</v>
      </c>
      <c r="X1246" s="165">
        <v>688559.14</v>
      </c>
      <c r="Y1246" s="165" t="s">
        <v>34</v>
      </c>
      <c r="Z1246" s="165" t="s">
        <v>34</v>
      </c>
      <c r="AA1246" s="165" t="s">
        <v>34</v>
      </c>
      <c r="AB1246" s="165" t="s">
        <v>34</v>
      </c>
      <c r="AC1246" s="165" t="s">
        <v>34</v>
      </c>
      <c r="AD1246" s="165" t="s">
        <v>34</v>
      </c>
      <c r="AE1246" s="165" t="s">
        <v>34</v>
      </c>
      <c r="AF1246" s="165" t="s">
        <v>34</v>
      </c>
      <c r="AG1246" s="165" t="s">
        <v>34</v>
      </c>
      <c r="AH1246" s="165" t="s">
        <v>34</v>
      </c>
      <c r="AI1246" s="170" t="s">
        <v>405</v>
      </c>
      <c r="AJ1246" s="41"/>
      <c r="AK1246" s="1" t="s">
        <v>408</v>
      </c>
      <c r="AL1246" s="90">
        <v>1</v>
      </c>
      <c r="AM1246" s="91"/>
      <c r="AN1246" s="25" t="s">
        <v>1594</v>
      </c>
      <c r="AO1246" s="25"/>
      <c r="AP1246" s="25"/>
      <c r="AQ1246" s="25"/>
      <c r="AR1246" s="25"/>
      <c r="AS1246" s="34" t="s">
        <v>1617</v>
      </c>
      <c r="AT1246" s="34"/>
      <c r="AU1246" s="29">
        <v>1140</v>
      </c>
      <c r="AV1246" s="29" t="s">
        <v>449</v>
      </c>
      <c r="AW1246" s="29" t="str">
        <f t="shared" si="259"/>
        <v>1140.</v>
      </c>
      <c r="AX1246" s="104"/>
    </row>
    <row r="1247" spans="1:50" ht="22.5" customHeight="1" x14ac:dyDescent="0.3">
      <c r="A1247" s="159" t="str">
        <f t="shared" si="262"/>
        <v>1141.</v>
      </c>
      <c r="B1247" s="159">
        <v>4819</v>
      </c>
      <c r="C1247" s="171" t="s">
        <v>1232</v>
      </c>
      <c r="D1247" s="159">
        <v>1956</v>
      </c>
      <c r="E1247" s="167" t="s">
        <v>34</v>
      </c>
      <c r="F1247" s="159" t="s">
        <v>35</v>
      </c>
      <c r="G1247" s="168">
        <v>3</v>
      </c>
      <c r="H1247" s="168">
        <v>2</v>
      </c>
      <c r="I1247" s="165">
        <v>1189.3800000000001</v>
      </c>
      <c r="J1247" s="165">
        <v>1056.78</v>
      </c>
      <c r="K1247" s="165">
        <v>1056.78</v>
      </c>
      <c r="L1247" s="169">
        <v>38</v>
      </c>
      <c r="M1247" s="152">
        <f>T1247</f>
        <v>60055.56</v>
      </c>
      <c r="N1247" s="165" t="s">
        <v>34</v>
      </c>
      <c r="O1247" s="160" t="s">
        <v>34</v>
      </c>
      <c r="P1247" s="165" t="s">
        <v>34</v>
      </c>
      <c r="Q1247" s="152">
        <f t="shared" si="258"/>
        <v>60055.56</v>
      </c>
      <c r="R1247" s="173">
        <f t="shared" si="260"/>
        <v>50.493164505877004</v>
      </c>
      <c r="S1247" s="154">
        <v>7593.347341513293</v>
      </c>
      <c r="T1247" s="165">
        <v>60055.56</v>
      </c>
      <c r="U1247" s="169" t="s">
        <v>34</v>
      </c>
      <c r="V1247" s="165" t="s">
        <v>34</v>
      </c>
      <c r="W1247" s="165" t="s">
        <v>34</v>
      </c>
      <c r="X1247" s="165" t="s">
        <v>34</v>
      </c>
      <c r="Y1247" s="165" t="s">
        <v>34</v>
      </c>
      <c r="Z1247" s="165" t="s">
        <v>34</v>
      </c>
      <c r="AA1247" s="165" t="s">
        <v>34</v>
      </c>
      <c r="AB1247" s="165" t="s">
        <v>34</v>
      </c>
      <c r="AC1247" s="165" t="s">
        <v>34</v>
      </c>
      <c r="AD1247" s="165" t="s">
        <v>34</v>
      </c>
      <c r="AE1247" s="165" t="s">
        <v>34</v>
      </c>
      <c r="AF1247" s="165" t="s">
        <v>34</v>
      </c>
      <c r="AG1247" s="165" t="s">
        <v>34</v>
      </c>
      <c r="AH1247" s="165" t="s">
        <v>34</v>
      </c>
      <c r="AI1247" s="170" t="s">
        <v>38</v>
      </c>
      <c r="AJ1247" s="41"/>
      <c r="AK1247" s="1" t="s">
        <v>404</v>
      </c>
      <c r="AL1247" s="90">
        <v>1</v>
      </c>
      <c r="AM1247" s="92"/>
      <c r="AN1247" s="25" t="s">
        <v>409</v>
      </c>
      <c r="AO1247" s="25"/>
      <c r="AP1247" s="25"/>
      <c r="AQ1247" s="25"/>
      <c r="AR1247" s="25"/>
      <c r="AS1247" s="34" t="s">
        <v>562</v>
      </c>
      <c r="AT1247" s="55">
        <v>43368</v>
      </c>
      <c r="AU1247" s="29">
        <v>1141</v>
      </c>
      <c r="AV1247" s="29" t="s">
        <v>449</v>
      </c>
      <c r="AW1247" s="29" t="str">
        <f t="shared" si="259"/>
        <v>1141.</v>
      </c>
      <c r="AX1247" s="104"/>
    </row>
    <row r="1248" spans="1:50" ht="22.5" customHeight="1" x14ac:dyDescent="0.3">
      <c r="A1248" s="159" t="str">
        <f t="shared" si="262"/>
        <v>1142.</v>
      </c>
      <c r="B1248" s="159">
        <v>4823</v>
      </c>
      <c r="C1248" s="186" t="s">
        <v>1233</v>
      </c>
      <c r="D1248" s="159">
        <v>1956</v>
      </c>
      <c r="E1248" s="167" t="s">
        <v>34</v>
      </c>
      <c r="F1248" s="159" t="s">
        <v>35</v>
      </c>
      <c r="G1248" s="168">
        <v>3</v>
      </c>
      <c r="H1248" s="168">
        <v>2</v>
      </c>
      <c r="I1248" s="165">
        <v>1081.5999999999999</v>
      </c>
      <c r="J1248" s="165">
        <v>958.6</v>
      </c>
      <c r="K1248" s="165">
        <v>958.6</v>
      </c>
      <c r="L1248" s="169">
        <v>50</v>
      </c>
      <c r="M1248" s="152">
        <f>T1248+AG1248</f>
        <v>189701.68</v>
      </c>
      <c r="N1248" s="165" t="s">
        <v>34</v>
      </c>
      <c r="O1248" s="160" t="s">
        <v>34</v>
      </c>
      <c r="P1248" s="165" t="s">
        <v>34</v>
      </c>
      <c r="Q1248" s="152">
        <f t="shared" si="258"/>
        <v>189701.68</v>
      </c>
      <c r="R1248" s="173">
        <f t="shared" si="260"/>
        <v>175.38986686390533</v>
      </c>
      <c r="S1248" s="154">
        <v>7593.347341513293</v>
      </c>
      <c r="T1248" s="165">
        <v>161000</v>
      </c>
      <c r="U1248" s="169" t="s">
        <v>34</v>
      </c>
      <c r="V1248" s="165" t="s">
        <v>34</v>
      </c>
      <c r="W1248" s="165" t="s">
        <v>34</v>
      </c>
      <c r="X1248" s="165" t="s">
        <v>34</v>
      </c>
      <c r="Y1248" s="165" t="s">
        <v>34</v>
      </c>
      <c r="Z1248" s="165" t="s">
        <v>34</v>
      </c>
      <c r="AA1248" s="165" t="s">
        <v>34</v>
      </c>
      <c r="AB1248" s="165" t="s">
        <v>34</v>
      </c>
      <c r="AC1248" s="165" t="s">
        <v>34</v>
      </c>
      <c r="AD1248" s="165" t="s">
        <v>34</v>
      </c>
      <c r="AE1248" s="165" t="s">
        <v>34</v>
      </c>
      <c r="AF1248" s="165" t="s">
        <v>34</v>
      </c>
      <c r="AG1248" s="165">
        <v>28701.68</v>
      </c>
      <c r="AH1248" s="165" t="s">
        <v>34</v>
      </c>
      <c r="AI1248" s="170" t="s">
        <v>38</v>
      </c>
      <c r="AJ1248" s="41"/>
      <c r="AK1248" s="1" t="s">
        <v>404</v>
      </c>
      <c r="AL1248" s="90">
        <v>1</v>
      </c>
      <c r="AM1248" s="92"/>
      <c r="AN1248" s="25" t="s">
        <v>409</v>
      </c>
      <c r="AO1248" s="25"/>
      <c r="AP1248" s="25"/>
      <c r="AQ1248" s="25"/>
      <c r="AR1248" s="25"/>
      <c r="AS1248" s="34" t="s">
        <v>563</v>
      </c>
      <c r="AT1248" s="55">
        <v>43368</v>
      </c>
      <c r="AU1248" s="29">
        <v>1142</v>
      </c>
      <c r="AV1248" s="29" t="s">
        <v>449</v>
      </c>
      <c r="AW1248" s="29" t="str">
        <f t="shared" si="259"/>
        <v>1142.</v>
      </c>
      <c r="AX1248" s="104"/>
    </row>
    <row r="1249" spans="1:50" ht="22.5" customHeight="1" x14ac:dyDescent="0.3">
      <c r="A1249" s="159" t="str">
        <f t="shared" si="262"/>
        <v>1143.</v>
      </c>
      <c r="B1249" s="159">
        <v>4837</v>
      </c>
      <c r="C1249" s="171" t="s">
        <v>1234</v>
      </c>
      <c r="D1249" s="159">
        <v>1960</v>
      </c>
      <c r="E1249" s="167" t="s">
        <v>34</v>
      </c>
      <c r="F1249" s="159" t="s">
        <v>35</v>
      </c>
      <c r="G1249" s="168">
        <v>3</v>
      </c>
      <c r="H1249" s="168">
        <v>2</v>
      </c>
      <c r="I1249" s="165">
        <v>1261.73</v>
      </c>
      <c r="J1249" s="165">
        <v>1187.93</v>
      </c>
      <c r="K1249" s="165">
        <v>786.13</v>
      </c>
      <c r="L1249" s="169">
        <v>47</v>
      </c>
      <c r="M1249" s="152">
        <f>X1249</f>
        <v>1701134.76</v>
      </c>
      <c r="N1249" s="165" t="s">
        <v>34</v>
      </c>
      <c r="O1249" s="160" t="s">
        <v>34</v>
      </c>
      <c r="P1249" s="165" t="s">
        <v>34</v>
      </c>
      <c r="Q1249" s="152">
        <f t="shared" si="258"/>
        <v>1701134.76</v>
      </c>
      <c r="R1249" s="173">
        <f t="shared" si="260"/>
        <v>1348.2557757998939</v>
      </c>
      <c r="S1249" s="154">
        <v>7593.347341513293</v>
      </c>
      <c r="T1249" s="165" t="s">
        <v>34</v>
      </c>
      <c r="U1249" s="169" t="s">
        <v>34</v>
      </c>
      <c r="V1249" s="165" t="s">
        <v>34</v>
      </c>
      <c r="W1249" s="165">
        <v>680</v>
      </c>
      <c r="X1249" s="165">
        <v>1701134.76</v>
      </c>
      <c r="Y1249" s="165" t="s">
        <v>34</v>
      </c>
      <c r="Z1249" s="165" t="s">
        <v>34</v>
      </c>
      <c r="AA1249" s="165" t="s">
        <v>34</v>
      </c>
      <c r="AB1249" s="165" t="s">
        <v>34</v>
      </c>
      <c r="AC1249" s="165" t="s">
        <v>34</v>
      </c>
      <c r="AD1249" s="165" t="s">
        <v>34</v>
      </c>
      <c r="AE1249" s="165" t="s">
        <v>34</v>
      </c>
      <c r="AF1249" s="165" t="s">
        <v>34</v>
      </c>
      <c r="AG1249" s="165" t="s">
        <v>34</v>
      </c>
      <c r="AH1249" s="165" t="s">
        <v>34</v>
      </c>
      <c r="AI1249" s="170" t="s">
        <v>38</v>
      </c>
      <c r="AJ1249" s="41"/>
      <c r="AK1249" s="1" t="s">
        <v>404</v>
      </c>
      <c r="AL1249" s="90">
        <v>1</v>
      </c>
      <c r="AM1249" s="92"/>
      <c r="AN1249" s="25"/>
      <c r="AO1249" s="25"/>
      <c r="AP1249" s="25"/>
      <c r="AQ1249" s="25"/>
      <c r="AR1249" s="25"/>
      <c r="AS1249" s="34"/>
      <c r="AT1249" s="55">
        <v>43367</v>
      </c>
      <c r="AU1249" s="29">
        <v>1143</v>
      </c>
      <c r="AV1249" s="29" t="s">
        <v>449</v>
      </c>
      <c r="AW1249" s="29" t="str">
        <f t="shared" si="259"/>
        <v>1143.</v>
      </c>
      <c r="AX1249" s="104"/>
    </row>
    <row r="1250" spans="1:50" ht="22.5" customHeight="1" x14ac:dyDescent="0.3">
      <c r="A1250" s="159" t="str">
        <f t="shared" si="262"/>
        <v>1144.</v>
      </c>
      <c r="B1250" s="159">
        <v>4846</v>
      </c>
      <c r="C1250" s="171" t="s">
        <v>1235</v>
      </c>
      <c r="D1250" s="159">
        <v>1969</v>
      </c>
      <c r="E1250" s="167" t="s">
        <v>34</v>
      </c>
      <c r="F1250" s="159" t="s">
        <v>35</v>
      </c>
      <c r="G1250" s="168">
        <v>9</v>
      </c>
      <c r="H1250" s="168">
        <v>1</v>
      </c>
      <c r="I1250" s="165">
        <v>1853.6</v>
      </c>
      <c r="J1250" s="165">
        <v>1603.4</v>
      </c>
      <c r="K1250" s="165">
        <v>1121.3</v>
      </c>
      <c r="L1250" s="169">
        <v>87</v>
      </c>
      <c r="M1250" s="152">
        <f>V1250+AH1250</f>
        <v>1905518.49</v>
      </c>
      <c r="N1250" s="165" t="s">
        <v>34</v>
      </c>
      <c r="O1250" s="160" t="s">
        <v>34</v>
      </c>
      <c r="P1250" s="165" t="s">
        <v>34</v>
      </c>
      <c r="Q1250" s="152">
        <f t="shared" si="258"/>
        <v>1905518.49</v>
      </c>
      <c r="R1250" s="173">
        <f t="shared" si="260"/>
        <v>1028.0095435908502</v>
      </c>
      <c r="S1250" s="154">
        <v>7593.347341513293</v>
      </c>
      <c r="T1250" s="165" t="s">
        <v>34</v>
      </c>
      <c r="U1250" s="169">
        <v>1</v>
      </c>
      <c r="V1250" s="165">
        <v>1855518.49</v>
      </c>
      <c r="W1250" s="165" t="s">
        <v>34</v>
      </c>
      <c r="X1250" s="165" t="s">
        <v>34</v>
      </c>
      <c r="Y1250" s="165" t="s">
        <v>34</v>
      </c>
      <c r="Z1250" s="165" t="s">
        <v>34</v>
      </c>
      <c r="AA1250" s="165" t="s">
        <v>34</v>
      </c>
      <c r="AB1250" s="165" t="s">
        <v>34</v>
      </c>
      <c r="AC1250" s="165" t="s">
        <v>34</v>
      </c>
      <c r="AD1250" s="165" t="s">
        <v>34</v>
      </c>
      <c r="AE1250" s="165" t="s">
        <v>34</v>
      </c>
      <c r="AF1250" s="165" t="s">
        <v>34</v>
      </c>
      <c r="AG1250" s="165" t="s">
        <v>34</v>
      </c>
      <c r="AH1250" s="165">
        <v>50000</v>
      </c>
      <c r="AI1250" s="170" t="s">
        <v>405</v>
      </c>
      <c r="AJ1250" s="41"/>
      <c r="AK1250" s="1" t="s">
        <v>404</v>
      </c>
      <c r="AL1250" s="90">
        <v>1</v>
      </c>
      <c r="AM1250" s="92"/>
      <c r="AN1250" s="49" t="s">
        <v>1600</v>
      </c>
      <c r="AO1250" s="49"/>
      <c r="AP1250" s="49"/>
      <c r="AQ1250" s="49"/>
      <c r="AR1250" s="49"/>
      <c r="AS1250" s="34" t="s">
        <v>598</v>
      </c>
      <c r="AT1250" s="34"/>
      <c r="AU1250" s="29">
        <v>1144</v>
      </c>
      <c r="AV1250" s="29" t="s">
        <v>449</v>
      </c>
      <c r="AW1250" s="29" t="str">
        <f t="shared" si="259"/>
        <v>1144.</v>
      </c>
      <c r="AX1250" s="104"/>
    </row>
    <row r="1251" spans="1:50" ht="22.5" customHeight="1" x14ac:dyDescent="0.3">
      <c r="A1251" s="159" t="str">
        <f t="shared" si="262"/>
        <v>1145.</v>
      </c>
      <c r="B1251" s="159">
        <v>4851</v>
      </c>
      <c r="C1251" s="171" t="s">
        <v>1236</v>
      </c>
      <c r="D1251" s="159">
        <v>1958</v>
      </c>
      <c r="E1251" s="167" t="s">
        <v>34</v>
      </c>
      <c r="F1251" s="159" t="s">
        <v>35</v>
      </c>
      <c r="G1251" s="168">
        <v>2</v>
      </c>
      <c r="H1251" s="168">
        <v>1</v>
      </c>
      <c r="I1251" s="165">
        <v>405</v>
      </c>
      <c r="J1251" s="165">
        <v>342.7</v>
      </c>
      <c r="K1251" s="165">
        <v>269.7</v>
      </c>
      <c r="L1251" s="169">
        <v>32</v>
      </c>
      <c r="M1251" s="152">
        <f>X1251</f>
        <v>918285.23</v>
      </c>
      <c r="N1251" s="165" t="s">
        <v>34</v>
      </c>
      <c r="O1251" s="160" t="s">
        <v>34</v>
      </c>
      <c r="P1251" s="165" t="s">
        <v>34</v>
      </c>
      <c r="Q1251" s="152">
        <f t="shared" si="258"/>
        <v>918285.23</v>
      </c>
      <c r="R1251" s="173">
        <f t="shared" ref="R1251:R1253" si="266">M1251/I1251</f>
        <v>2267.3709382716047</v>
      </c>
      <c r="S1251" s="154">
        <v>7593.347341513293</v>
      </c>
      <c r="T1251" s="165" t="s">
        <v>34</v>
      </c>
      <c r="U1251" s="169" t="s">
        <v>34</v>
      </c>
      <c r="V1251" s="165" t="s">
        <v>34</v>
      </c>
      <c r="W1251" s="165">
        <v>372</v>
      </c>
      <c r="X1251" s="165">
        <v>918285.23</v>
      </c>
      <c r="Y1251" s="165" t="s">
        <v>34</v>
      </c>
      <c r="Z1251" s="165" t="s">
        <v>34</v>
      </c>
      <c r="AA1251" s="165" t="s">
        <v>34</v>
      </c>
      <c r="AB1251" s="165" t="s">
        <v>34</v>
      </c>
      <c r="AC1251" s="165" t="s">
        <v>34</v>
      </c>
      <c r="AD1251" s="165" t="s">
        <v>34</v>
      </c>
      <c r="AE1251" s="165" t="s">
        <v>34</v>
      </c>
      <c r="AF1251" s="165" t="s">
        <v>34</v>
      </c>
      <c r="AG1251" s="165" t="s">
        <v>34</v>
      </c>
      <c r="AH1251" s="165" t="s">
        <v>34</v>
      </c>
      <c r="AI1251" s="170" t="s">
        <v>38</v>
      </c>
      <c r="AJ1251" s="41"/>
      <c r="AK1251" s="1" t="s">
        <v>404</v>
      </c>
      <c r="AL1251" s="90">
        <v>1</v>
      </c>
      <c r="AM1251" s="92"/>
      <c r="AN1251" s="25"/>
      <c r="AO1251" s="25"/>
      <c r="AP1251" s="25"/>
      <c r="AQ1251" s="25"/>
      <c r="AR1251" s="25"/>
      <c r="AS1251" s="34"/>
      <c r="AT1251" s="55">
        <v>43446</v>
      </c>
      <c r="AU1251" s="29">
        <v>1145</v>
      </c>
      <c r="AV1251" s="29" t="s">
        <v>449</v>
      </c>
      <c r="AW1251" s="29" t="str">
        <f t="shared" si="259"/>
        <v>1145.</v>
      </c>
      <c r="AX1251" s="104"/>
    </row>
    <row r="1252" spans="1:50" ht="22.5" customHeight="1" x14ac:dyDescent="0.3">
      <c r="A1252" s="159" t="str">
        <f t="shared" si="262"/>
        <v>1146.</v>
      </c>
      <c r="B1252" s="159">
        <v>4881</v>
      </c>
      <c r="C1252" s="171" t="s">
        <v>1237</v>
      </c>
      <c r="D1252" s="159">
        <v>1980</v>
      </c>
      <c r="E1252" s="167" t="s">
        <v>34</v>
      </c>
      <c r="F1252" s="159" t="s">
        <v>35</v>
      </c>
      <c r="G1252" s="168">
        <v>5</v>
      </c>
      <c r="H1252" s="168">
        <v>6</v>
      </c>
      <c r="I1252" s="165">
        <v>4495.2</v>
      </c>
      <c r="J1252" s="165">
        <v>3804.2</v>
      </c>
      <c r="K1252" s="165">
        <v>2443.6</v>
      </c>
      <c r="L1252" s="169">
        <v>175</v>
      </c>
      <c r="M1252" s="152">
        <f>T1252</f>
        <v>1147582</v>
      </c>
      <c r="N1252" s="165" t="s">
        <v>34</v>
      </c>
      <c r="O1252" s="160" t="s">
        <v>34</v>
      </c>
      <c r="P1252" s="165" t="s">
        <v>34</v>
      </c>
      <c r="Q1252" s="152">
        <f t="shared" si="258"/>
        <v>1147582</v>
      </c>
      <c r="R1252" s="173">
        <f t="shared" si="266"/>
        <v>255.29053212315358</v>
      </c>
      <c r="S1252" s="154">
        <v>7593.347341513293</v>
      </c>
      <c r="T1252" s="165">
        <v>1147582</v>
      </c>
      <c r="U1252" s="169" t="s">
        <v>34</v>
      </c>
      <c r="V1252" s="165" t="s">
        <v>34</v>
      </c>
      <c r="W1252" s="165" t="s">
        <v>34</v>
      </c>
      <c r="X1252" s="165" t="s">
        <v>34</v>
      </c>
      <c r="Y1252" s="165" t="s">
        <v>34</v>
      </c>
      <c r="Z1252" s="165" t="s">
        <v>34</v>
      </c>
      <c r="AA1252" s="165" t="s">
        <v>34</v>
      </c>
      <c r="AB1252" s="165" t="s">
        <v>34</v>
      </c>
      <c r="AC1252" s="165" t="s">
        <v>34</v>
      </c>
      <c r="AD1252" s="165" t="s">
        <v>34</v>
      </c>
      <c r="AE1252" s="165" t="s">
        <v>34</v>
      </c>
      <c r="AF1252" s="165" t="s">
        <v>34</v>
      </c>
      <c r="AG1252" s="165" t="s">
        <v>34</v>
      </c>
      <c r="AH1252" s="165" t="s">
        <v>34</v>
      </c>
      <c r="AI1252" s="170" t="s">
        <v>38</v>
      </c>
      <c r="AJ1252" s="41"/>
      <c r="AK1252" s="1" t="s">
        <v>408</v>
      </c>
      <c r="AL1252" s="90">
        <v>1</v>
      </c>
      <c r="AM1252" s="92"/>
      <c r="AN1252" s="25" t="s">
        <v>502</v>
      </c>
      <c r="AO1252" s="25"/>
      <c r="AP1252" s="25"/>
      <c r="AQ1252" s="25"/>
      <c r="AR1252" s="25"/>
      <c r="AS1252" s="34" t="s">
        <v>1659</v>
      </c>
      <c r="AT1252" s="34"/>
      <c r="AU1252" s="29">
        <v>1146</v>
      </c>
      <c r="AV1252" s="29" t="s">
        <v>449</v>
      </c>
      <c r="AW1252" s="29" t="str">
        <f t="shared" si="259"/>
        <v>1146.</v>
      </c>
      <c r="AX1252" s="104"/>
    </row>
    <row r="1253" spans="1:50" ht="22.5" customHeight="1" x14ac:dyDescent="0.3">
      <c r="A1253" s="159" t="str">
        <f t="shared" si="262"/>
        <v>1147.</v>
      </c>
      <c r="B1253" s="159">
        <v>4888</v>
      </c>
      <c r="C1253" s="171" t="s">
        <v>1238</v>
      </c>
      <c r="D1253" s="159">
        <v>1986</v>
      </c>
      <c r="E1253" s="167" t="s">
        <v>34</v>
      </c>
      <c r="F1253" s="159" t="s">
        <v>37</v>
      </c>
      <c r="G1253" s="168">
        <v>5</v>
      </c>
      <c r="H1253" s="168">
        <v>8</v>
      </c>
      <c r="I1253" s="165">
        <v>5530.8</v>
      </c>
      <c r="J1253" s="165">
        <v>4900.3</v>
      </c>
      <c r="K1253" s="165">
        <v>3285.5</v>
      </c>
      <c r="L1253" s="169">
        <v>279</v>
      </c>
      <c r="M1253" s="152">
        <f>AB1253+AH1253</f>
        <v>6859778.6400000006</v>
      </c>
      <c r="N1253" s="165" t="s">
        <v>34</v>
      </c>
      <c r="O1253" s="160" t="s">
        <v>34</v>
      </c>
      <c r="P1253" s="165" t="s">
        <v>34</v>
      </c>
      <c r="Q1253" s="152">
        <f t="shared" si="258"/>
        <v>6859778.6400000006</v>
      </c>
      <c r="R1253" s="173">
        <f t="shared" si="266"/>
        <v>1240.2868735083532</v>
      </c>
      <c r="S1253" s="154">
        <v>7593.347341513293</v>
      </c>
      <c r="T1253" s="165" t="s">
        <v>34</v>
      </c>
      <c r="U1253" s="169" t="s">
        <v>34</v>
      </c>
      <c r="V1253" s="165" t="s">
        <v>34</v>
      </c>
      <c r="W1253" s="165" t="s">
        <v>34</v>
      </c>
      <c r="X1253" s="165" t="s">
        <v>34</v>
      </c>
      <c r="Y1253" s="165" t="s">
        <v>34</v>
      </c>
      <c r="Z1253" s="165" t="s">
        <v>34</v>
      </c>
      <c r="AA1253" s="165">
        <v>3143.9</v>
      </c>
      <c r="AB1253" s="165">
        <v>6679941.5300000003</v>
      </c>
      <c r="AC1253" s="165" t="s">
        <v>34</v>
      </c>
      <c r="AD1253" s="165" t="s">
        <v>34</v>
      </c>
      <c r="AE1253" s="165" t="s">
        <v>34</v>
      </c>
      <c r="AF1253" s="165" t="s">
        <v>34</v>
      </c>
      <c r="AG1253" s="165" t="s">
        <v>34</v>
      </c>
      <c r="AH1253" s="165">
        <v>179837.11</v>
      </c>
      <c r="AI1253" s="170" t="s">
        <v>405</v>
      </c>
      <c r="AJ1253" s="41"/>
      <c r="AK1253" s="1" t="s">
        <v>404</v>
      </c>
      <c r="AL1253" s="90">
        <v>1</v>
      </c>
      <c r="AM1253" s="92"/>
      <c r="AN1253" s="49">
        <v>6749798.9199999999</v>
      </c>
      <c r="AO1253" s="49"/>
      <c r="AP1253" s="49"/>
      <c r="AQ1253" s="49"/>
      <c r="AR1253" s="49"/>
      <c r="AS1253" s="34" t="s">
        <v>641</v>
      </c>
      <c r="AT1253" s="34"/>
      <c r="AU1253" s="29">
        <v>1147</v>
      </c>
      <c r="AV1253" s="29" t="s">
        <v>449</v>
      </c>
      <c r="AW1253" s="29" t="str">
        <f t="shared" si="259"/>
        <v>1147.</v>
      </c>
      <c r="AX1253" s="104"/>
    </row>
    <row r="1254" spans="1:50" ht="22.5" customHeight="1" x14ac:dyDescent="0.3">
      <c r="A1254" s="159" t="str">
        <f t="shared" si="262"/>
        <v>1148.</v>
      </c>
      <c r="B1254" s="159">
        <v>4895</v>
      </c>
      <c r="C1254" s="171" t="s">
        <v>1077</v>
      </c>
      <c r="D1254" s="159">
        <v>1985</v>
      </c>
      <c r="E1254" s="167" t="s">
        <v>34</v>
      </c>
      <c r="F1254" s="159" t="s">
        <v>35</v>
      </c>
      <c r="G1254" s="168">
        <v>5</v>
      </c>
      <c r="H1254" s="168">
        <v>10</v>
      </c>
      <c r="I1254" s="165">
        <v>9757.9</v>
      </c>
      <c r="J1254" s="165">
        <v>7059.8</v>
      </c>
      <c r="K1254" s="165">
        <v>7059.8</v>
      </c>
      <c r="L1254" s="169">
        <v>325</v>
      </c>
      <c r="M1254" s="152">
        <f>AD1254</f>
        <v>167614.46</v>
      </c>
      <c r="N1254" s="165" t="s">
        <v>34</v>
      </c>
      <c r="O1254" s="160" t="s">
        <v>34</v>
      </c>
      <c r="P1254" s="165" t="s">
        <v>34</v>
      </c>
      <c r="Q1254" s="152">
        <f t="shared" si="258"/>
        <v>167614.46</v>
      </c>
      <c r="R1254" s="173"/>
      <c r="S1254" s="154"/>
      <c r="T1254" s="165" t="s">
        <v>34</v>
      </c>
      <c r="U1254" s="169" t="s">
        <v>34</v>
      </c>
      <c r="V1254" s="165" t="s">
        <v>34</v>
      </c>
      <c r="W1254" s="165" t="s">
        <v>34</v>
      </c>
      <c r="X1254" s="165" t="s">
        <v>34</v>
      </c>
      <c r="Y1254" s="165" t="s">
        <v>34</v>
      </c>
      <c r="Z1254" s="165" t="s">
        <v>34</v>
      </c>
      <c r="AA1254" s="165" t="s">
        <v>34</v>
      </c>
      <c r="AB1254" s="165" t="s">
        <v>34</v>
      </c>
      <c r="AC1254" s="165">
        <v>103</v>
      </c>
      <c r="AD1254" s="165">
        <v>167614.46</v>
      </c>
      <c r="AE1254" s="165" t="s">
        <v>34</v>
      </c>
      <c r="AF1254" s="165" t="s">
        <v>34</v>
      </c>
      <c r="AG1254" s="165" t="s">
        <v>34</v>
      </c>
      <c r="AH1254" s="165" t="s">
        <v>34</v>
      </c>
      <c r="AI1254" s="170" t="s">
        <v>38</v>
      </c>
      <c r="AJ1254" s="41"/>
      <c r="AK1254" s="1" t="s">
        <v>406</v>
      </c>
      <c r="AL1254" s="90">
        <v>1</v>
      </c>
      <c r="AM1254" s="91"/>
      <c r="AN1254" s="25"/>
      <c r="AO1254" s="25"/>
      <c r="AP1254" s="25"/>
      <c r="AQ1254" s="25"/>
      <c r="AR1254" s="25"/>
      <c r="AS1254" s="34" t="s">
        <v>1641</v>
      </c>
      <c r="AT1254" s="34"/>
      <c r="AU1254" s="29">
        <v>1148</v>
      </c>
      <c r="AV1254" s="29" t="s">
        <v>449</v>
      </c>
      <c r="AW1254" s="29" t="str">
        <f t="shared" si="259"/>
        <v>1148.</v>
      </c>
      <c r="AX1254" s="104"/>
    </row>
    <row r="1255" spans="1:50" ht="22.5" customHeight="1" x14ac:dyDescent="0.3">
      <c r="A1255" s="159" t="str">
        <f t="shared" si="262"/>
        <v>1149.</v>
      </c>
      <c r="B1255" s="159">
        <v>4903</v>
      </c>
      <c r="C1255" s="171" t="s">
        <v>1239</v>
      </c>
      <c r="D1255" s="159">
        <v>1978</v>
      </c>
      <c r="E1255" s="167" t="s">
        <v>34</v>
      </c>
      <c r="F1255" s="159" t="s">
        <v>37</v>
      </c>
      <c r="G1255" s="168">
        <v>2</v>
      </c>
      <c r="H1255" s="168">
        <v>2</v>
      </c>
      <c r="I1255" s="165">
        <v>11753.6</v>
      </c>
      <c r="J1255" s="165">
        <v>10835.8</v>
      </c>
      <c r="K1255" s="165">
        <v>10835.8</v>
      </c>
      <c r="L1255" s="169">
        <v>522</v>
      </c>
      <c r="M1255" s="152">
        <f>V1255+AH1255</f>
        <v>11572760.16</v>
      </c>
      <c r="N1255" s="165" t="s">
        <v>34</v>
      </c>
      <c r="O1255" s="160" t="s">
        <v>34</v>
      </c>
      <c r="P1255" s="165" t="s">
        <v>34</v>
      </c>
      <c r="Q1255" s="152">
        <f t="shared" si="258"/>
        <v>11572760.16</v>
      </c>
      <c r="R1255" s="173">
        <f t="shared" ref="R1255:R1288" si="267">M1255/I1255</f>
        <v>984.6140893002995</v>
      </c>
      <c r="S1255" s="154">
        <v>7593.347341513293</v>
      </c>
      <c r="T1255" s="165" t="s">
        <v>34</v>
      </c>
      <c r="U1255" s="169">
        <v>6</v>
      </c>
      <c r="V1255" s="165">
        <v>11272760.16</v>
      </c>
      <c r="W1255" s="165" t="s">
        <v>34</v>
      </c>
      <c r="X1255" s="165" t="s">
        <v>34</v>
      </c>
      <c r="Y1255" s="165" t="s">
        <v>34</v>
      </c>
      <c r="Z1255" s="165" t="s">
        <v>34</v>
      </c>
      <c r="AA1255" s="165" t="s">
        <v>34</v>
      </c>
      <c r="AB1255" s="165" t="s">
        <v>34</v>
      </c>
      <c r="AC1255" s="165" t="s">
        <v>34</v>
      </c>
      <c r="AD1255" s="165" t="s">
        <v>34</v>
      </c>
      <c r="AE1255" s="165" t="s">
        <v>34</v>
      </c>
      <c r="AF1255" s="165" t="s">
        <v>34</v>
      </c>
      <c r="AG1255" s="165" t="s">
        <v>34</v>
      </c>
      <c r="AH1255" s="165">
        <v>300000</v>
      </c>
      <c r="AI1255" s="170" t="s">
        <v>405</v>
      </c>
      <c r="AJ1255" s="41"/>
      <c r="AK1255" s="1" t="s">
        <v>404</v>
      </c>
      <c r="AL1255" s="90">
        <v>1</v>
      </c>
      <c r="AM1255" s="92"/>
      <c r="AN1255" s="49" t="s">
        <v>1590</v>
      </c>
      <c r="AO1255" s="49"/>
      <c r="AP1255" s="49"/>
      <c r="AQ1255" s="49"/>
      <c r="AR1255" s="49"/>
      <c r="AS1255" s="25" t="s">
        <v>1571</v>
      </c>
      <c r="AT1255" s="25"/>
      <c r="AU1255" s="29">
        <v>1149</v>
      </c>
      <c r="AV1255" s="29" t="s">
        <v>449</v>
      </c>
      <c r="AW1255" s="29" t="str">
        <f t="shared" si="259"/>
        <v>1149.</v>
      </c>
      <c r="AX1255" s="104"/>
    </row>
    <row r="1256" spans="1:50" ht="22.5" customHeight="1" x14ac:dyDescent="0.3">
      <c r="A1256" s="159" t="str">
        <f t="shared" si="262"/>
        <v>1150.</v>
      </c>
      <c r="B1256" s="159">
        <v>4917</v>
      </c>
      <c r="C1256" s="171" t="s">
        <v>1240</v>
      </c>
      <c r="D1256" s="159">
        <v>2012</v>
      </c>
      <c r="E1256" s="167" t="s">
        <v>34</v>
      </c>
      <c r="F1256" s="159" t="s">
        <v>35</v>
      </c>
      <c r="G1256" s="168">
        <v>9</v>
      </c>
      <c r="H1256" s="168">
        <v>1</v>
      </c>
      <c r="I1256" s="165">
        <v>4653.5</v>
      </c>
      <c r="J1256" s="165">
        <v>3332.3</v>
      </c>
      <c r="K1256" s="165">
        <v>3332.3</v>
      </c>
      <c r="L1256" s="169">
        <v>67</v>
      </c>
      <c r="M1256" s="152">
        <f>AG1256</f>
        <v>340601</v>
      </c>
      <c r="N1256" s="165" t="s">
        <v>34</v>
      </c>
      <c r="O1256" s="160" t="s">
        <v>34</v>
      </c>
      <c r="P1256" s="165" t="s">
        <v>34</v>
      </c>
      <c r="Q1256" s="152">
        <f t="shared" si="258"/>
        <v>340601</v>
      </c>
      <c r="R1256" s="173">
        <f t="shared" si="267"/>
        <v>73.192435801009992</v>
      </c>
      <c r="S1256" s="154">
        <v>7593.347341513293</v>
      </c>
      <c r="T1256" s="165" t="s">
        <v>34</v>
      </c>
      <c r="U1256" s="169" t="s">
        <v>34</v>
      </c>
      <c r="V1256" s="165" t="s">
        <v>34</v>
      </c>
      <c r="W1256" s="165" t="s">
        <v>34</v>
      </c>
      <c r="X1256" s="165" t="s">
        <v>34</v>
      </c>
      <c r="Y1256" s="165" t="s">
        <v>34</v>
      </c>
      <c r="Z1256" s="165" t="s">
        <v>34</v>
      </c>
      <c r="AA1256" s="165" t="s">
        <v>34</v>
      </c>
      <c r="AB1256" s="165" t="s">
        <v>34</v>
      </c>
      <c r="AC1256" s="165" t="s">
        <v>34</v>
      </c>
      <c r="AD1256" s="165" t="s">
        <v>34</v>
      </c>
      <c r="AE1256" s="165" t="s">
        <v>34</v>
      </c>
      <c r="AF1256" s="165" t="s">
        <v>34</v>
      </c>
      <c r="AG1256" s="165">
        <v>340601</v>
      </c>
      <c r="AH1256" s="165" t="s">
        <v>34</v>
      </c>
      <c r="AI1256" s="170" t="s">
        <v>38</v>
      </c>
      <c r="AJ1256" s="41"/>
      <c r="AK1256" s="1" t="s">
        <v>406</v>
      </c>
      <c r="AL1256" s="90">
        <v>1</v>
      </c>
      <c r="AM1256" s="92"/>
      <c r="AN1256" s="25" t="s">
        <v>1556</v>
      </c>
      <c r="AO1256" s="25"/>
      <c r="AP1256" s="25"/>
      <c r="AQ1256" s="25"/>
      <c r="AR1256" s="25"/>
      <c r="AS1256" s="34" t="s">
        <v>550</v>
      </c>
      <c r="AT1256" s="55">
        <v>43423</v>
      </c>
      <c r="AU1256" s="29">
        <v>1150</v>
      </c>
      <c r="AV1256" s="29" t="s">
        <v>449</v>
      </c>
      <c r="AW1256" s="29" t="str">
        <f t="shared" si="259"/>
        <v>1150.</v>
      </c>
      <c r="AX1256" s="104"/>
    </row>
    <row r="1257" spans="1:50" ht="22.5" customHeight="1" x14ac:dyDescent="0.3">
      <c r="A1257" s="159" t="str">
        <f t="shared" si="262"/>
        <v>1151.</v>
      </c>
      <c r="B1257" s="159">
        <v>4910</v>
      </c>
      <c r="C1257" s="171" t="s">
        <v>1241</v>
      </c>
      <c r="D1257" s="159">
        <v>1991</v>
      </c>
      <c r="E1257" s="167" t="s">
        <v>34</v>
      </c>
      <c r="F1257" s="159" t="s">
        <v>35</v>
      </c>
      <c r="G1257" s="168">
        <v>9</v>
      </c>
      <c r="H1257" s="168">
        <v>1</v>
      </c>
      <c r="I1257" s="165">
        <v>6011.7</v>
      </c>
      <c r="J1257" s="165">
        <v>4997.8999999999996</v>
      </c>
      <c r="K1257" s="165">
        <v>4997.8999999999996</v>
      </c>
      <c r="L1257" s="169">
        <v>238</v>
      </c>
      <c r="M1257" s="152">
        <f>T1257</f>
        <v>1199777</v>
      </c>
      <c r="N1257" s="165" t="s">
        <v>34</v>
      </c>
      <c r="O1257" s="160" t="s">
        <v>34</v>
      </c>
      <c r="P1257" s="165" t="s">
        <v>34</v>
      </c>
      <c r="Q1257" s="152">
        <f t="shared" si="258"/>
        <v>1199777</v>
      </c>
      <c r="R1257" s="173">
        <f t="shared" si="267"/>
        <v>199.57366468719331</v>
      </c>
      <c r="S1257" s="154">
        <v>7593.347341513293</v>
      </c>
      <c r="T1257" s="165">
        <v>1199777</v>
      </c>
      <c r="U1257" s="169" t="s">
        <v>34</v>
      </c>
      <c r="V1257" s="165" t="s">
        <v>34</v>
      </c>
      <c r="W1257" s="165" t="s">
        <v>34</v>
      </c>
      <c r="X1257" s="165" t="s">
        <v>34</v>
      </c>
      <c r="Y1257" s="165" t="s">
        <v>34</v>
      </c>
      <c r="Z1257" s="165" t="s">
        <v>34</v>
      </c>
      <c r="AA1257" s="165" t="s">
        <v>34</v>
      </c>
      <c r="AB1257" s="165" t="s">
        <v>34</v>
      </c>
      <c r="AC1257" s="165" t="s">
        <v>34</v>
      </c>
      <c r="AD1257" s="165" t="s">
        <v>34</v>
      </c>
      <c r="AE1257" s="165" t="s">
        <v>34</v>
      </c>
      <c r="AF1257" s="165" t="s">
        <v>34</v>
      </c>
      <c r="AG1257" s="165" t="s">
        <v>34</v>
      </c>
      <c r="AH1257" s="165" t="s">
        <v>34</v>
      </c>
      <c r="AI1257" s="170" t="s">
        <v>38</v>
      </c>
      <c r="AJ1257" s="41"/>
      <c r="AK1257" s="1" t="s">
        <v>406</v>
      </c>
      <c r="AL1257" s="90">
        <v>1</v>
      </c>
      <c r="AM1257" s="91"/>
      <c r="AN1257" s="25" t="s">
        <v>501</v>
      </c>
      <c r="AO1257" s="25"/>
      <c r="AP1257" s="25"/>
      <c r="AQ1257" s="25"/>
      <c r="AR1257" s="25"/>
      <c r="AS1257" s="34"/>
      <c r="AT1257" s="55">
        <v>43423</v>
      </c>
      <c r="AU1257" s="29">
        <v>1151</v>
      </c>
      <c r="AV1257" s="29" t="s">
        <v>449</v>
      </c>
      <c r="AW1257" s="29" t="str">
        <f t="shared" si="259"/>
        <v>1151.</v>
      </c>
      <c r="AX1257" s="104"/>
    </row>
    <row r="1258" spans="1:50" ht="22.5" customHeight="1" x14ac:dyDescent="0.3">
      <c r="A1258" s="159" t="str">
        <f t="shared" si="262"/>
        <v>1152.</v>
      </c>
      <c r="B1258" s="159">
        <v>4929</v>
      </c>
      <c r="C1258" s="171" t="s">
        <v>1242</v>
      </c>
      <c r="D1258" s="159">
        <v>1953</v>
      </c>
      <c r="E1258" s="167" t="s">
        <v>34</v>
      </c>
      <c r="F1258" s="159" t="s">
        <v>35</v>
      </c>
      <c r="G1258" s="168">
        <v>2</v>
      </c>
      <c r="H1258" s="168">
        <v>1</v>
      </c>
      <c r="I1258" s="165">
        <v>507.3</v>
      </c>
      <c r="J1258" s="165">
        <v>429.3</v>
      </c>
      <c r="K1258" s="165">
        <v>326.5</v>
      </c>
      <c r="L1258" s="169">
        <v>26</v>
      </c>
      <c r="M1258" s="152">
        <f>T1258</f>
        <v>134833.54999999999</v>
      </c>
      <c r="N1258" s="165" t="s">
        <v>34</v>
      </c>
      <c r="O1258" s="160" t="s">
        <v>34</v>
      </c>
      <c r="P1258" s="165" t="s">
        <v>34</v>
      </c>
      <c r="Q1258" s="152">
        <f t="shared" si="258"/>
        <v>134833.54999999999</v>
      </c>
      <c r="R1258" s="173">
        <f t="shared" si="267"/>
        <v>265.78661541494182</v>
      </c>
      <c r="S1258" s="154">
        <v>7593.347341513293</v>
      </c>
      <c r="T1258" s="165">
        <v>134833.54999999999</v>
      </c>
      <c r="U1258" s="169" t="s">
        <v>34</v>
      </c>
      <c r="V1258" s="165" t="s">
        <v>34</v>
      </c>
      <c r="W1258" s="165" t="s">
        <v>34</v>
      </c>
      <c r="X1258" s="165" t="s">
        <v>34</v>
      </c>
      <c r="Y1258" s="165" t="s">
        <v>34</v>
      </c>
      <c r="Z1258" s="165" t="s">
        <v>34</v>
      </c>
      <c r="AA1258" s="165" t="s">
        <v>34</v>
      </c>
      <c r="AB1258" s="165" t="s">
        <v>34</v>
      </c>
      <c r="AC1258" s="165" t="s">
        <v>34</v>
      </c>
      <c r="AD1258" s="165" t="s">
        <v>34</v>
      </c>
      <c r="AE1258" s="165" t="s">
        <v>34</v>
      </c>
      <c r="AF1258" s="165" t="s">
        <v>34</v>
      </c>
      <c r="AG1258" s="165" t="s">
        <v>34</v>
      </c>
      <c r="AH1258" s="165" t="s">
        <v>34</v>
      </c>
      <c r="AI1258" s="170" t="s">
        <v>38</v>
      </c>
      <c r="AJ1258" s="41"/>
      <c r="AK1258" s="1" t="s">
        <v>404</v>
      </c>
      <c r="AL1258" s="90">
        <v>1</v>
      </c>
      <c r="AM1258" s="92"/>
      <c r="AN1258" s="25" t="s">
        <v>502</v>
      </c>
      <c r="AO1258" s="25"/>
      <c r="AP1258" s="25"/>
      <c r="AQ1258" s="25"/>
      <c r="AR1258" s="25"/>
      <c r="AS1258" s="34" t="s">
        <v>1713</v>
      </c>
      <c r="AT1258" s="34"/>
      <c r="AU1258" s="29">
        <v>1152</v>
      </c>
      <c r="AV1258" s="29" t="s">
        <v>449</v>
      </c>
      <c r="AW1258" s="29" t="str">
        <f t="shared" si="259"/>
        <v>1152.</v>
      </c>
      <c r="AX1258" s="104"/>
    </row>
    <row r="1259" spans="1:50" ht="22.5" customHeight="1" x14ac:dyDescent="0.3">
      <c r="A1259" s="159" t="str">
        <f t="shared" si="262"/>
        <v>1153.</v>
      </c>
      <c r="B1259" s="159">
        <v>4935</v>
      </c>
      <c r="C1259" s="171" t="s">
        <v>1243</v>
      </c>
      <c r="D1259" s="159">
        <v>1947</v>
      </c>
      <c r="E1259" s="167" t="s">
        <v>34</v>
      </c>
      <c r="F1259" s="159" t="s">
        <v>35</v>
      </c>
      <c r="G1259" s="168">
        <v>2</v>
      </c>
      <c r="H1259" s="168">
        <v>1</v>
      </c>
      <c r="I1259" s="165">
        <v>603.70000000000005</v>
      </c>
      <c r="J1259" s="165">
        <v>557.5</v>
      </c>
      <c r="K1259" s="165">
        <v>370.3</v>
      </c>
      <c r="L1259" s="169">
        <v>26</v>
      </c>
      <c r="M1259" s="152">
        <f>X1259+AH1259</f>
        <v>2242723.6399999997</v>
      </c>
      <c r="N1259" s="165" t="s">
        <v>34</v>
      </c>
      <c r="O1259" s="160" t="s">
        <v>34</v>
      </c>
      <c r="P1259" s="165" t="s">
        <v>34</v>
      </c>
      <c r="Q1259" s="152">
        <f t="shared" si="258"/>
        <v>2242723.6399999997</v>
      </c>
      <c r="R1259" s="173">
        <f t="shared" si="267"/>
        <v>3714.9637899619006</v>
      </c>
      <c r="S1259" s="154">
        <v>7593.347341513293</v>
      </c>
      <c r="T1259" s="165" t="s">
        <v>34</v>
      </c>
      <c r="U1259" s="169" t="s">
        <v>34</v>
      </c>
      <c r="V1259" s="165" t="s">
        <v>34</v>
      </c>
      <c r="W1259" s="165">
        <v>448</v>
      </c>
      <c r="X1259" s="165">
        <v>2072723.64</v>
      </c>
      <c r="Y1259" s="165" t="s">
        <v>34</v>
      </c>
      <c r="Z1259" s="165" t="s">
        <v>34</v>
      </c>
      <c r="AA1259" s="165" t="s">
        <v>34</v>
      </c>
      <c r="AB1259" s="165" t="s">
        <v>34</v>
      </c>
      <c r="AC1259" s="165" t="s">
        <v>34</v>
      </c>
      <c r="AD1259" s="165" t="s">
        <v>34</v>
      </c>
      <c r="AE1259" s="165" t="s">
        <v>34</v>
      </c>
      <c r="AF1259" s="165" t="s">
        <v>34</v>
      </c>
      <c r="AG1259" s="165" t="s">
        <v>34</v>
      </c>
      <c r="AH1259" s="165">
        <v>170000</v>
      </c>
      <c r="AI1259" s="170" t="s">
        <v>38</v>
      </c>
      <c r="AJ1259" s="41"/>
      <c r="AK1259" s="1" t="s">
        <v>404</v>
      </c>
      <c r="AL1259" s="90">
        <v>1</v>
      </c>
      <c r="AM1259" s="92"/>
      <c r="AN1259" s="49"/>
      <c r="AO1259" s="49"/>
      <c r="AP1259" s="49"/>
      <c r="AQ1259" s="49"/>
      <c r="AR1259" s="49"/>
      <c r="AS1259" s="44" t="s">
        <v>620</v>
      </c>
      <c r="AT1259" s="55">
        <v>43455</v>
      </c>
      <c r="AU1259" s="29">
        <v>1153</v>
      </c>
      <c r="AV1259" s="29" t="s">
        <v>449</v>
      </c>
      <c r="AW1259" s="29" t="str">
        <f t="shared" si="259"/>
        <v>1153.</v>
      </c>
      <c r="AX1259" s="104"/>
    </row>
    <row r="1260" spans="1:50" ht="22.5" customHeight="1" x14ac:dyDescent="0.3">
      <c r="A1260" s="159" t="str">
        <f t="shared" si="262"/>
        <v>1154.</v>
      </c>
      <c r="B1260" s="159">
        <v>4938</v>
      </c>
      <c r="C1260" s="171" t="s">
        <v>539</v>
      </c>
      <c r="D1260" s="159">
        <v>1975</v>
      </c>
      <c r="E1260" s="167" t="s">
        <v>34</v>
      </c>
      <c r="F1260" s="159" t="s">
        <v>35</v>
      </c>
      <c r="G1260" s="168">
        <v>5</v>
      </c>
      <c r="H1260" s="168">
        <v>8</v>
      </c>
      <c r="I1260" s="165">
        <v>6407</v>
      </c>
      <c r="J1260" s="165">
        <v>5892.5</v>
      </c>
      <c r="K1260" s="165">
        <v>5892.5</v>
      </c>
      <c r="L1260" s="169">
        <v>317</v>
      </c>
      <c r="M1260" s="152">
        <f>AB1260</f>
        <v>860422.65</v>
      </c>
      <c r="N1260" s="165" t="s">
        <v>34</v>
      </c>
      <c r="O1260" s="160" t="s">
        <v>34</v>
      </c>
      <c r="P1260" s="165" t="s">
        <v>34</v>
      </c>
      <c r="Q1260" s="152">
        <f t="shared" si="258"/>
        <v>860422.65</v>
      </c>
      <c r="R1260" s="173">
        <f t="shared" si="267"/>
        <v>134.29415483065398</v>
      </c>
      <c r="S1260" s="154">
        <v>7593.347341513293</v>
      </c>
      <c r="T1260" s="165" t="s">
        <v>34</v>
      </c>
      <c r="U1260" s="169" t="s">
        <v>34</v>
      </c>
      <c r="V1260" s="165" t="s">
        <v>34</v>
      </c>
      <c r="W1260" s="165" t="s">
        <v>34</v>
      </c>
      <c r="X1260" s="165" t="s">
        <v>34</v>
      </c>
      <c r="Y1260" s="165" t="s">
        <v>34</v>
      </c>
      <c r="Z1260" s="165" t="s">
        <v>34</v>
      </c>
      <c r="AA1260" s="165">
        <v>4398.8999999999996</v>
      </c>
      <c r="AB1260" s="165">
        <v>860422.65</v>
      </c>
      <c r="AC1260" s="165" t="s">
        <v>34</v>
      </c>
      <c r="AD1260" s="165" t="s">
        <v>34</v>
      </c>
      <c r="AE1260" s="165" t="s">
        <v>34</v>
      </c>
      <c r="AF1260" s="165" t="s">
        <v>34</v>
      </c>
      <c r="AG1260" s="165" t="s">
        <v>34</v>
      </c>
      <c r="AH1260" s="165" t="s">
        <v>34</v>
      </c>
      <c r="AI1260" s="170" t="s">
        <v>38</v>
      </c>
      <c r="AJ1260" s="41"/>
      <c r="AK1260" s="1" t="s">
        <v>406</v>
      </c>
      <c r="AL1260" s="90">
        <v>1</v>
      </c>
      <c r="AM1260" s="92"/>
      <c r="AN1260" s="25"/>
      <c r="AO1260" s="25"/>
      <c r="AP1260" s="25"/>
      <c r="AQ1260" s="25"/>
      <c r="AR1260" s="25"/>
      <c r="AS1260" s="49" t="s">
        <v>581</v>
      </c>
      <c r="AT1260" s="55">
        <v>43441</v>
      </c>
      <c r="AU1260" s="29">
        <v>1154</v>
      </c>
      <c r="AV1260" s="29" t="s">
        <v>449</v>
      </c>
      <c r="AW1260" s="29" t="str">
        <f t="shared" si="259"/>
        <v>1154.</v>
      </c>
      <c r="AX1260" s="104"/>
    </row>
    <row r="1261" spans="1:50" ht="22.5" customHeight="1" x14ac:dyDescent="0.3">
      <c r="A1261" s="159" t="str">
        <f t="shared" si="262"/>
        <v>1155.</v>
      </c>
      <c r="B1261" s="159">
        <v>4951</v>
      </c>
      <c r="C1261" s="171" t="s">
        <v>1244</v>
      </c>
      <c r="D1261" s="159">
        <v>1957</v>
      </c>
      <c r="E1261" s="167" t="s">
        <v>34</v>
      </c>
      <c r="F1261" s="159" t="s">
        <v>35</v>
      </c>
      <c r="G1261" s="168">
        <v>2</v>
      </c>
      <c r="H1261" s="168">
        <v>1</v>
      </c>
      <c r="I1261" s="165">
        <v>457.21</v>
      </c>
      <c r="J1261" s="165">
        <v>417.61</v>
      </c>
      <c r="K1261" s="165">
        <v>417.61</v>
      </c>
      <c r="L1261" s="169">
        <v>18</v>
      </c>
      <c r="M1261" s="152">
        <f>X1261</f>
        <v>897380.88</v>
      </c>
      <c r="N1261" s="165" t="s">
        <v>34</v>
      </c>
      <c r="O1261" s="160" t="s">
        <v>34</v>
      </c>
      <c r="P1261" s="165" t="s">
        <v>34</v>
      </c>
      <c r="Q1261" s="152">
        <f t="shared" si="258"/>
        <v>897380.88</v>
      </c>
      <c r="R1261" s="173">
        <f t="shared" si="267"/>
        <v>1962.732398678944</v>
      </c>
      <c r="S1261" s="154">
        <v>7593.347341513293</v>
      </c>
      <c r="T1261" s="165" t="s">
        <v>34</v>
      </c>
      <c r="U1261" s="169" t="s">
        <v>34</v>
      </c>
      <c r="V1261" s="165" t="s">
        <v>34</v>
      </c>
      <c r="W1261" s="165">
        <v>371</v>
      </c>
      <c r="X1261" s="165">
        <v>897380.88</v>
      </c>
      <c r="Y1261" s="165" t="s">
        <v>34</v>
      </c>
      <c r="Z1261" s="165" t="s">
        <v>34</v>
      </c>
      <c r="AA1261" s="165" t="s">
        <v>34</v>
      </c>
      <c r="AB1261" s="165" t="s">
        <v>34</v>
      </c>
      <c r="AC1261" s="165" t="s">
        <v>34</v>
      </c>
      <c r="AD1261" s="165" t="s">
        <v>34</v>
      </c>
      <c r="AE1261" s="165" t="s">
        <v>34</v>
      </c>
      <c r="AF1261" s="165" t="s">
        <v>34</v>
      </c>
      <c r="AG1261" s="165" t="s">
        <v>34</v>
      </c>
      <c r="AH1261" s="165" t="s">
        <v>34</v>
      </c>
      <c r="AI1261" s="170" t="s">
        <v>38</v>
      </c>
      <c r="AJ1261" s="41"/>
      <c r="AK1261" s="1" t="s">
        <v>404</v>
      </c>
      <c r="AL1261" s="90">
        <v>1</v>
      </c>
      <c r="AM1261" s="92"/>
      <c r="AN1261" s="25"/>
      <c r="AO1261" s="25"/>
      <c r="AP1261" s="25"/>
      <c r="AQ1261" s="25"/>
      <c r="AR1261" s="25"/>
      <c r="AS1261" s="34"/>
      <c r="AT1261" s="34"/>
      <c r="AU1261" s="29">
        <v>1155</v>
      </c>
      <c r="AV1261" s="29" t="s">
        <v>449</v>
      </c>
      <c r="AW1261" s="29" t="str">
        <f t="shared" si="259"/>
        <v>1155.</v>
      </c>
      <c r="AX1261" s="104"/>
    </row>
    <row r="1262" spans="1:50" ht="22.5" customHeight="1" x14ac:dyDescent="0.3">
      <c r="A1262" s="159" t="str">
        <f t="shared" si="262"/>
        <v>1156.</v>
      </c>
      <c r="B1262" s="159">
        <v>4953</v>
      </c>
      <c r="C1262" s="171" t="s">
        <v>1245</v>
      </c>
      <c r="D1262" s="172">
        <v>1957</v>
      </c>
      <c r="E1262" s="167" t="s">
        <v>34</v>
      </c>
      <c r="F1262" s="159" t="s">
        <v>35</v>
      </c>
      <c r="G1262" s="168">
        <v>2</v>
      </c>
      <c r="H1262" s="168">
        <v>1</v>
      </c>
      <c r="I1262" s="165">
        <v>446.19</v>
      </c>
      <c r="J1262" s="165">
        <v>408.99</v>
      </c>
      <c r="K1262" s="165">
        <v>408.99</v>
      </c>
      <c r="L1262" s="169">
        <v>29</v>
      </c>
      <c r="M1262" s="152">
        <f t="shared" ref="M1262:M1267" si="268">X1262</f>
        <v>925031.58</v>
      </c>
      <c r="N1262" s="165" t="s">
        <v>34</v>
      </c>
      <c r="O1262" s="160" t="s">
        <v>34</v>
      </c>
      <c r="P1262" s="165" t="s">
        <v>34</v>
      </c>
      <c r="Q1262" s="152">
        <f t="shared" ref="Q1262:Q1316" si="269">M1262</f>
        <v>925031.58</v>
      </c>
      <c r="R1262" s="173">
        <f t="shared" si="267"/>
        <v>2073.1786458683519</v>
      </c>
      <c r="S1262" s="154">
        <v>7593.347341513293</v>
      </c>
      <c r="T1262" s="165" t="s">
        <v>34</v>
      </c>
      <c r="U1262" s="169" t="s">
        <v>34</v>
      </c>
      <c r="V1262" s="165" t="s">
        <v>34</v>
      </c>
      <c r="W1262" s="165">
        <v>369</v>
      </c>
      <c r="X1262" s="165">
        <v>925031.58</v>
      </c>
      <c r="Y1262" s="165" t="s">
        <v>34</v>
      </c>
      <c r="Z1262" s="165" t="s">
        <v>34</v>
      </c>
      <c r="AA1262" s="165" t="s">
        <v>34</v>
      </c>
      <c r="AB1262" s="165" t="s">
        <v>34</v>
      </c>
      <c r="AC1262" s="165" t="s">
        <v>34</v>
      </c>
      <c r="AD1262" s="165" t="s">
        <v>34</v>
      </c>
      <c r="AE1262" s="165" t="s">
        <v>34</v>
      </c>
      <c r="AF1262" s="165" t="s">
        <v>34</v>
      </c>
      <c r="AG1262" s="165" t="s">
        <v>34</v>
      </c>
      <c r="AH1262" s="165" t="s">
        <v>34</v>
      </c>
      <c r="AI1262" s="170" t="s">
        <v>38</v>
      </c>
      <c r="AJ1262" s="41"/>
      <c r="AK1262" s="1" t="s">
        <v>404</v>
      </c>
      <c r="AL1262" s="90">
        <v>1</v>
      </c>
      <c r="AM1262" s="92"/>
      <c r="AN1262" s="25"/>
      <c r="AO1262" s="25"/>
      <c r="AP1262" s="25"/>
      <c r="AQ1262" s="25"/>
      <c r="AR1262" s="25"/>
      <c r="AS1262" s="34"/>
      <c r="AT1262" s="55">
        <v>43398</v>
      </c>
      <c r="AU1262" s="29">
        <v>1156</v>
      </c>
      <c r="AV1262" s="29" t="s">
        <v>449</v>
      </c>
      <c r="AW1262" s="29" t="str">
        <f t="shared" si="259"/>
        <v>1156.</v>
      </c>
      <c r="AX1262" s="104"/>
    </row>
    <row r="1263" spans="1:50" ht="22.5" customHeight="1" x14ac:dyDescent="0.3">
      <c r="A1263" s="159" t="str">
        <f t="shared" si="262"/>
        <v>1157.</v>
      </c>
      <c r="B1263" s="159">
        <v>4955</v>
      </c>
      <c r="C1263" s="171" t="s">
        <v>1246</v>
      </c>
      <c r="D1263" s="159">
        <v>1955</v>
      </c>
      <c r="E1263" s="167" t="s">
        <v>34</v>
      </c>
      <c r="F1263" s="159" t="s">
        <v>35</v>
      </c>
      <c r="G1263" s="168">
        <v>2</v>
      </c>
      <c r="H1263" s="168">
        <v>1</v>
      </c>
      <c r="I1263" s="165">
        <v>444.9</v>
      </c>
      <c r="J1263" s="165">
        <v>414.5</v>
      </c>
      <c r="K1263" s="165">
        <v>414.5</v>
      </c>
      <c r="L1263" s="169">
        <v>25</v>
      </c>
      <c r="M1263" s="152">
        <f t="shared" si="268"/>
        <v>898166.75</v>
      </c>
      <c r="N1263" s="165" t="s">
        <v>34</v>
      </c>
      <c r="O1263" s="160" t="s">
        <v>34</v>
      </c>
      <c r="P1263" s="165" t="s">
        <v>34</v>
      </c>
      <c r="Q1263" s="152">
        <f t="shared" si="269"/>
        <v>898166.75</v>
      </c>
      <c r="R1263" s="173">
        <f t="shared" si="267"/>
        <v>2018.8059114407733</v>
      </c>
      <c r="S1263" s="154">
        <v>7593.347341513293</v>
      </c>
      <c r="T1263" s="165" t="s">
        <v>34</v>
      </c>
      <c r="U1263" s="169" t="s">
        <v>34</v>
      </c>
      <c r="V1263" s="165" t="s">
        <v>34</v>
      </c>
      <c r="W1263" s="165">
        <v>372</v>
      </c>
      <c r="X1263" s="165">
        <v>898166.75</v>
      </c>
      <c r="Y1263" s="165" t="s">
        <v>34</v>
      </c>
      <c r="Z1263" s="165" t="s">
        <v>34</v>
      </c>
      <c r="AA1263" s="165" t="s">
        <v>34</v>
      </c>
      <c r="AB1263" s="165" t="s">
        <v>34</v>
      </c>
      <c r="AC1263" s="165" t="s">
        <v>34</v>
      </c>
      <c r="AD1263" s="165" t="s">
        <v>34</v>
      </c>
      <c r="AE1263" s="165" t="s">
        <v>34</v>
      </c>
      <c r="AF1263" s="165" t="s">
        <v>34</v>
      </c>
      <c r="AG1263" s="165" t="s">
        <v>34</v>
      </c>
      <c r="AH1263" s="165" t="s">
        <v>34</v>
      </c>
      <c r="AI1263" s="170" t="s">
        <v>38</v>
      </c>
      <c r="AJ1263" s="41"/>
      <c r="AK1263" s="1" t="s">
        <v>404</v>
      </c>
      <c r="AL1263" s="90">
        <v>1</v>
      </c>
      <c r="AM1263" s="92"/>
      <c r="AN1263" s="25"/>
      <c r="AO1263" s="25"/>
      <c r="AP1263" s="25"/>
      <c r="AQ1263" s="25"/>
      <c r="AR1263" s="25"/>
      <c r="AS1263" s="34"/>
      <c r="AT1263" s="34"/>
      <c r="AU1263" s="29">
        <v>1157</v>
      </c>
      <c r="AV1263" s="29" t="s">
        <v>449</v>
      </c>
      <c r="AW1263" s="29" t="str">
        <f t="shared" si="259"/>
        <v>1157.</v>
      </c>
      <c r="AX1263" s="104"/>
    </row>
    <row r="1264" spans="1:50" ht="22.5" customHeight="1" x14ac:dyDescent="0.3">
      <c r="A1264" s="159" t="str">
        <f t="shared" si="262"/>
        <v>1158.</v>
      </c>
      <c r="B1264" s="159">
        <v>4956</v>
      </c>
      <c r="C1264" s="171" t="s">
        <v>1247</v>
      </c>
      <c r="D1264" s="159">
        <v>1954</v>
      </c>
      <c r="E1264" s="167" t="s">
        <v>34</v>
      </c>
      <c r="F1264" s="159" t="s">
        <v>35</v>
      </c>
      <c r="G1264" s="168">
        <v>2</v>
      </c>
      <c r="H1264" s="168">
        <v>1</v>
      </c>
      <c r="I1264" s="165">
        <v>424</v>
      </c>
      <c r="J1264" s="165">
        <v>385</v>
      </c>
      <c r="K1264" s="165">
        <v>385</v>
      </c>
      <c r="L1264" s="169">
        <v>20</v>
      </c>
      <c r="M1264" s="152">
        <f t="shared" si="268"/>
        <v>819354.54</v>
      </c>
      <c r="N1264" s="165" t="s">
        <v>34</v>
      </c>
      <c r="O1264" s="160" t="s">
        <v>34</v>
      </c>
      <c r="P1264" s="165" t="s">
        <v>34</v>
      </c>
      <c r="Q1264" s="152">
        <f t="shared" si="269"/>
        <v>819354.54</v>
      </c>
      <c r="R1264" s="173">
        <f t="shared" si="267"/>
        <v>1932.4399528301888</v>
      </c>
      <c r="S1264" s="154">
        <v>7593.347341513293</v>
      </c>
      <c r="T1264" s="165" t="s">
        <v>34</v>
      </c>
      <c r="U1264" s="169" t="s">
        <v>34</v>
      </c>
      <c r="V1264" s="165" t="s">
        <v>34</v>
      </c>
      <c r="W1264" s="165">
        <v>369.6</v>
      </c>
      <c r="X1264" s="165">
        <v>819354.54</v>
      </c>
      <c r="Y1264" s="165" t="s">
        <v>34</v>
      </c>
      <c r="Z1264" s="165" t="s">
        <v>34</v>
      </c>
      <c r="AA1264" s="165" t="s">
        <v>34</v>
      </c>
      <c r="AB1264" s="165" t="s">
        <v>34</v>
      </c>
      <c r="AC1264" s="165" t="s">
        <v>34</v>
      </c>
      <c r="AD1264" s="165" t="s">
        <v>34</v>
      </c>
      <c r="AE1264" s="165" t="s">
        <v>34</v>
      </c>
      <c r="AF1264" s="165" t="s">
        <v>34</v>
      </c>
      <c r="AG1264" s="165" t="s">
        <v>34</v>
      </c>
      <c r="AH1264" s="165" t="s">
        <v>34</v>
      </c>
      <c r="AI1264" s="170" t="s">
        <v>38</v>
      </c>
      <c r="AJ1264" s="41"/>
      <c r="AK1264" s="1" t="s">
        <v>404</v>
      </c>
      <c r="AL1264" s="90">
        <v>1</v>
      </c>
      <c r="AM1264" s="92"/>
      <c r="AN1264" s="25"/>
      <c r="AO1264" s="25"/>
      <c r="AP1264" s="25"/>
      <c r="AQ1264" s="25"/>
      <c r="AR1264" s="25"/>
      <c r="AS1264" s="34"/>
      <c r="AT1264" s="34"/>
      <c r="AU1264" s="29">
        <v>1158</v>
      </c>
      <c r="AV1264" s="29" t="s">
        <v>449</v>
      </c>
      <c r="AW1264" s="29" t="str">
        <f t="shared" si="259"/>
        <v>1158.</v>
      </c>
      <c r="AX1264" s="104"/>
    </row>
    <row r="1265" spans="1:50" ht="22.5" customHeight="1" x14ac:dyDescent="0.3">
      <c r="A1265" s="159" t="str">
        <f t="shared" si="262"/>
        <v>1159.</v>
      </c>
      <c r="B1265" s="159">
        <v>4957</v>
      </c>
      <c r="C1265" s="171" t="s">
        <v>1248</v>
      </c>
      <c r="D1265" s="159">
        <v>1957</v>
      </c>
      <c r="E1265" s="167" t="s">
        <v>34</v>
      </c>
      <c r="F1265" s="159" t="s">
        <v>35</v>
      </c>
      <c r="G1265" s="168">
        <v>2</v>
      </c>
      <c r="H1265" s="168">
        <v>1</v>
      </c>
      <c r="I1265" s="165">
        <v>454.2</v>
      </c>
      <c r="J1265" s="165">
        <v>414</v>
      </c>
      <c r="K1265" s="165">
        <v>414</v>
      </c>
      <c r="L1265" s="169">
        <v>21</v>
      </c>
      <c r="M1265" s="152">
        <f t="shared" si="268"/>
        <v>877552.55</v>
      </c>
      <c r="N1265" s="165" t="s">
        <v>34</v>
      </c>
      <c r="O1265" s="160" t="s">
        <v>34</v>
      </c>
      <c r="P1265" s="165" t="s">
        <v>34</v>
      </c>
      <c r="Q1265" s="152">
        <f t="shared" si="269"/>
        <v>877552.55</v>
      </c>
      <c r="R1265" s="173">
        <f t="shared" si="267"/>
        <v>1932.0839938353149</v>
      </c>
      <c r="S1265" s="154">
        <v>7593.347341513293</v>
      </c>
      <c r="T1265" s="165" t="s">
        <v>34</v>
      </c>
      <c r="U1265" s="169" t="s">
        <v>34</v>
      </c>
      <c r="V1265" s="165" t="s">
        <v>34</v>
      </c>
      <c r="W1265" s="165">
        <v>355</v>
      </c>
      <c r="X1265" s="165">
        <v>877552.55</v>
      </c>
      <c r="Y1265" s="165" t="s">
        <v>34</v>
      </c>
      <c r="Z1265" s="165" t="s">
        <v>34</v>
      </c>
      <c r="AA1265" s="165" t="s">
        <v>34</v>
      </c>
      <c r="AB1265" s="165" t="s">
        <v>34</v>
      </c>
      <c r="AC1265" s="165" t="s">
        <v>34</v>
      </c>
      <c r="AD1265" s="165" t="s">
        <v>34</v>
      </c>
      <c r="AE1265" s="165" t="s">
        <v>34</v>
      </c>
      <c r="AF1265" s="165" t="s">
        <v>34</v>
      </c>
      <c r="AG1265" s="165" t="s">
        <v>34</v>
      </c>
      <c r="AH1265" s="165" t="s">
        <v>34</v>
      </c>
      <c r="AI1265" s="170" t="s">
        <v>38</v>
      </c>
      <c r="AJ1265" s="41"/>
      <c r="AK1265" s="1" t="s">
        <v>404</v>
      </c>
      <c r="AL1265" s="90">
        <v>1</v>
      </c>
      <c r="AM1265" s="92"/>
      <c r="AN1265" s="25"/>
      <c r="AO1265" s="25"/>
      <c r="AP1265" s="25"/>
      <c r="AQ1265" s="25"/>
      <c r="AR1265" s="25"/>
      <c r="AS1265" s="34"/>
      <c r="AT1265" s="34"/>
      <c r="AU1265" s="29">
        <v>1159</v>
      </c>
      <c r="AV1265" s="29" t="s">
        <v>449</v>
      </c>
      <c r="AW1265" s="29" t="str">
        <f t="shared" si="259"/>
        <v>1159.</v>
      </c>
      <c r="AX1265" s="104"/>
    </row>
    <row r="1266" spans="1:50" ht="22.5" customHeight="1" x14ac:dyDescent="0.3">
      <c r="A1266" s="159" t="str">
        <f t="shared" si="262"/>
        <v>1160.</v>
      </c>
      <c r="B1266" s="159">
        <v>4960</v>
      </c>
      <c r="C1266" s="171" t="s">
        <v>1249</v>
      </c>
      <c r="D1266" s="159">
        <v>1958</v>
      </c>
      <c r="E1266" s="167" t="s">
        <v>34</v>
      </c>
      <c r="F1266" s="159" t="s">
        <v>35</v>
      </c>
      <c r="G1266" s="168">
        <v>2</v>
      </c>
      <c r="H1266" s="168">
        <v>1</v>
      </c>
      <c r="I1266" s="165">
        <v>453.3</v>
      </c>
      <c r="J1266" s="165">
        <v>413.1</v>
      </c>
      <c r="K1266" s="165">
        <v>413.1</v>
      </c>
      <c r="L1266" s="169">
        <v>23</v>
      </c>
      <c r="M1266" s="152">
        <f t="shared" si="268"/>
        <v>871895.46</v>
      </c>
      <c r="N1266" s="165" t="s">
        <v>34</v>
      </c>
      <c r="O1266" s="160" t="s">
        <v>34</v>
      </c>
      <c r="P1266" s="165" t="s">
        <v>34</v>
      </c>
      <c r="Q1266" s="152">
        <f t="shared" si="269"/>
        <v>871895.46</v>
      </c>
      <c r="R1266" s="173">
        <f t="shared" si="267"/>
        <v>1923.4402382528126</v>
      </c>
      <c r="S1266" s="154">
        <v>7593.347341513293</v>
      </c>
      <c r="T1266" s="165" t="s">
        <v>34</v>
      </c>
      <c r="U1266" s="169" t="s">
        <v>34</v>
      </c>
      <c r="V1266" s="165" t="s">
        <v>34</v>
      </c>
      <c r="W1266" s="165">
        <v>355</v>
      </c>
      <c r="X1266" s="165">
        <v>871895.46</v>
      </c>
      <c r="Y1266" s="165" t="s">
        <v>34</v>
      </c>
      <c r="Z1266" s="165" t="s">
        <v>34</v>
      </c>
      <c r="AA1266" s="165" t="s">
        <v>34</v>
      </c>
      <c r="AB1266" s="165" t="s">
        <v>34</v>
      </c>
      <c r="AC1266" s="165" t="s">
        <v>34</v>
      </c>
      <c r="AD1266" s="165" t="s">
        <v>34</v>
      </c>
      <c r="AE1266" s="165" t="s">
        <v>34</v>
      </c>
      <c r="AF1266" s="165" t="s">
        <v>34</v>
      </c>
      <c r="AG1266" s="165" t="s">
        <v>34</v>
      </c>
      <c r="AH1266" s="165" t="s">
        <v>34</v>
      </c>
      <c r="AI1266" s="170" t="s">
        <v>38</v>
      </c>
      <c r="AJ1266" s="41"/>
      <c r="AK1266" s="1" t="s">
        <v>404</v>
      </c>
      <c r="AL1266" s="90">
        <v>1</v>
      </c>
      <c r="AM1266" s="92"/>
      <c r="AN1266" s="25"/>
      <c r="AO1266" s="25"/>
      <c r="AP1266" s="25"/>
      <c r="AQ1266" s="25"/>
      <c r="AR1266" s="25"/>
      <c r="AS1266" s="34"/>
      <c r="AT1266" s="34"/>
      <c r="AU1266" s="29">
        <v>1160</v>
      </c>
      <c r="AV1266" s="29" t="s">
        <v>449</v>
      </c>
      <c r="AW1266" s="29" t="str">
        <f t="shared" si="259"/>
        <v>1160.</v>
      </c>
      <c r="AX1266" s="104"/>
    </row>
    <row r="1267" spans="1:50" ht="22.5" customHeight="1" x14ac:dyDescent="0.3">
      <c r="A1267" s="159" t="str">
        <f t="shared" si="262"/>
        <v>1161.</v>
      </c>
      <c r="B1267" s="159">
        <v>4961</v>
      </c>
      <c r="C1267" s="171" t="s">
        <v>1250</v>
      </c>
      <c r="D1267" s="159">
        <v>1958</v>
      </c>
      <c r="E1267" s="167" t="s">
        <v>34</v>
      </c>
      <c r="F1267" s="159" t="s">
        <v>35</v>
      </c>
      <c r="G1267" s="168">
        <v>2</v>
      </c>
      <c r="H1267" s="168">
        <v>1</v>
      </c>
      <c r="I1267" s="165">
        <v>447.87</v>
      </c>
      <c r="J1267" s="165">
        <v>408.87</v>
      </c>
      <c r="K1267" s="165">
        <v>408.87</v>
      </c>
      <c r="L1267" s="169">
        <v>25</v>
      </c>
      <c r="M1267" s="152">
        <f t="shared" si="268"/>
        <v>867630.55</v>
      </c>
      <c r="N1267" s="165" t="s">
        <v>34</v>
      </c>
      <c r="O1267" s="160" t="s">
        <v>34</v>
      </c>
      <c r="P1267" s="165" t="s">
        <v>34</v>
      </c>
      <c r="Q1267" s="152">
        <f t="shared" si="269"/>
        <v>867630.55</v>
      </c>
      <c r="R1267" s="173">
        <f t="shared" si="267"/>
        <v>1937.2374796257843</v>
      </c>
      <c r="S1267" s="154">
        <v>7593.347341513293</v>
      </c>
      <c r="T1267" s="165" t="s">
        <v>34</v>
      </c>
      <c r="U1267" s="169" t="s">
        <v>34</v>
      </c>
      <c r="V1267" s="165" t="s">
        <v>34</v>
      </c>
      <c r="W1267" s="165">
        <v>352</v>
      </c>
      <c r="X1267" s="165">
        <v>867630.55</v>
      </c>
      <c r="Y1267" s="165" t="s">
        <v>34</v>
      </c>
      <c r="Z1267" s="165" t="s">
        <v>34</v>
      </c>
      <c r="AA1267" s="165" t="s">
        <v>34</v>
      </c>
      <c r="AB1267" s="165" t="s">
        <v>34</v>
      </c>
      <c r="AC1267" s="165" t="s">
        <v>34</v>
      </c>
      <c r="AD1267" s="165" t="s">
        <v>34</v>
      </c>
      <c r="AE1267" s="165" t="s">
        <v>34</v>
      </c>
      <c r="AF1267" s="165" t="s">
        <v>34</v>
      </c>
      <c r="AG1267" s="165" t="s">
        <v>34</v>
      </c>
      <c r="AH1267" s="165" t="s">
        <v>34</v>
      </c>
      <c r="AI1267" s="170" t="s">
        <v>38</v>
      </c>
      <c r="AJ1267" s="41"/>
      <c r="AK1267" s="1" t="s">
        <v>404</v>
      </c>
      <c r="AL1267" s="90">
        <v>1</v>
      </c>
      <c r="AM1267" s="92"/>
      <c r="AN1267" s="25"/>
      <c r="AO1267" s="25"/>
      <c r="AP1267" s="25"/>
      <c r="AQ1267" s="25"/>
      <c r="AR1267" s="25"/>
      <c r="AS1267" s="34"/>
      <c r="AT1267" s="34"/>
      <c r="AU1267" s="29">
        <v>1161</v>
      </c>
      <c r="AV1267" s="29" t="s">
        <v>449</v>
      </c>
      <c r="AW1267" s="29" t="str">
        <f t="shared" si="259"/>
        <v>1161.</v>
      </c>
      <c r="AX1267" s="104"/>
    </row>
    <row r="1268" spans="1:50" ht="22.5" customHeight="1" x14ac:dyDescent="0.3">
      <c r="A1268" s="159" t="str">
        <f t="shared" si="262"/>
        <v>1162.</v>
      </c>
      <c r="B1268" s="159">
        <v>4962</v>
      </c>
      <c r="C1268" s="171" t="s">
        <v>1082</v>
      </c>
      <c r="D1268" s="159">
        <v>1957</v>
      </c>
      <c r="E1268" s="167" t="s">
        <v>34</v>
      </c>
      <c r="F1268" s="159" t="s">
        <v>35</v>
      </c>
      <c r="G1268" s="168">
        <v>2</v>
      </c>
      <c r="H1268" s="168">
        <v>1</v>
      </c>
      <c r="I1268" s="165">
        <v>455</v>
      </c>
      <c r="J1268" s="165">
        <v>413.2</v>
      </c>
      <c r="K1268" s="165">
        <v>413.2</v>
      </c>
      <c r="L1268" s="169">
        <v>20</v>
      </c>
      <c r="M1268" s="152">
        <f>T1268</f>
        <v>25760</v>
      </c>
      <c r="N1268" s="165" t="s">
        <v>34</v>
      </c>
      <c r="O1268" s="160" t="s">
        <v>34</v>
      </c>
      <c r="P1268" s="165" t="s">
        <v>34</v>
      </c>
      <c r="Q1268" s="152">
        <f t="shared" si="269"/>
        <v>25760</v>
      </c>
      <c r="R1268" s="173">
        <f t="shared" si="267"/>
        <v>56.615384615384613</v>
      </c>
      <c r="S1268" s="154">
        <v>7593.347341513293</v>
      </c>
      <c r="T1268" s="165">
        <v>25760</v>
      </c>
      <c r="U1268" s="169" t="s">
        <v>34</v>
      </c>
      <c r="V1268" s="165" t="s">
        <v>34</v>
      </c>
      <c r="W1268" s="165" t="s">
        <v>34</v>
      </c>
      <c r="X1268" s="165" t="s">
        <v>34</v>
      </c>
      <c r="Y1268" s="165" t="s">
        <v>34</v>
      </c>
      <c r="Z1268" s="165" t="s">
        <v>34</v>
      </c>
      <c r="AA1268" s="165" t="s">
        <v>34</v>
      </c>
      <c r="AB1268" s="165" t="s">
        <v>34</v>
      </c>
      <c r="AC1268" s="165" t="s">
        <v>34</v>
      </c>
      <c r="AD1268" s="165" t="s">
        <v>34</v>
      </c>
      <c r="AE1268" s="165" t="s">
        <v>34</v>
      </c>
      <c r="AF1268" s="165" t="s">
        <v>34</v>
      </c>
      <c r="AG1268" s="165" t="s">
        <v>34</v>
      </c>
      <c r="AH1268" s="165" t="s">
        <v>34</v>
      </c>
      <c r="AI1268" s="170" t="s">
        <v>38</v>
      </c>
      <c r="AJ1268" s="41"/>
      <c r="AK1268" s="1" t="s">
        <v>404</v>
      </c>
      <c r="AL1268" s="90">
        <v>1</v>
      </c>
      <c r="AM1268" s="92"/>
      <c r="AN1268" s="25" t="s">
        <v>409</v>
      </c>
      <c r="AO1268" s="25"/>
      <c r="AP1268" s="25"/>
      <c r="AQ1268" s="25"/>
      <c r="AR1268" s="25"/>
      <c r="AS1268" s="34" t="s">
        <v>556</v>
      </c>
      <c r="AT1268" s="55">
        <v>43368</v>
      </c>
      <c r="AU1268" s="29">
        <v>1162</v>
      </c>
      <c r="AV1268" s="29" t="s">
        <v>449</v>
      </c>
      <c r="AW1268" s="29" t="str">
        <f t="shared" si="259"/>
        <v>1162.</v>
      </c>
      <c r="AX1268" s="104"/>
    </row>
    <row r="1269" spans="1:50" ht="22.5" customHeight="1" x14ac:dyDescent="0.3">
      <c r="A1269" s="159" t="str">
        <f t="shared" si="262"/>
        <v>1163.</v>
      </c>
      <c r="B1269" s="159">
        <v>4967</v>
      </c>
      <c r="C1269" s="171" t="s">
        <v>1251</v>
      </c>
      <c r="D1269" s="159">
        <v>1917</v>
      </c>
      <c r="E1269" s="167" t="s">
        <v>34</v>
      </c>
      <c r="F1269" s="159" t="s">
        <v>35</v>
      </c>
      <c r="G1269" s="168">
        <v>2</v>
      </c>
      <c r="H1269" s="168">
        <v>1</v>
      </c>
      <c r="I1269" s="165">
        <v>289.5</v>
      </c>
      <c r="J1269" s="165">
        <v>245</v>
      </c>
      <c r="K1269" s="165">
        <v>169</v>
      </c>
      <c r="L1269" s="169">
        <v>18</v>
      </c>
      <c r="M1269" s="165">
        <f>X1269+AH1269</f>
        <v>1374570.3</v>
      </c>
      <c r="N1269" s="165" t="s">
        <v>34</v>
      </c>
      <c r="O1269" s="160" t="s">
        <v>34</v>
      </c>
      <c r="P1269" s="165" t="s">
        <v>34</v>
      </c>
      <c r="Q1269" s="152">
        <f t="shared" si="269"/>
        <v>1374570.3</v>
      </c>
      <c r="R1269" s="173">
        <f t="shared" si="267"/>
        <v>4748.0839378238343</v>
      </c>
      <c r="S1269" s="154">
        <v>5526.6610169491523</v>
      </c>
      <c r="T1269" s="165" t="s">
        <v>34</v>
      </c>
      <c r="U1269" s="169" t="s">
        <v>34</v>
      </c>
      <c r="V1269" s="165" t="s">
        <v>34</v>
      </c>
      <c r="W1269" s="165">
        <v>360</v>
      </c>
      <c r="X1269" s="165">
        <v>1204570.3</v>
      </c>
      <c r="Y1269" s="165" t="s">
        <v>34</v>
      </c>
      <c r="Z1269" s="165" t="s">
        <v>34</v>
      </c>
      <c r="AA1269" s="165" t="s">
        <v>34</v>
      </c>
      <c r="AB1269" s="165" t="s">
        <v>34</v>
      </c>
      <c r="AC1269" s="165" t="s">
        <v>34</v>
      </c>
      <c r="AD1269" s="165" t="s">
        <v>34</v>
      </c>
      <c r="AE1269" s="165" t="s">
        <v>34</v>
      </c>
      <c r="AF1269" s="165" t="s">
        <v>34</v>
      </c>
      <c r="AG1269" s="165" t="s">
        <v>34</v>
      </c>
      <c r="AH1269" s="165">
        <v>170000</v>
      </c>
      <c r="AI1269" s="170" t="s">
        <v>38</v>
      </c>
      <c r="AJ1269" s="41" t="s">
        <v>592</v>
      </c>
      <c r="AK1269" s="1" t="s">
        <v>404</v>
      </c>
      <c r="AL1269" s="90">
        <v>1</v>
      </c>
      <c r="AM1269" s="92"/>
      <c r="AN1269" s="25"/>
      <c r="AO1269" s="25"/>
      <c r="AP1269" s="25"/>
      <c r="AQ1269" s="25"/>
      <c r="AR1269" s="25"/>
      <c r="AS1269" s="34" t="s">
        <v>1573</v>
      </c>
      <c r="AT1269" s="55"/>
      <c r="AU1269" s="29">
        <v>1163</v>
      </c>
      <c r="AV1269" s="29" t="s">
        <v>449</v>
      </c>
      <c r="AW1269" s="29" t="str">
        <f t="shared" si="259"/>
        <v>1163.</v>
      </c>
      <c r="AX1269" s="104"/>
    </row>
    <row r="1270" spans="1:50" ht="22.5" customHeight="1" x14ac:dyDescent="0.3">
      <c r="A1270" s="159" t="str">
        <f t="shared" si="262"/>
        <v>1164.</v>
      </c>
      <c r="B1270" s="159">
        <v>4966</v>
      </c>
      <c r="C1270" s="171" t="s">
        <v>1252</v>
      </c>
      <c r="D1270" s="159">
        <v>1937</v>
      </c>
      <c r="E1270" s="167" t="s">
        <v>34</v>
      </c>
      <c r="F1270" s="159" t="s">
        <v>35</v>
      </c>
      <c r="G1270" s="168">
        <v>3</v>
      </c>
      <c r="H1270" s="168">
        <v>2</v>
      </c>
      <c r="I1270" s="165">
        <v>1086.4000000000001</v>
      </c>
      <c r="J1270" s="165">
        <v>855.2</v>
      </c>
      <c r="K1270" s="165">
        <v>777.6</v>
      </c>
      <c r="L1270" s="169">
        <v>43</v>
      </c>
      <c r="M1270" s="165">
        <f>X1270+AH1270</f>
        <v>1876053.45</v>
      </c>
      <c r="N1270" s="165" t="s">
        <v>34</v>
      </c>
      <c r="O1270" s="160" t="s">
        <v>34</v>
      </c>
      <c r="P1270" s="165" t="s">
        <v>34</v>
      </c>
      <c r="Q1270" s="152">
        <f t="shared" si="269"/>
        <v>1876053.45</v>
      </c>
      <c r="R1270" s="173">
        <f t="shared" si="267"/>
        <v>1726.8533229013253</v>
      </c>
      <c r="S1270" s="154">
        <v>7593.347341513293</v>
      </c>
      <c r="T1270" s="165" t="s">
        <v>34</v>
      </c>
      <c r="U1270" s="169" t="s">
        <v>34</v>
      </c>
      <c r="V1270" s="165" t="s">
        <v>34</v>
      </c>
      <c r="W1270" s="165">
        <v>662</v>
      </c>
      <c r="X1270" s="165">
        <v>1706053.45</v>
      </c>
      <c r="Y1270" s="165" t="s">
        <v>34</v>
      </c>
      <c r="Z1270" s="165" t="s">
        <v>34</v>
      </c>
      <c r="AA1270" s="165" t="s">
        <v>34</v>
      </c>
      <c r="AB1270" s="165" t="s">
        <v>34</v>
      </c>
      <c r="AC1270" s="165" t="s">
        <v>34</v>
      </c>
      <c r="AD1270" s="165" t="s">
        <v>34</v>
      </c>
      <c r="AE1270" s="165" t="s">
        <v>34</v>
      </c>
      <c r="AF1270" s="165" t="s">
        <v>34</v>
      </c>
      <c r="AG1270" s="165" t="s">
        <v>34</v>
      </c>
      <c r="AH1270" s="165">
        <v>170000</v>
      </c>
      <c r="AI1270" s="170" t="s">
        <v>38</v>
      </c>
      <c r="AJ1270" s="41"/>
      <c r="AK1270" s="1" t="s">
        <v>404</v>
      </c>
      <c r="AL1270" s="90">
        <v>1</v>
      </c>
      <c r="AM1270" s="92"/>
      <c r="AN1270" s="49"/>
      <c r="AO1270" s="49"/>
      <c r="AP1270" s="49"/>
      <c r="AQ1270" s="49"/>
      <c r="AR1270" s="49"/>
      <c r="AS1270" s="44" t="s">
        <v>642</v>
      </c>
      <c r="AT1270" s="34"/>
      <c r="AU1270" s="29">
        <v>1164</v>
      </c>
      <c r="AV1270" s="29" t="s">
        <v>449</v>
      </c>
      <c r="AW1270" s="29" t="str">
        <f t="shared" si="259"/>
        <v>1164.</v>
      </c>
      <c r="AX1270" s="104"/>
    </row>
    <row r="1271" spans="1:50" ht="22.5" customHeight="1" x14ac:dyDescent="0.3">
      <c r="A1271" s="159" t="str">
        <f t="shared" si="262"/>
        <v>1165.</v>
      </c>
      <c r="B1271" s="159">
        <v>4970</v>
      </c>
      <c r="C1271" s="171" t="s">
        <v>1253</v>
      </c>
      <c r="D1271" s="159">
        <v>1960</v>
      </c>
      <c r="E1271" s="167" t="s">
        <v>34</v>
      </c>
      <c r="F1271" s="159" t="s">
        <v>35</v>
      </c>
      <c r="G1271" s="168">
        <v>2</v>
      </c>
      <c r="H1271" s="168">
        <v>2</v>
      </c>
      <c r="I1271" s="165">
        <v>607</v>
      </c>
      <c r="J1271" s="165">
        <v>563.70000000000005</v>
      </c>
      <c r="K1271" s="165">
        <v>563.70000000000005</v>
      </c>
      <c r="L1271" s="169">
        <v>58</v>
      </c>
      <c r="M1271" s="152">
        <f>X1271</f>
        <v>1237483.57</v>
      </c>
      <c r="N1271" s="165" t="s">
        <v>34</v>
      </c>
      <c r="O1271" s="160" t="s">
        <v>34</v>
      </c>
      <c r="P1271" s="165" t="s">
        <v>34</v>
      </c>
      <c r="Q1271" s="152">
        <f t="shared" si="269"/>
        <v>1237483.57</v>
      </c>
      <c r="R1271" s="173">
        <f t="shared" si="267"/>
        <v>2038.687924217463</v>
      </c>
      <c r="S1271" s="154">
        <v>7593.347341513293</v>
      </c>
      <c r="T1271" s="165" t="s">
        <v>34</v>
      </c>
      <c r="U1271" s="169" t="s">
        <v>34</v>
      </c>
      <c r="V1271" s="165" t="s">
        <v>34</v>
      </c>
      <c r="W1271" s="165">
        <v>504</v>
      </c>
      <c r="X1271" s="165">
        <v>1237483.57</v>
      </c>
      <c r="Y1271" s="165" t="s">
        <v>34</v>
      </c>
      <c r="Z1271" s="165" t="s">
        <v>34</v>
      </c>
      <c r="AA1271" s="165" t="s">
        <v>34</v>
      </c>
      <c r="AB1271" s="165" t="s">
        <v>34</v>
      </c>
      <c r="AC1271" s="165" t="s">
        <v>34</v>
      </c>
      <c r="AD1271" s="165" t="s">
        <v>34</v>
      </c>
      <c r="AE1271" s="165" t="s">
        <v>34</v>
      </c>
      <c r="AF1271" s="165" t="s">
        <v>34</v>
      </c>
      <c r="AG1271" s="165" t="s">
        <v>34</v>
      </c>
      <c r="AH1271" s="165" t="s">
        <v>34</v>
      </c>
      <c r="AI1271" s="170" t="s">
        <v>38</v>
      </c>
      <c r="AJ1271" s="41"/>
      <c r="AK1271" s="1" t="s">
        <v>404</v>
      </c>
      <c r="AL1271" s="90">
        <v>1</v>
      </c>
      <c r="AM1271" s="92"/>
      <c r="AN1271" s="25"/>
      <c r="AO1271" s="25"/>
      <c r="AP1271" s="25"/>
      <c r="AQ1271" s="25"/>
      <c r="AR1271" s="25"/>
      <c r="AS1271" s="34"/>
      <c r="AT1271" s="55">
        <v>43404</v>
      </c>
      <c r="AU1271" s="29">
        <v>1165</v>
      </c>
      <c r="AV1271" s="29" t="s">
        <v>449</v>
      </c>
      <c r="AW1271" s="29" t="str">
        <f t="shared" si="259"/>
        <v>1165.</v>
      </c>
      <c r="AX1271" s="104"/>
    </row>
    <row r="1272" spans="1:50" ht="22.5" customHeight="1" x14ac:dyDescent="0.3">
      <c r="A1272" s="159" t="str">
        <f t="shared" si="262"/>
        <v>1166.</v>
      </c>
      <c r="B1272" s="159">
        <v>4971</v>
      </c>
      <c r="C1272" s="186" t="s">
        <v>1254</v>
      </c>
      <c r="D1272" s="159">
        <v>1961</v>
      </c>
      <c r="E1272" s="167" t="s">
        <v>34</v>
      </c>
      <c r="F1272" s="159" t="s">
        <v>35</v>
      </c>
      <c r="G1272" s="168">
        <v>2</v>
      </c>
      <c r="H1272" s="168">
        <v>2</v>
      </c>
      <c r="I1272" s="165">
        <v>616.6</v>
      </c>
      <c r="J1272" s="165">
        <v>560.79999999999995</v>
      </c>
      <c r="K1272" s="165">
        <v>560.79999999999995</v>
      </c>
      <c r="L1272" s="169">
        <v>33</v>
      </c>
      <c r="M1272" s="152">
        <f t="shared" ref="M1272:M1285" si="270">X1272</f>
        <v>1179765.17</v>
      </c>
      <c r="N1272" s="165" t="s">
        <v>34</v>
      </c>
      <c r="O1272" s="160" t="s">
        <v>34</v>
      </c>
      <c r="P1272" s="165" t="s">
        <v>34</v>
      </c>
      <c r="Q1272" s="152">
        <f t="shared" si="269"/>
        <v>1179765.17</v>
      </c>
      <c r="R1272" s="173">
        <f t="shared" si="267"/>
        <v>1913.3395556276353</v>
      </c>
      <c r="S1272" s="154">
        <v>7593.347341513293</v>
      </c>
      <c r="T1272" s="165" t="s">
        <v>34</v>
      </c>
      <c r="U1272" s="169" t="s">
        <v>34</v>
      </c>
      <c r="V1272" s="165" t="s">
        <v>34</v>
      </c>
      <c r="W1272" s="165">
        <v>501.1</v>
      </c>
      <c r="X1272" s="165">
        <v>1179765.17</v>
      </c>
      <c r="Y1272" s="165" t="s">
        <v>34</v>
      </c>
      <c r="Z1272" s="165" t="s">
        <v>34</v>
      </c>
      <c r="AA1272" s="165" t="s">
        <v>34</v>
      </c>
      <c r="AB1272" s="165" t="s">
        <v>34</v>
      </c>
      <c r="AC1272" s="165" t="s">
        <v>34</v>
      </c>
      <c r="AD1272" s="165" t="s">
        <v>34</v>
      </c>
      <c r="AE1272" s="165" t="s">
        <v>34</v>
      </c>
      <c r="AF1272" s="165" t="s">
        <v>34</v>
      </c>
      <c r="AG1272" s="165" t="s">
        <v>34</v>
      </c>
      <c r="AH1272" s="165" t="s">
        <v>34</v>
      </c>
      <c r="AI1272" s="170" t="s">
        <v>38</v>
      </c>
      <c r="AJ1272" s="41"/>
      <c r="AK1272" s="1" t="s">
        <v>404</v>
      </c>
      <c r="AL1272" s="90">
        <v>1</v>
      </c>
      <c r="AM1272" s="92"/>
      <c r="AN1272" s="25"/>
      <c r="AO1272" s="25"/>
      <c r="AP1272" s="25"/>
      <c r="AQ1272" s="25"/>
      <c r="AR1272" s="25"/>
      <c r="AS1272" s="34" t="s">
        <v>500</v>
      </c>
      <c r="AT1272" s="55">
        <v>43441</v>
      </c>
      <c r="AU1272" s="29">
        <v>1166</v>
      </c>
      <c r="AV1272" s="29" t="s">
        <v>449</v>
      </c>
      <c r="AW1272" s="29" t="str">
        <f t="shared" si="259"/>
        <v>1166.</v>
      </c>
      <c r="AX1272" s="104"/>
    </row>
    <row r="1273" spans="1:50" ht="22.5" customHeight="1" x14ac:dyDescent="0.3">
      <c r="A1273" s="159" t="str">
        <f t="shared" si="262"/>
        <v>1167.</v>
      </c>
      <c r="B1273" s="159">
        <v>4991</v>
      </c>
      <c r="C1273" s="186" t="s">
        <v>1255</v>
      </c>
      <c r="D1273" s="159">
        <v>1974</v>
      </c>
      <c r="E1273" s="167" t="s">
        <v>34</v>
      </c>
      <c r="F1273" s="159" t="s">
        <v>37</v>
      </c>
      <c r="G1273" s="168">
        <v>5</v>
      </c>
      <c r="H1273" s="168">
        <v>8</v>
      </c>
      <c r="I1273" s="165">
        <v>5499.8</v>
      </c>
      <c r="J1273" s="165">
        <v>4941</v>
      </c>
      <c r="K1273" s="165">
        <v>4941</v>
      </c>
      <c r="L1273" s="169">
        <v>269</v>
      </c>
      <c r="M1273" s="152">
        <f t="shared" si="270"/>
        <v>2215294.38</v>
      </c>
      <c r="N1273" s="165" t="s">
        <v>34</v>
      </c>
      <c r="O1273" s="160" t="s">
        <v>34</v>
      </c>
      <c r="P1273" s="165" t="s">
        <v>34</v>
      </c>
      <c r="Q1273" s="152">
        <f t="shared" si="269"/>
        <v>2215294.38</v>
      </c>
      <c r="R1273" s="173">
        <f t="shared" si="267"/>
        <v>402.79544347067161</v>
      </c>
      <c r="S1273" s="154">
        <v>7593.347341513293</v>
      </c>
      <c r="T1273" s="165" t="s">
        <v>34</v>
      </c>
      <c r="U1273" s="169" t="s">
        <v>34</v>
      </c>
      <c r="V1273" s="165" t="s">
        <v>34</v>
      </c>
      <c r="W1273" s="165">
        <v>1470</v>
      </c>
      <c r="X1273" s="165">
        <v>2215294.38</v>
      </c>
      <c r="Y1273" s="165" t="s">
        <v>34</v>
      </c>
      <c r="Z1273" s="165" t="s">
        <v>34</v>
      </c>
      <c r="AA1273" s="165" t="s">
        <v>34</v>
      </c>
      <c r="AB1273" s="165" t="s">
        <v>34</v>
      </c>
      <c r="AC1273" s="165" t="s">
        <v>34</v>
      </c>
      <c r="AD1273" s="165" t="s">
        <v>34</v>
      </c>
      <c r="AE1273" s="165" t="s">
        <v>34</v>
      </c>
      <c r="AF1273" s="165" t="s">
        <v>34</v>
      </c>
      <c r="AG1273" s="165" t="s">
        <v>34</v>
      </c>
      <c r="AH1273" s="165" t="s">
        <v>34</v>
      </c>
      <c r="AI1273" s="170" t="s">
        <v>38</v>
      </c>
      <c r="AJ1273" s="41"/>
      <c r="AK1273" s="1" t="s">
        <v>404</v>
      </c>
      <c r="AL1273" s="90">
        <v>1</v>
      </c>
      <c r="AM1273" s="92"/>
      <c r="AN1273" s="25"/>
      <c r="AO1273" s="25"/>
      <c r="AP1273" s="25"/>
      <c r="AQ1273" s="25"/>
      <c r="AR1273" s="25"/>
      <c r="AS1273" s="34"/>
      <c r="AT1273" s="55">
        <v>43410</v>
      </c>
      <c r="AU1273" s="29">
        <v>1167</v>
      </c>
      <c r="AV1273" s="29" t="s">
        <v>449</v>
      </c>
      <c r="AW1273" s="29" t="str">
        <f t="shared" si="259"/>
        <v>1167.</v>
      </c>
      <c r="AX1273" s="104"/>
    </row>
    <row r="1274" spans="1:50" ht="22.5" customHeight="1" x14ac:dyDescent="0.3">
      <c r="A1274" s="159" t="str">
        <f t="shared" si="262"/>
        <v>1168.</v>
      </c>
      <c r="B1274" s="159">
        <v>4992</v>
      </c>
      <c r="C1274" s="186" t="s">
        <v>1256</v>
      </c>
      <c r="D1274" s="159">
        <v>1974</v>
      </c>
      <c r="E1274" s="167" t="s">
        <v>34</v>
      </c>
      <c r="F1274" s="159" t="s">
        <v>37</v>
      </c>
      <c r="G1274" s="168">
        <v>5</v>
      </c>
      <c r="H1274" s="168">
        <v>6</v>
      </c>
      <c r="I1274" s="165">
        <v>4747.1000000000004</v>
      </c>
      <c r="J1274" s="165">
        <v>4321.8999999999996</v>
      </c>
      <c r="K1274" s="165">
        <v>3241</v>
      </c>
      <c r="L1274" s="169">
        <v>230</v>
      </c>
      <c r="M1274" s="152">
        <f t="shared" si="270"/>
        <v>1741786</v>
      </c>
      <c r="N1274" s="165" t="s">
        <v>34</v>
      </c>
      <c r="O1274" s="160" t="s">
        <v>34</v>
      </c>
      <c r="P1274" s="165" t="s">
        <v>34</v>
      </c>
      <c r="Q1274" s="152">
        <f t="shared" si="269"/>
        <v>1741786</v>
      </c>
      <c r="R1274" s="173">
        <f t="shared" si="267"/>
        <v>366.91580122601164</v>
      </c>
      <c r="S1274" s="154">
        <v>7593.347341513293</v>
      </c>
      <c r="T1274" s="165" t="s">
        <v>34</v>
      </c>
      <c r="U1274" s="169" t="s">
        <v>34</v>
      </c>
      <c r="V1274" s="165" t="s">
        <v>34</v>
      </c>
      <c r="W1274" s="165">
        <v>1284</v>
      </c>
      <c r="X1274" s="165">
        <v>1741786</v>
      </c>
      <c r="Y1274" s="165" t="s">
        <v>34</v>
      </c>
      <c r="Z1274" s="165" t="s">
        <v>34</v>
      </c>
      <c r="AA1274" s="165" t="s">
        <v>34</v>
      </c>
      <c r="AB1274" s="165" t="s">
        <v>34</v>
      </c>
      <c r="AC1274" s="165" t="s">
        <v>34</v>
      </c>
      <c r="AD1274" s="165" t="s">
        <v>34</v>
      </c>
      <c r="AE1274" s="165" t="s">
        <v>34</v>
      </c>
      <c r="AF1274" s="165" t="s">
        <v>34</v>
      </c>
      <c r="AG1274" s="165" t="s">
        <v>34</v>
      </c>
      <c r="AH1274" s="165" t="s">
        <v>34</v>
      </c>
      <c r="AI1274" s="170" t="s">
        <v>405</v>
      </c>
      <c r="AJ1274" s="41"/>
      <c r="AK1274" s="1" t="s">
        <v>406</v>
      </c>
      <c r="AL1274" s="90">
        <v>1</v>
      </c>
      <c r="AM1274" s="89"/>
      <c r="AN1274" s="25" t="s">
        <v>1593</v>
      </c>
      <c r="AO1274" s="25"/>
      <c r="AP1274" s="25"/>
      <c r="AQ1274" s="25"/>
      <c r="AR1274" s="25"/>
      <c r="AS1274" s="34" t="s">
        <v>416</v>
      </c>
      <c r="AT1274" s="34"/>
      <c r="AU1274" s="29">
        <v>1168</v>
      </c>
      <c r="AV1274" s="29" t="s">
        <v>449</v>
      </c>
      <c r="AW1274" s="29" t="str">
        <f t="shared" si="259"/>
        <v>1168.</v>
      </c>
      <c r="AX1274" s="104"/>
    </row>
    <row r="1275" spans="1:50" ht="22.5" customHeight="1" x14ac:dyDescent="0.3">
      <c r="A1275" s="159" t="str">
        <f t="shared" si="262"/>
        <v>1169.</v>
      </c>
      <c r="B1275" s="159">
        <v>4994</v>
      </c>
      <c r="C1275" s="171" t="s">
        <v>1257</v>
      </c>
      <c r="D1275" s="159">
        <v>1960</v>
      </c>
      <c r="E1275" s="167" t="s">
        <v>34</v>
      </c>
      <c r="F1275" s="159" t="s">
        <v>35</v>
      </c>
      <c r="G1275" s="168">
        <v>4</v>
      </c>
      <c r="H1275" s="168">
        <v>2</v>
      </c>
      <c r="I1275" s="165">
        <v>1337</v>
      </c>
      <c r="J1275" s="165">
        <v>1237.9000000000001</v>
      </c>
      <c r="K1275" s="165">
        <v>1107.9000000000001</v>
      </c>
      <c r="L1275" s="169">
        <v>47</v>
      </c>
      <c r="M1275" s="152">
        <f t="shared" si="270"/>
        <v>1454212.95</v>
      </c>
      <c r="N1275" s="165" t="s">
        <v>34</v>
      </c>
      <c r="O1275" s="160" t="s">
        <v>34</v>
      </c>
      <c r="P1275" s="165" t="s">
        <v>34</v>
      </c>
      <c r="Q1275" s="152">
        <f t="shared" si="269"/>
        <v>1454212.95</v>
      </c>
      <c r="R1275" s="173">
        <f t="shared" si="267"/>
        <v>1087.6686237845922</v>
      </c>
      <c r="S1275" s="154">
        <v>7593.347341513293</v>
      </c>
      <c r="T1275" s="165" t="s">
        <v>34</v>
      </c>
      <c r="U1275" s="169" t="s">
        <v>34</v>
      </c>
      <c r="V1275" s="165" t="s">
        <v>34</v>
      </c>
      <c r="W1275" s="165">
        <v>580</v>
      </c>
      <c r="X1275" s="165">
        <v>1454212.95</v>
      </c>
      <c r="Y1275" s="165" t="s">
        <v>34</v>
      </c>
      <c r="Z1275" s="165" t="s">
        <v>34</v>
      </c>
      <c r="AA1275" s="165" t="s">
        <v>34</v>
      </c>
      <c r="AB1275" s="165" t="s">
        <v>34</v>
      </c>
      <c r="AC1275" s="165" t="s">
        <v>34</v>
      </c>
      <c r="AD1275" s="165" t="s">
        <v>34</v>
      </c>
      <c r="AE1275" s="165" t="s">
        <v>34</v>
      </c>
      <c r="AF1275" s="165" t="s">
        <v>34</v>
      </c>
      <c r="AG1275" s="165" t="s">
        <v>34</v>
      </c>
      <c r="AH1275" s="165" t="s">
        <v>34</v>
      </c>
      <c r="AI1275" s="170" t="s">
        <v>38</v>
      </c>
      <c r="AJ1275" s="41"/>
      <c r="AK1275" s="1" t="s">
        <v>404</v>
      </c>
      <c r="AL1275" s="90">
        <v>1</v>
      </c>
      <c r="AM1275" s="92"/>
      <c r="AN1275" s="25"/>
      <c r="AO1275" s="25"/>
      <c r="AP1275" s="25"/>
      <c r="AQ1275" s="25"/>
      <c r="AR1275" s="25"/>
      <c r="AS1275" s="34"/>
      <c r="AT1275" s="34"/>
      <c r="AU1275" s="29">
        <v>1169</v>
      </c>
      <c r="AV1275" s="29" t="s">
        <v>449</v>
      </c>
      <c r="AW1275" s="29" t="str">
        <f t="shared" si="259"/>
        <v>1169.</v>
      </c>
      <c r="AX1275" s="104"/>
    </row>
    <row r="1276" spans="1:50" ht="22.5" customHeight="1" x14ac:dyDescent="0.3">
      <c r="A1276" s="159" t="str">
        <f t="shared" si="262"/>
        <v>1170.</v>
      </c>
      <c r="B1276" s="159">
        <v>4995</v>
      </c>
      <c r="C1276" s="186" t="s">
        <v>1258</v>
      </c>
      <c r="D1276" s="159">
        <v>1965</v>
      </c>
      <c r="E1276" s="167" t="s">
        <v>34</v>
      </c>
      <c r="F1276" s="159" t="s">
        <v>35</v>
      </c>
      <c r="G1276" s="168">
        <v>4</v>
      </c>
      <c r="H1276" s="168">
        <v>3</v>
      </c>
      <c r="I1276" s="165">
        <v>2001.4</v>
      </c>
      <c r="J1276" s="165">
        <v>1831.3</v>
      </c>
      <c r="K1276" s="165">
        <v>1505.8</v>
      </c>
      <c r="L1276" s="169">
        <v>79</v>
      </c>
      <c r="M1276" s="152">
        <f>T1276</f>
        <v>720685.22</v>
      </c>
      <c r="N1276" s="165" t="s">
        <v>34</v>
      </c>
      <c r="O1276" s="160" t="s">
        <v>34</v>
      </c>
      <c r="P1276" s="165" t="s">
        <v>34</v>
      </c>
      <c r="Q1276" s="152">
        <f t="shared" si="269"/>
        <v>720685.22</v>
      </c>
      <c r="R1276" s="173">
        <f t="shared" si="267"/>
        <v>360.09054661736781</v>
      </c>
      <c r="S1276" s="154">
        <v>7593.347341513293</v>
      </c>
      <c r="T1276" s="165">
        <v>720685.22</v>
      </c>
      <c r="U1276" s="169" t="s">
        <v>34</v>
      </c>
      <c r="V1276" s="165" t="s">
        <v>34</v>
      </c>
      <c r="W1276" s="165" t="s">
        <v>34</v>
      </c>
      <c r="X1276" s="165" t="s">
        <v>34</v>
      </c>
      <c r="Y1276" s="165" t="s">
        <v>34</v>
      </c>
      <c r="Z1276" s="165" t="s">
        <v>34</v>
      </c>
      <c r="AA1276" s="165" t="s">
        <v>34</v>
      </c>
      <c r="AB1276" s="165" t="s">
        <v>34</v>
      </c>
      <c r="AC1276" s="165" t="s">
        <v>34</v>
      </c>
      <c r="AD1276" s="165" t="s">
        <v>34</v>
      </c>
      <c r="AE1276" s="165" t="s">
        <v>34</v>
      </c>
      <c r="AF1276" s="165" t="s">
        <v>34</v>
      </c>
      <c r="AG1276" s="165" t="s">
        <v>34</v>
      </c>
      <c r="AH1276" s="165" t="s">
        <v>34</v>
      </c>
      <c r="AI1276" s="170" t="s">
        <v>405</v>
      </c>
      <c r="AJ1276" s="41"/>
      <c r="AK1276" s="1" t="s">
        <v>404</v>
      </c>
      <c r="AL1276" s="90">
        <v>1</v>
      </c>
      <c r="AM1276" s="92"/>
      <c r="AN1276" s="49" t="s">
        <v>486</v>
      </c>
      <c r="AO1276" s="49"/>
      <c r="AP1276" s="49"/>
      <c r="AQ1276" s="49"/>
      <c r="AR1276" s="49"/>
      <c r="AS1276" s="44" t="s">
        <v>604</v>
      </c>
      <c r="AT1276" s="34"/>
      <c r="AU1276" s="29">
        <v>1170</v>
      </c>
      <c r="AV1276" s="29" t="s">
        <v>449</v>
      </c>
      <c r="AW1276" s="29" t="str">
        <f t="shared" si="259"/>
        <v>1170.</v>
      </c>
      <c r="AX1276" s="104"/>
    </row>
    <row r="1277" spans="1:50" ht="22.5" customHeight="1" x14ac:dyDescent="0.3">
      <c r="A1277" s="159" t="str">
        <f t="shared" si="262"/>
        <v>1171.</v>
      </c>
      <c r="B1277" s="159">
        <v>4996</v>
      </c>
      <c r="C1277" s="186" t="s">
        <v>1259</v>
      </c>
      <c r="D1277" s="159">
        <v>1963</v>
      </c>
      <c r="E1277" s="167" t="s">
        <v>34</v>
      </c>
      <c r="F1277" s="159" t="s">
        <v>35</v>
      </c>
      <c r="G1277" s="168">
        <v>4</v>
      </c>
      <c r="H1277" s="168">
        <v>3</v>
      </c>
      <c r="I1277" s="165">
        <v>2058.8000000000002</v>
      </c>
      <c r="J1277" s="165">
        <v>1913.6</v>
      </c>
      <c r="K1277" s="165">
        <v>1913.6</v>
      </c>
      <c r="L1277" s="169">
        <v>107</v>
      </c>
      <c r="M1277" s="152">
        <f t="shared" si="270"/>
        <v>2210857.2999999998</v>
      </c>
      <c r="N1277" s="165" t="s">
        <v>34</v>
      </c>
      <c r="O1277" s="160" t="s">
        <v>34</v>
      </c>
      <c r="P1277" s="165" t="s">
        <v>34</v>
      </c>
      <c r="Q1277" s="152">
        <f t="shared" si="269"/>
        <v>2210857.2999999998</v>
      </c>
      <c r="R1277" s="173">
        <f t="shared" si="267"/>
        <v>1073.8572469399649</v>
      </c>
      <c r="S1277" s="154">
        <v>7593.347341513293</v>
      </c>
      <c r="T1277" s="165" t="s">
        <v>34</v>
      </c>
      <c r="U1277" s="169" t="s">
        <v>34</v>
      </c>
      <c r="V1277" s="165" t="s">
        <v>34</v>
      </c>
      <c r="W1277" s="165">
        <v>891</v>
      </c>
      <c r="X1277" s="165">
        <v>2210857.2999999998</v>
      </c>
      <c r="Y1277" s="165" t="s">
        <v>34</v>
      </c>
      <c r="Z1277" s="165" t="s">
        <v>34</v>
      </c>
      <c r="AA1277" s="165" t="s">
        <v>34</v>
      </c>
      <c r="AB1277" s="165" t="s">
        <v>34</v>
      </c>
      <c r="AC1277" s="165" t="s">
        <v>34</v>
      </c>
      <c r="AD1277" s="165" t="s">
        <v>34</v>
      </c>
      <c r="AE1277" s="165" t="s">
        <v>34</v>
      </c>
      <c r="AF1277" s="165" t="s">
        <v>34</v>
      </c>
      <c r="AG1277" s="165" t="s">
        <v>34</v>
      </c>
      <c r="AH1277" s="165" t="s">
        <v>34</v>
      </c>
      <c r="AI1277" s="170" t="s">
        <v>38</v>
      </c>
      <c r="AJ1277" s="41"/>
      <c r="AK1277" s="1" t="s">
        <v>404</v>
      </c>
      <c r="AL1277" s="90">
        <v>1</v>
      </c>
      <c r="AM1277" s="92"/>
      <c r="AN1277" s="25"/>
      <c r="AO1277" s="25"/>
      <c r="AP1277" s="25"/>
      <c r="AQ1277" s="25"/>
      <c r="AR1277" s="25"/>
      <c r="AS1277" s="34"/>
      <c r="AT1277" s="34"/>
      <c r="AU1277" s="29">
        <v>1171</v>
      </c>
      <c r="AV1277" s="29" t="s">
        <v>449</v>
      </c>
      <c r="AW1277" s="29" t="str">
        <f t="shared" si="259"/>
        <v>1171.</v>
      </c>
      <c r="AX1277" s="104"/>
    </row>
    <row r="1278" spans="1:50" ht="22.5" customHeight="1" x14ac:dyDescent="0.3">
      <c r="A1278" s="159" t="str">
        <f t="shared" si="262"/>
        <v>1172.</v>
      </c>
      <c r="B1278" s="159">
        <v>4998</v>
      </c>
      <c r="C1278" s="186" t="s">
        <v>1260</v>
      </c>
      <c r="D1278" s="159">
        <v>1963</v>
      </c>
      <c r="E1278" s="167" t="s">
        <v>34</v>
      </c>
      <c r="F1278" s="159" t="s">
        <v>35</v>
      </c>
      <c r="G1278" s="168">
        <v>4</v>
      </c>
      <c r="H1278" s="168">
        <v>3</v>
      </c>
      <c r="I1278" s="165">
        <v>2179.1</v>
      </c>
      <c r="J1278" s="165">
        <v>2011.7</v>
      </c>
      <c r="K1278" s="165">
        <v>2011.7</v>
      </c>
      <c r="L1278" s="169">
        <v>106</v>
      </c>
      <c r="M1278" s="152">
        <f t="shared" si="270"/>
        <v>2214614.59</v>
      </c>
      <c r="N1278" s="165" t="s">
        <v>34</v>
      </c>
      <c r="O1278" s="160" t="s">
        <v>34</v>
      </c>
      <c r="P1278" s="165" t="s">
        <v>34</v>
      </c>
      <c r="Q1278" s="152">
        <f t="shared" si="269"/>
        <v>2214614.59</v>
      </c>
      <c r="R1278" s="173">
        <f t="shared" si="267"/>
        <v>1016.2978247900509</v>
      </c>
      <c r="S1278" s="154">
        <v>7593.347341513293</v>
      </c>
      <c r="T1278" s="165" t="s">
        <v>34</v>
      </c>
      <c r="U1278" s="169" t="s">
        <v>34</v>
      </c>
      <c r="V1278" s="165" t="s">
        <v>34</v>
      </c>
      <c r="W1278" s="165">
        <v>889</v>
      </c>
      <c r="X1278" s="165">
        <v>2214614.59</v>
      </c>
      <c r="Y1278" s="165" t="s">
        <v>34</v>
      </c>
      <c r="Z1278" s="165" t="s">
        <v>34</v>
      </c>
      <c r="AA1278" s="165" t="s">
        <v>34</v>
      </c>
      <c r="AB1278" s="165" t="s">
        <v>34</v>
      </c>
      <c r="AC1278" s="165" t="s">
        <v>34</v>
      </c>
      <c r="AD1278" s="165" t="s">
        <v>34</v>
      </c>
      <c r="AE1278" s="165" t="s">
        <v>34</v>
      </c>
      <c r="AF1278" s="165" t="s">
        <v>34</v>
      </c>
      <c r="AG1278" s="165" t="s">
        <v>34</v>
      </c>
      <c r="AH1278" s="165" t="s">
        <v>34</v>
      </c>
      <c r="AI1278" s="170" t="s">
        <v>38</v>
      </c>
      <c r="AJ1278" s="41"/>
      <c r="AK1278" s="1" t="s">
        <v>404</v>
      </c>
      <c r="AL1278" s="90">
        <v>1</v>
      </c>
      <c r="AM1278" s="92"/>
      <c r="AN1278" s="25"/>
      <c r="AO1278" s="25"/>
      <c r="AP1278" s="25"/>
      <c r="AQ1278" s="25"/>
      <c r="AR1278" s="25"/>
      <c r="AS1278" s="34"/>
      <c r="AT1278" s="34"/>
      <c r="AU1278" s="29">
        <v>1172</v>
      </c>
      <c r="AV1278" s="29" t="s">
        <v>449</v>
      </c>
      <c r="AW1278" s="29" t="str">
        <f t="shared" si="259"/>
        <v>1172.</v>
      </c>
      <c r="AX1278" s="104"/>
    </row>
    <row r="1279" spans="1:50" ht="22.5" customHeight="1" x14ac:dyDescent="0.3">
      <c r="A1279" s="159" t="str">
        <f t="shared" si="262"/>
        <v>1173.</v>
      </c>
      <c r="B1279" s="159">
        <v>5003</v>
      </c>
      <c r="C1279" s="186" t="s">
        <v>1261</v>
      </c>
      <c r="D1279" s="159">
        <v>1973</v>
      </c>
      <c r="E1279" s="167" t="s">
        <v>34</v>
      </c>
      <c r="F1279" s="159" t="s">
        <v>37</v>
      </c>
      <c r="G1279" s="168">
        <v>5</v>
      </c>
      <c r="H1279" s="168">
        <v>4</v>
      </c>
      <c r="I1279" s="165">
        <v>3405.1</v>
      </c>
      <c r="J1279" s="165">
        <v>2915.1</v>
      </c>
      <c r="K1279" s="165">
        <v>2915.1</v>
      </c>
      <c r="L1279" s="169">
        <v>196</v>
      </c>
      <c r="M1279" s="152">
        <f t="shared" si="270"/>
        <v>1335087.56</v>
      </c>
      <c r="N1279" s="165" t="s">
        <v>34</v>
      </c>
      <c r="O1279" s="160" t="s">
        <v>34</v>
      </c>
      <c r="P1279" s="165" t="s">
        <v>34</v>
      </c>
      <c r="Q1279" s="152">
        <f t="shared" si="269"/>
        <v>1335087.56</v>
      </c>
      <c r="R1279" s="173">
        <f t="shared" si="267"/>
        <v>392.0846847375995</v>
      </c>
      <c r="S1279" s="154">
        <v>7593.347341513293</v>
      </c>
      <c r="T1279" s="165" t="s">
        <v>34</v>
      </c>
      <c r="U1279" s="169" t="s">
        <v>34</v>
      </c>
      <c r="V1279" s="165" t="s">
        <v>34</v>
      </c>
      <c r="W1279" s="165">
        <v>930</v>
      </c>
      <c r="X1279" s="165">
        <v>1335087.56</v>
      </c>
      <c r="Y1279" s="165" t="s">
        <v>34</v>
      </c>
      <c r="Z1279" s="165" t="s">
        <v>34</v>
      </c>
      <c r="AA1279" s="165" t="s">
        <v>34</v>
      </c>
      <c r="AB1279" s="165" t="s">
        <v>34</v>
      </c>
      <c r="AC1279" s="165" t="s">
        <v>34</v>
      </c>
      <c r="AD1279" s="165" t="s">
        <v>34</v>
      </c>
      <c r="AE1279" s="165" t="s">
        <v>34</v>
      </c>
      <c r="AF1279" s="165" t="s">
        <v>34</v>
      </c>
      <c r="AG1279" s="165" t="s">
        <v>34</v>
      </c>
      <c r="AH1279" s="165" t="s">
        <v>34</v>
      </c>
      <c r="AI1279" s="170" t="s">
        <v>38</v>
      </c>
      <c r="AJ1279" s="41"/>
      <c r="AK1279" s="1" t="s">
        <v>404</v>
      </c>
      <c r="AL1279" s="90">
        <v>1</v>
      </c>
      <c r="AM1279" s="92"/>
      <c r="AN1279" s="25"/>
      <c r="AO1279" s="25"/>
      <c r="AP1279" s="25"/>
      <c r="AQ1279" s="25"/>
      <c r="AR1279" s="25"/>
      <c r="AS1279" s="34"/>
      <c r="AT1279" s="55">
        <v>43426</v>
      </c>
      <c r="AU1279" s="29">
        <v>1173</v>
      </c>
      <c r="AV1279" s="29" t="s">
        <v>449</v>
      </c>
      <c r="AW1279" s="29" t="str">
        <f t="shared" si="259"/>
        <v>1173.</v>
      </c>
      <c r="AX1279" s="104"/>
    </row>
    <row r="1280" spans="1:50" ht="22.5" customHeight="1" x14ac:dyDescent="0.3">
      <c r="A1280" s="159" t="str">
        <f t="shared" si="262"/>
        <v>1174.</v>
      </c>
      <c r="B1280" s="159">
        <v>5006</v>
      </c>
      <c r="C1280" s="186" t="s">
        <v>1262</v>
      </c>
      <c r="D1280" s="159">
        <v>1963</v>
      </c>
      <c r="E1280" s="167" t="s">
        <v>34</v>
      </c>
      <c r="F1280" s="159" t="s">
        <v>35</v>
      </c>
      <c r="G1280" s="168">
        <v>5</v>
      </c>
      <c r="H1280" s="168">
        <v>4</v>
      </c>
      <c r="I1280" s="165">
        <v>3463.1</v>
      </c>
      <c r="J1280" s="165">
        <v>3133.4</v>
      </c>
      <c r="K1280" s="165">
        <v>3133.4</v>
      </c>
      <c r="L1280" s="169">
        <v>142</v>
      </c>
      <c r="M1280" s="152">
        <f t="shared" si="270"/>
        <v>2672097.7799999998</v>
      </c>
      <c r="N1280" s="165" t="s">
        <v>34</v>
      </c>
      <c r="O1280" s="160" t="s">
        <v>34</v>
      </c>
      <c r="P1280" s="165" t="s">
        <v>34</v>
      </c>
      <c r="Q1280" s="152">
        <f t="shared" si="269"/>
        <v>2672097.7799999998</v>
      </c>
      <c r="R1280" s="173">
        <f t="shared" si="267"/>
        <v>771.59128526464724</v>
      </c>
      <c r="S1280" s="154">
        <v>7593.347341513293</v>
      </c>
      <c r="T1280" s="165" t="s">
        <v>34</v>
      </c>
      <c r="U1280" s="169" t="s">
        <v>34</v>
      </c>
      <c r="V1280" s="165" t="s">
        <v>34</v>
      </c>
      <c r="W1280" s="165">
        <v>930</v>
      </c>
      <c r="X1280" s="165">
        <v>2672097.7799999998</v>
      </c>
      <c r="Y1280" s="165" t="s">
        <v>34</v>
      </c>
      <c r="Z1280" s="165" t="s">
        <v>34</v>
      </c>
      <c r="AA1280" s="165" t="s">
        <v>34</v>
      </c>
      <c r="AB1280" s="165" t="s">
        <v>34</v>
      </c>
      <c r="AC1280" s="165" t="s">
        <v>34</v>
      </c>
      <c r="AD1280" s="165" t="s">
        <v>34</v>
      </c>
      <c r="AE1280" s="165" t="s">
        <v>34</v>
      </c>
      <c r="AF1280" s="165" t="s">
        <v>34</v>
      </c>
      <c r="AG1280" s="165" t="s">
        <v>34</v>
      </c>
      <c r="AH1280" s="165" t="s">
        <v>34</v>
      </c>
      <c r="AI1280" s="170" t="s">
        <v>38</v>
      </c>
      <c r="AJ1280" s="41"/>
      <c r="AK1280" s="1" t="s">
        <v>404</v>
      </c>
      <c r="AL1280" s="90">
        <v>1</v>
      </c>
      <c r="AM1280" s="92"/>
      <c r="AN1280" s="25"/>
      <c r="AO1280" s="25"/>
      <c r="AP1280" s="25"/>
      <c r="AQ1280" s="25"/>
      <c r="AR1280" s="25"/>
      <c r="AS1280" s="34"/>
      <c r="AT1280" s="55">
        <v>43455</v>
      </c>
      <c r="AU1280" s="29">
        <v>1174</v>
      </c>
      <c r="AV1280" s="29" t="s">
        <v>449</v>
      </c>
      <c r="AW1280" s="29" t="str">
        <f t="shared" si="259"/>
        <v>1174.</v>
      </c>
      <c r="AX1280" s="104"/>
    </row>
    <row r="1281" spans="1:50" ht="22.5" customHeight="1" x14ac:dyDescent="0.3">
      <c r="A1281" s="159" t="str">
        <f t="shared" si="262"/>
        <v>1175.</v>
      </c>
      <c r="B1281" s="159">
        <v>5020</v>
      </c>
      <c r="C1281" s="186" t="s">
        <v>1263</v>
      </c>
      <c r="D1281" s="159">
        <v>1971</v>
      </c>
      <c r="E1281" s="167" t="s">
        <v>34</v>
      </c>
      <c r="F1281" s="159" t="s">
        <v>35</v>
      </c>
      <c r="G1281" s="168">
        <v>9</v>
      </c>
      <c r="H1281" s="168">
        <v>1</v>
      </c>
      <c r="I1281" s="165">
        <v>2782.9</v>
      </c>
      <c r="J1281" s="165">
        <v>2509.3000000000002</v>
      </c>
      <c r="K1281" s="165">
        <v>2177.9</v>
      </c>
      <c r="L1281" s="169">
        <v>108</v>
      </c>
      <c r="M1281" s="152">
        <f>V1281+AH1281</f>
        <v>1677211.61</v>
      </c>
      <c r="N1281" s="165" t="s">
        <v>34</v>
      </c>
      <c r="O1281" s="160" t="s">
        <v>34</v>
      </c>
      <c r="P1281" s="165" t="s">
        <v>34</v>
      </c>
      <c r="Q1281" s="152">
        <f t="shared" si="269"/>
        <v>1677211.61</v>
      </c>
      <c r="R1281" s="173">
        <f t="shared" si="267"/>
        <v>602.68482877573751</v>
      </c>
      <c r="S1281" s="154">
        <v>7593.347341513293</v>
      </c>
      <c r="T1281" s="165" t="s">
        <v>34</v>
      </c>
      <c r="U1281" s="169">
        <v>1</v>
      </c>
      <c r="V1281" s="165">
        <v>1627211.61</v>
      </c>
      <c r="W1281" s="165" t="s">
        <v>34</v>
      </c>
      <c r="X1281" s="165" t="s">
        <v>34</v>
      </c>
      <c r="Y1281" s="165" t="s">
        <v>34</v>
      </c>
      <c r="Z1281" s="165" t="s">
        <v>34</v>
      </c>
      <c r="AA1281" s="165" t="s">
        <v>34</v>
      </c>
      <c r="AB1281" s="165" t="s">
        <v>34</v>
      </c>
      <c r="AC1281" s="165" t="s">
        <v>34</v>
      </c>
      <c r="AD1281" s="165" t="s">
        <v>34</v>
      </c>
      <c r="AE1281" s="165" t="s">
        <v>34</v>
      </c>
      <c r="AF1281" s="165" t="s">
        <v>34</v>
      </c>
      <c r="AG1281" s="165" t="s">
        <v>34</v>
      </c>
      <c r="AH1281" s="165">
        <v>50000</v>
      </c>
      <c r="AI1281" s="170" t="s">
        <v>405</v>
      </c>
      <c r="AJ1281" s="41"/>
      <c r="AK1281" s="1" t="s">
        <v>404</v>
      </c>
      <c r="AL1281" s="90">
        <v>1</v>
      </c>
      <c r="AM1281" s="92"/>
      <c r="AN1281" s="49" t="s">
        <v>1590</v>
      </c>
      <c r="AO1281" s="49"/>
      <c r="AP1281" s="49"/>
      <c r="AQ1281" s="49"/>
      <c r="AR1281" s="49"/>
      <c r="AS1281" s="34" t="s">
        <v>598</v>
      </c>
      <c r="AT1281" s="34"/>
      <c r="AU1281" s="29">
        <v>1175</v>
      </c>
      <c r="AV1281" s="29" t="s">
        <v>449</v>
      </c>
      <c r="AW1281" s="29" t="str">
        <f t="shared" si="259"/>
        <v>1175.</v>
      </c>
      <c r="AX1281" s="104"/>
    </row>
    <row r="1282" spans="1:50" ht="22.5" customHeight="1" x14ac:dyDescent="0.3">
      <c r="A1282" s="159" t="str">
        <f t="shared" ref="A1282:A1290" si="271">AW1282</f>
        <v>1176.</v>
      </c>
      <c r="B1282" s="159">
        <v>5022</v>
      </c>
      <c r="C1282" s="171" t="s">
        <v>1264</v>
      </c>
      <c r="D1282" s="159">
        <v>1969</v>
      </c>
      <c r="E1282" s="167" t="s">
        <v>34</v>
      </c>
      <c r="F1282" s="159" t="s">
        <v>35</v>
      </c>
      <c r="G1282" s="168">
        <v>5</v>
      </c>
      <c r="H1282" s="168">
        <v>4</v>
      </c>
      <c r="I1282" s="165">
        <v>3363.6</v>
      </c>
      <c r="J1282" s="165">
        <v>3312.5</v>
      </c>
      <c r="K1282" s="165">
        <v>3312.5</v>
      </c>
      <c r="L1282" s="169">
        <v>148</v>
      </c>
      <c r="M1282" s="152">
        <f t="shared" si="270"/>
        <v>1474788.81</v>
      </c>
      <c r="N1282" s="165" t="s">
        <v>34</v>
      </c>
      <c r="O1282" s="160" t="s">
        <v>34</v>
      </c>
      <c r="P1282" s="165" t="s">
        <v>34</v>
      </c>
      <c r="Q1282" s="152">
        <f t="shared" si="269"/>
        <v>1474788.81</v>
      </c>
      <c r="R1282" s="173">
        <f t="shared" si="267"/>
        <v>438.45546735640386</v>
      </c>
      <c r="S1282" s="154">
        <v>7593.347341513293</v>
      </c>
      <c r="T1282" s="165" t="s">
        <v>34</v>
      </c>
      <c r="U1282" s="169" t="s">
        <v>34</v>
      </c>
      <c r="V1282" s="165" t="s">
        <v>34</v>
      </c>
      <c r="W1282" s="165">
        <v>990</v>
      </c>
      <c r="X1282" s="165">
        <v>1474788.81</v>
      </c>
      <c r="Y1282" s="165" t="s">
        <v>34</v>
      </c>
      <c r="Z1282" s="165" t="s">
        <v>34</v>
      </c>
      <c r="AA1282" s="165" t="s">
        <v>34</v>
      </c>
      <c r="AB1282" s="165" t="s">
        <v>34</v>
      </c>
      <c r="AC1282" s="165" t="s">
        <v>34</v>
      </c>
      <c r="AD1282" s="165" t="s">
        <v>34</v>
      </c>
      <c r="AE1282" s="165" t="s">
        <v>34</v>
      </c>
      <c r="AF1282" s="165" t="s">
        <v>34</v>
      </c>
      <c r="AG1282" s="165" t="s">
        <v>34</v>
      </c>
      <c r="AH1282" s="165" t="s">
        <v>34</v>
      </c>
      <c r="AI1282" s="170" t="s">
        <v>38</v>
      </c>
      <c r="AJ1282" s="41"/>
      <c r="AK1282" s="1" t="s">
        <v>404</v>
      </c>
      <c r="AL1282" s="90">
        <v>1</v>
      </c>
      <c r="AM1282" s="92"/>
      <c r="AN1282" s="25"/>
      <c r="AO1282" s="25"/>
      <c r="AP1282" s="25"/>
      <c r="AQ1282" s="25"/>
      <c r="AR1282" s="25"/>
      <c r="AS1282" s="25" t="s">
        <v>532</v>
      </c>
      <c r="AT1282" s="25"/>
      <c r="AU1282" s="29">
        <v>1176</v>
      </c>
      <c r="AV1282" s="29" t="s">
        <v>449</v>
      </c>
      <c r="AW1282" s="29" t="str">
        <f t="shared" si="259"/>
        <v>1176.</v>
      </c>
      <c r="AX1282" s="104"/>
    </row>
    <row r="1283" spans="1:50" ht="22.5" customHeight="1" x14ac:dyDescent="0.3">
      <c r="A1283" s="159" t="str">
        <f t="shared" si="271"/>
        <v>1177.</v>
      </c>
      <c r="B1283" s="159">
        <v>5030</v>
      </c>
      <c r="C1283" s="186" t="s">
        <v>1265</v>
      </c>
      <c r="D1283" s="172" t="s">
        <v>402</v>
      </c>
      <c r="E1283" s="167" t="s">
        <v>34</v>
      </c>
      <c r="F1283" s="159" t="s">
        <v>35</v>
      </c>
      <c r="G1283" s="168">
        <v>5</v>
      </c>
      <c r="H1283" s="168">
        <v>2</v>
      </c>
      <c r="I1283" s="165">
        <v>3425.6</v>
      </c>
      <c r="J1283" s="165">
        <v>3020.5</v>
      </c>
      <c r="K1283" s="165">
        <v>1932.9</v>
      </c>
      <c r="L1283" s="169">
        <v>99</v>
      </c>
      <c r="M1283" s="152">
        <f t="shared" si="270"/>
        <v>1657582.64</v>
      </c>
      <c r="N1283" s="165" t="s">
        <v>34</v>
      </c>
      <c r="O1283" s="160" t="s">
        <v>34</v>
      </c>
      <c r="P1283" s="165" t="s">
        <v>34</v>
      </c>
      <c r="Q1283" s="152">
        <f t="shared" si="269"/>
        <v>1657582.64</v>
      </c>
      <c r="R1283" s="173">
        <f t="shared" si="267"/>
        <v>483.88096683792617</v>
      </c>
      <c r="S1283" s="154">
        <v>7593.347341513293</v>
      </c>
      <c r="T1283" s="165" t="s">
        <v>34</v>
      </c>
      <c r="U1283" s="169" t="s">
        <v>34</v>
      </c>
      <c r="V1283" s="165" t="s">
        <v>34</v>
      </c>
      <c r="W1283" s="165">
        <v>1058.5999999999999</v>
      </c>
      <c r="X1283" s="165">
        <v>1657582.64</v>
      </c>
      <c r="Y1283" s="165" t="s">
        <v>34</v>
      </c>
      <c r="Z1283" s="165" t="s">
        <v>34</v>
      </c>
      <c r="AA1283" s="165" t="s">
        <v>34</v>
      </c>
      <c r="AB1283" s="165" t="s">
        <v>34</v>
      </c>
      <c r="AC1283" s="165" t="s">
        <v>34</v>
      </c>
      <c r="AD1283" s="165" t="s">
        <v>34</v>
      </c>
      <c r="AE1283" s="165" t="s">
        <v>34</v>
      </c>
      <c r="AF1283" s="165" t="s">
        <v>34</v>
      </c>
      <c r="AG1283" s="165" t="s">
        <v>34</v>
      </c>
      <c r="AH1283" s="165" t="s">
        <v>34</v>
      </c>
      <c r="AI1283" s="170" t="s">
        <v>38</v>
      </c>
      <c r="AJ1283" s="41"/>
      <c r="AK1283" s="1" t="s">
        <v>404</v>
      </c>
      <c r="AL1283" s="90">
        <v>1</v>
      </c>
      <c r="AM1283" s="92"/>
      <c r="AN1283" s="25"/>
      <c r="AO1283" s="25"/>
      <c r="AP1283" s="25"/>
      <c r="AQ1283" s="25"/>
      <c r="AR1283" s="25"/>
      <c r="AS1283" s="34"/>
      <c r="AT1283" s="55">
        <v>43404</v>
      </c>
      <c r="AU1283" s="29">
        <v>1177</v>
      </c>
      <c r="AV1283" s="29" t="s">
        <v>449</v>
      </c>
      <c r="AW1283" s="29" t="str">
        <f t="shared" si="259"/>
        <v>1177.</v>
      </c>
      <c r="AX1283" s="104"/>
    </row>
    <row r="1284" spans="1:50" ht="22.5" customHeight="1" x14ac:dyDescent="0.3">
      <c r="A1284" s="159" t="str">
        <f t="shared" si="271"/>
        <v>1178.</v>
      </c>
      <c r="B1284" s="159">
        <v>5043</v>
      </c>
      <c r="C1284" s="171" t="s">
        <v>1266</v>
      </c>
      <c r="D1284" s="159">
        <v>1996</v>
      </c>
      <c r="E1284" s="167" t="s">
        <v>34</v>
      </c>
      <c r="F1284" s="159" t="s">
        <v>35</v>
      </c>
      <c r="G1284" s="168">
        <v>5</v>
      </c>
      <c r="H1284" s="168">
        <v>5</v>
      </c>
      <c r="I1284" s="165">
        <v>3701.65</v>
      </c>
      <c r="J1284" s="165">
        <v>3204.5</v>
      </c>
      <c r="K1284" s="165">
        <v>3204.5</v>
      </c>
      <c r="L1284" s="169">
        <v>105</v>
      </c>
      <c r="M1284" s="152">
        <f t="shared" si="270"/>
        <v>1509380.72</v>
      </c>
      <c r="N1284" s="165" t="s">
        <v>34</v>
      </c>
      <c r="O1284" s="160" t="s">
        <v>34</v>
      </c>
      <c r="P1284" s="165" t="s">
        <v>34</v>
      </c>
      <c r="Q1284" s="152">
        <f t="shared" si="269"/>
        <v>1509380.72</v>
      </c>
      <c r="R1284" s="173">
        <f t="shared" si="267"/>
        <v>407.75889670822471</v>
      </c>
      <c r="S1284" s="154">
        <v>7593.347341513293</v>
      </c>
      <c r="T1284" s="165" t="s">
        <v>34</v>
      </c>
      <c r="U1284" s="169" t="s">
        <v>34</v>
      </c>
      <c r="V1284" s="165" t="s">
        <v>34</v>
      </c>
      <c r="W1284" s="165">
        <v>1083</v>
      </c>
      <c r="X1284" s="165">
        <v>1509380.72</v>
      </c>
      <c r="Y1284" s="165" t="s">
        <v>34</v>
      </c>
      <c r="Z1284" s="165" t="s">
        <v>34</v>
      </c>
      <c r="AA1284" s="165" t="s">
        <v>34</v>
      </c>
      <c r="AB1284" s="165" t="s">
        <v>34</v>
      </c>
      <c r="AC1284" s="165" t="s">
        <v>34</v>
      </c>
      <c r="AD1284" s="165" t="s">
        <v>34</v>
      </c>
      <c r="AE1284" s="165" t="s">
        <v>34</v>
      </c>
      <c r="AF1284" s="165" t="s">
        <v>34</v>
      </c>
      <c r="AG1284" s="165" t="s">
        <v>34</v>
      </c>
      <c r="AH1284" s="165" t="s">
        <v>34</v>
      </c>
      <c r="AI1284" s="170" t="s">
        <v>38</v>
      </c>
      <c r="AJ1284" s="41"/>
      <c r="AK1284" s="1" t="s">
        <v>404</v>
      </c>
      <c r="AL1284" s="90">
        <v>1</v>
      </c>
      <c r="AM1284" s="92"/>
      <c r="AN1284" s="25"/>
      <c r="AO1284" s="25"/>
      <c r="AP1284" s="25"/>
      <c r="AQ1284" s="25"/>
      <c r="AR1284" s="25"/>
      <c r="AS1284" s="34"/>
      <c r="AT1284" s="55">
        <v>43398</v>
      </c>
      <c r="AU1284" s="29">
        <v>1178</v>
      </c>
      <c r="AV1284" s="29" t="s">
        <v>449</v>
      </c>
      <c r="AW1284" s="29" t="str">
        <f t="shared" si="259"/>
        <v>1178.</v>
      </c>
      <c r="AX1284" s="104"/>
    </row>
    <row r="1285" spans="1:50" ht="22.5" customHeight="1" x14ac:dyDescent="0.3">
      <c r="A1285" s="159" t="str">
        <f t="shared" si="271"/>
        <v>1179.</v>
      </c>
      <c r="B1285" s="159">
        <v>5046</v>
      </c>
      <c r="C1285" s="186" t="s">
        <v>1267</v>
      </c>
      <c r="D1285" s="159">
        <v>1996</v>
      </c>
      <c r="E1285" s="167" t="s">
        <v>34</v>
      </c>
      <c r="F1285" s="159" t="s">
        <v>35</v>
      </c>
      <c r="G1285" s="168">
        <v>5</v>
      </c>
      <c r="H1285" s="168">
        <v>3</v>
      </c>
      <c r="I1285" s="165">
        <v>2448</v>
      </c>
      <c r="J1285" s="165">
        <v>2252.6999999999998</v>
      </c>
      <c r="K1285" s="165">
        <v>2252.6999999999998</v>
      </c>
      <c r="L1285" s="169">
        <v>97</v>
      </c>
      <c r="M1285" s="152">
        <f t="shared" si="270"/>
        <v>962249.4</v>
      </c>
      <c r="N1285" s="165" t="s">
        <v>34</v>
      </c>
      <c r="O1285" s="160" t="s">
        <v>34</v>
      </c>
      <c r="P1285" s="165" t="s">
        <v>34</v>
      </c>
      <c r="Q1285" s="152">
        <f t="shared" si="269"/>
        <v>962249.4</v>
      </c>
      <c r="R1285" s="173">
        <f t="shared" si="267"/>
        <v>393.07573529411764</v>
      </c>
      <c r="S1285" s="154">
        <v>7593.347341513293</v>
      </c>
      <c r="T1285" s="165" t="s">
        <v>34</v>
      </c>
      <c r="U1285" s="169" t="s">
        <v>34</v>
      </c>
      <c r="V1285" s="165" t="s">
        <v>34</v>
      </c>
      <c r="W1285" s="165">
        <v>625</v>
      </c>
      <c r="X1285" s="165">
        <v>962249.4</v>
      </c>
      <c r="Y1285" s="165" t="s">
        <v>34</v>
      </c>
      <c r="Z1285" s="165" t="s">
        <v>34</v>
      </c>
      <c r="AA1285" s="165" t="s">
        <v>34</v>
      </c>
      <c r="AB1285" s="165" t="s">
        <v>34</v>
      </c>
      <c r="AC1285" s="165" t="s">
        <v>34</v>
      </c>
      <c r="AD1285" s="165" t="s">
        <v>34</v>
      </c>
      <c r="AE1285" s="165" t="s">
        <v>34</v>
      </c>
      <c r="AF1285" s="165" t="s">
        <v>34</v>
      </c>
      <c r="AG1285" s="165" t="s">
        <v>34</v>
      </c>
      <c r="AH1285" s="165" t="s">
        <v>34</v>
      </c>
      <c r="AI1285" s="170" t="s">
        <v>38</v>
      </c>
      <c r="AJ1285" s="41"/>
      <c r="AK1285" s="1" t="s">
        <v>404</v>
      </c>
      <c r="AL1285" s="90">
        <v>1</v>
      </c>
      <c r="AM1285" s="92"/>
      <c r="AN1285" s="25"/>
      <c r="AO1285" s="25"/>
      <c r="AP1285" s="25"/>
      <c r="AQ1285" s="25"/>
      <c r="AR1285" s="25"/>
      <c r="AS1285" s="34"/>
      <c r="AT1285" s="55">
        <v>43382</v>
      </c>
      <c r="AU1285" s="29">
        <v>1179</v>
      </c>
      <c r="AV1285" s="29" t="s">
        <v>449</v>
      </c>
      <c r="AW1285" s="29" t="str">
        <f t="shared" si="259"/>
        <v>1179.</v>
      </c>
      <c r="AX1285" s="104"/>
    </row>
    <row r="1286" spans="1:50" ht="22.5" customHeight="1" x14ac:dyDescent="0.3">
      <c r="A1286" s="159" t="str">
        <f t="shared" si="271"/>
        <v>1180.</v>
      </c>
      <c r="B1286" s="159">
        <v>5076</v>
      </c>
      <c r="C1286" s="186" t="s">
        <v>1268</v>
      </c>
      <c r="D1286" s="159">
        <v>1980</v>
      </c>
      <c r="E1286" s="167" t="s">
        <v>34</v>
      </c>
      <c r="F1286" s="159" t="s">
        <v>37</v>
      </c>
      <c r="G1286" s="168">
        <v>9</v>
      </c>
      <c r="H1286" s="168">
        <v>9</v>
      </c>
      <c r="I1286" s="165">
        <v>17749.900000000001</v>
      </c>
      <c r="J1286" s="165">
        <v>15765.2</v>
      </c>
      <c r="K1286" s="165">
        <v>15765.2</v>
      </c>
      <c r="L1286" s="169">
        <v>795</v>
      </c>
      <c r="M1286" s="152">
        <f t="shared" ref="M1286:M1288" si="272">V1286+AH1286</f>
        <v>17079936.93</v>
      </c>
      <c r="N1286" s="165" t="s">
        <v>34</v>
      </c>
      <c r="O1286" s="165" t="s">
        <v>34</v>
      </c>
      <c r="P1286" s="165" t="s">
        <v>34</v>
      </c>
      <c r="Q1286" s="152">
        <f t="shared" si="269"/>
        <v>17079936.93</v>
      </c>
      <c r="R1286" s="173">
        <f t="shared" si="267"/>
        <v>962.25538904444522</v>
      </c>
      <c r="S1286" s="154">
        <v>7593.347341513293</v>
      </c>
      <c r="T1286" s="165" t="s">
        <v>34</v>
      </c>
      <c r="U1286" s="169">
        <v>9</v>
      </c>
      <c r="V1286" s="165">
        <v>16629936.93</v>
      </c>
      <c r="W1286" s="165" t="s">
        <v>34</v>
      </c>
      <c r="X1286" s="165" t="s">
        <v>34</v>
      </c>
      <c r="Y1286" s="165" t="s">
        <v>34</v>
      </c>
      <c r="Z1286" s="165" t="s">
        <v>34</v>
      </c>
      <c r="AA1286" s="165" t="s">
        <v>34</v>
      </c>
      <c r="AB1286" s="165" t="s">
        <v>34</v>
      </c>
      <c r="AC1286" s="165" t="s">
        <v>34</v>
      </c>
      <c r="AD1286" s="165" t="s">
        <v>34</v>
      </c>
      <c r="AE1286" s="165" t="s">
        <v>34</v>
      </c>
      <c r="AF1286" s="165" t="s">
        <v>34</v>
      </c>
      <c r="AG1286" s="165" t="s">
        <v>34</v>
      </c>
      <c r="AH1286" s="165">
        <v>450000</v>
      </c>
      <c r="AI1286" s="170" t="s">
        <v>405</v>
      </c>
      <c r="AJ1286" s="41"/>
      <c r="AK1286" s="1" t="s">
        <v>404</v>
      </c>
      <c r="AL1286" s="90">
        <v>1</v>
      </c>
      <c r="AM1286" s="91"/>
      <c r="AN1286" s="49" t="s">
        <v>1600</v>
      </c>
      <c r="AO1286" s="49"/>
      <c r="AP1286" s="49"/>
      <c r="AQ1286" s="49"/>
      <c r="AR1286" s="49"/>
      <c r="AS1286" s="34" t="s">
        <v>1560</v>
      </c>
      <c r="AT1286" s="34"/>
      <c r="AU1286" s="29">
        <v>1180</v>
      </c>
      <c r="AV1286" s="29" t="s">
        <v>449</v>
      </c>
      <c r="AW1286" s="29" t="str">
        <f t="shared" ref="AW1286:AW1332" si="273">CONCATENATE(AU1286,AV1286)</f>
        <v>1180.</v>
      </c>
      <c r="AX1286" s="104"/>
    </row>
    <row r="1287" spans="1:50" ht="22.5" customHeight="1" x14ac:dyDescent="0.3">
      <c r="A1287" s="159" t="str">
        <f t="shared" si="271"/>
        <v>1181.</v>
      </c>
      <c r="B1287" s="159">
        <v>5085</v>
      </c>
      <c r="C1287" s="186" t="s">
        <v>1269</v>
      </c>
      <c r="D1287" s="159">
        <v>1983</v>
      </c>
      <c r="E1287" s="167" t="s">
        <v>34</v>
      </c>
      <c r="F1287" s="159" t="s">
        <v>37</v>
      </c>
      <c r="G1287" s="168">
        <v>9</v>
      </c>
      <c r="H1287" s="168">
        <v>7</v>
      </c>
      <c r="I1287" s="165">
        <v>13488.7</v>
      </c>
      <c r="J1287" s="165">
        <v>8069.7</v>
      </c>
      <c r="K1287" s="165">
        <v>8069.7</v>
      </c>
      <c r="L1287" s="169">
        <v>614</v>
      </c>
      <c r="M1287" s="152">
        <f t="shared" si="272"/>
        <v>13373951.01</v>
      </c>
      <c r="N1287" s="165" t="s">
        <v>34</v>
      </c>
      <c r="O1287" s="165" t="s">
        <v>34</v>
      </c>
      <c r="P1287" s="165" t="s">
        <v>34</v>
      </c>
      <c r="Q1287" s="152">
        <f t="shared" si="269"/>
        <v>13373951.01</v>
      </c>
      <c r="R1287" s="173">
        <f t="shared" si="267"/>
        <v>991.49295410232264</v>
      </c>
      <c r="S1287" s="154">
        <v>7593.347341513293</v>
      </c>
      <c r="T1287" s="165" t="s">
        <v>34</v>
      </c>
      <c r="U1287" s="169">
        <v>7</v>
      </c>
      <c r="V1287" s="165">
        <v>13023951.01</v>
      </c>
      <c r="W1287" s="165" t="s">
        <v>34</v>
      </c>
      <c r="X1287" s="165" t="s">
        <v>34</v>
      </c>
      <c r="Y1287" s="165" t="s">
        <v>34</v>
      </c>
      <c r="Z1287" s="165" t="s">
        <v>34</v>
      </c>
      <c r="AA1287" s="165" t="s">
        <v>34</v>
      </c>
      <c r="AB1287" s="165" t="s">
        <v>34</v>
      </c>
      <c r="AC1287" s="165" t="s">
        <v>34</v>
      </c>
      <c r="AD1287" s="165" t="s">
        <v>34</v>
      </c>
      <c r="AE1287" s="165" t="s">
        <v>34</v>
      </c>
      <c r="AF1287" s="165" t="s">
        <v>34</v>
      </c>
      <c r="AG1287" s="165" t="s">
        <v>34</v>
      </c>
      <c r="AH1287" s="165">
        <v>350000</v>
      </c>
      <c r="AI1287" s="170" t="s">
        <v>405</v>
      </c>
      <c r="AJ1287" s="41"/>
      <c r="AK1287" s="1" t="s">
        <v>404</v>
      </c>
      <c r="AL1287" s="90">
        <v>1</v>
      </c>
      <c r="AM1287" s="91"/>
      <c r="AN1287" s="49" t="s">
        <v>1600</v>
      </c>
      <c r="AO1287" s="49"/>
      <c r="AP1287" s="49"/>
      <c r="AQ1287" s="49"/>
      <c r="AR1287" s="49"/>
      <c r="AS1287" s="34" t="s">
        <v>1561</v>
      </c>
      <c r="AT1287" s="34"/>
      <c r="AU1287" s="29">
        <v>1181</v>
      </c>
      <c r="AV1287" s="29" t="s">
        <v>449</v>
      </c>
      <c r="AW1287" s="29" t="str">
        <f t="shared" si="273"/>
        <v>1181.</v>
      </c>
      <c r="AX1287" s="104"/>
    </row>
    <row r="1288" spans="1:50" ht="22.5" customHeight="1" x14ac:dyDescent="0.3">
      <c r="A1288" s="159" t="str">
        <f t="shared" si="271"/>
        <v>1182.</v>
      </c>
      <c r="B1288" s="159">
        <v>5083</v>
      </c>
      <c r="C1288" s="186" t="s">
        <v>1270</v>
      </c>
      <c r="D1288" s="159">
        <v>1976</v>
      </c>
      <c r="E1288" s="167" t="s">
        <v>34</v>
      </c>
      <c r="F1288" s="159" t="s">
        <v>35</v>
      </c>
      <c r="G1288" s="168">
        <v>9</v>
      </c>
      <c r="H1288" s="168">
        <v>2</v>
      </c>
      <c r="I1288" s="165">
        <v>3948.2</v>
      </c>
      <c r="J1288" s="165">
        <v>3468</v>
      </c>
      <c r="K1288" s="165">
        <v>3468</v>
      </c>
      <c r="L1288" s="169">
        <v>162</v>
      </c>
      <c r="M1288" s="152">
        <f t="shared" si="272"/>
        <v>3821128.86</v>
      </c>
      <c r="N1288" s="165" t="s">
        <v>34</v>
      </c>
      <c r="O1288" s="160" t="s">
        <v>34</v>
      </c>
      <c r="P1288" s="165" t="s">
        <v>34</v>
      </c>
      <c r="Q1288" s="152">
        <f t="shared" si="269"/>
        <v>3821128.86</v>
      </c>
      <c r="R1288" s="173">
        <f t="shared" si="267"/>
        <v>967.81542475051924</v>
      </c>
      <c r="S1288" s="154">
        <v>7593.347341513293</v>
      </c>
      <c r="T1288" s="165" t="s">
        <v>34</v>
      </c>
      <c r="U1288" s="169">
        <v>2</v>
      </c>
      <c r="V1288" s="165">
        <v>3721128.86</v>
      </c>
      <c r="W1288" s="165" t="s">
        <v>34</v>
      </c>
      <c r="X1288" s="165" t="s">
        <v>34</v>
      </c>
      <c r="Y1288" s="165" t="s">
        <v>34</v>
      </c>
      <c r="Z1288" s="165" t="s">
        <v>34</v>
      </c>
      <c r="AA1288" s="165" t="s">
        <v>34</v>
      </c>
      <c r="AB1288" s="165" t="s">
        <v>34</v>
      </c>
      <c r="AC1288" s="165" t="s">
        <v>34</v>
      </c>
      <c r="AD1288" s="165" t="s">
        <v>34</v>
      </c>
      <c r="AE1288" s="165" t="s">
        <v>34</v>
      </c>
      <c r="AF1288" s="165" t="s">
        <v>34</v>
      </c>
      <c r="AG1288" s="165" t="s">
        <v>34</v>
      </c>
      <c r="AH1288" s="165">
        <v>100000</v>
      </c>
      <c r="AI1288" s="170" t="s">
        <v>405</v>
      </c>
      <c r="AJ1288" s="41"/>
      <c r="AK1288" s="1" t="s">
        <v>404</v>
      </c>
      <c r="AL1288" s="90">
        <v>1</v>
      </c>
      <c r="AM1288" s="92"/>
      <c r="AN1288" s="49" t="s">
        <v>1600</v>
      </c>
      <c r="AO1288" s="49"/>
      <c r="AP1288" s="49"/>
      <c r="AQ1288" s="49"/>
      <c r="AR1288" s="49"/>
      <c r="AS1288" s="34" t="s">
        <v>615</v>
      </c>
      <c r="AT1288" s="34"/>
      <c r="AU1288" s="29">
        <v>1182</v>
      </c>
      <c r="AV1288" s="29" t="s">
        <v>449</v>
      </c>
      <c r="AW1288" s="29" t="str">
        <f t="shared" si="273"/>
        <v>1182.</v>
      </c>
      <c r="AX1288" s="104"/>
    </row>
    <row r="1289" spans="1:50" ht="22.5" customHeight="1" x14ac:dyDescent="0.3">
      <c r="A1289" s="159" t="str">
        <f t="shared" si="271"/>
        <v>1183.</v>
      </c>
      <c r="B1289" s="159">
        <v>5091</v>
      </c>
      <c r="C1289" s="186" t="s">
        <v>1434</v>
      </c>
      <c r="D1289" s="159">
        <v>1970</v>
      </c>
      <c r="E1289" s="167" t="s">
        <v>34</v>
      </c>
      <c r="F1289" s="159" t="s">
        <v>35</v>
      </c>
      <c r="G1289" s="168">
        <v>5</v>
      </c>
      <c r="H1289" s="168">
        <v>4</v>
      </c>
      <c r="I1289" s="165">
        <v>2981.9</v>
      </c>
      <c r="J1289" s="165">
        <v>2486.4</v>
      </c>
      <c r="K1289" s="165">
        <v>2486.4</v>
      </c>
      <c r="L1289" s="169">
        <v>115</v>
      </c>
      <c r="M1289" s="152">
        <f>T1289+AG1289</f>
        <v>876768.4</v>
      </c>
      <c r="N1289" s="165" t="s">
        <v>34</v>
      </c>
      <c r="O1289" s="160" t="s">
        <v>34</v>
      </c>
      <c r="P1289" s="165" t="s">
        <v>34</v>
      </c>
      <c r="Q1289" s="152">
        <f t="shared" si="269"/>
        <v>876768.4</v>
      </c>
      <c r="R1289" s="173"/>
      <c r="S1289" s="154"/>
      <c r="T1289" s="165">
        <v>639067.29</v>
      </c>
      <c r="U1289" s="169" t="s">
        <v>34</v>
      </c>
      <c r="V1289" s="165" t="s">
        <v>34</v>
      </c>
      <c r="W1289" s="165" t="s">
        <v>34</v>
      </c>
      <c r="X1289" s="165" t="s">
        <v>34</v>
      </c>
      <c r="Y1289" s="165" t="s">
        <v>34</v>
      </c>
      <c r="Z1289" s="165" t="s">
        <v>34</v>
      </c>
      <c r="AA1289" s="165" t="s">
        <v>34</v>
      </c>
      <c r="AB1289" s="165" t="s">
        <v>34</v>
      </c>
      <c r="AC1289" s="165" t="s">
        <v>34</v>
      </c>
      <c r="AD1289" s="165" t="s">
        <v>34</v>
      </c>
      <c r="AE1289" s="165" t="s">
        <v>34</v>
      </c>
      <c r="AF1289" s="165" t="s">
        <v>34</v>
      </c>
      <c r="AG1289" s="165">
        <v>237701.11</v>
      </c>
      <c r="AH1289" s="165" t="s">
        <v>34</v>
      </c>
      <c r="AI1289" s="170" t="s">
        <v>405</v>
      </c>
      <c r="AJ1289" s="41"/>
      <c r="AK1289" s="1" t="s">
        <v>408</v>
      </c>
      <c r="AL1289" s="90">
        <v>1</v>
      </c>
      <c r="AM1289" s="92"/>
      <c r="AN1289" s="49" t="s">
        <v>486</v>
      </c>
      <c r="AO1289" s="49"/>
      <c r="AP1289" s="49"/>
      <c r="AQ1289" s="49"/>
      <c r="AR1289" s="49"/>
      <c r="AS1289" s="34" t="s">
        <v>1693</v>
      </c>
      <c r="AT1289" s="34"/>
      <c r="AU1289" s="29">
        <v>1183</v>
      </c>
      <c r="AV1289" s="29" t="s">
        <v>449</v>
      </c>
      <c r="AW1289" s="29" t="str">
        <f t="shared" si="273"/>
        <v>1183.</v>
      </c>
      <c r="AX1289" s="104"/>
    </row>
    <row r="1290" spans="1:50" ht="22.5" customHeight="1" x14ac:dyDescent="0.3">
      <c r="A1290" s="159" t="str">
        <f t="shared" si="271"/>
        <v>1184.</v>
      </c>
      <c r="B1290" s="159">
        <v>5103</v>
      </c>
      <c r="C1290" s="171" t="s">
        <v>1097</v>
      </c>
      <c r="D1290" s="159">
        <v>1956</v>
      </c>
      <c r="E1290" s="167" t="s">
        <v>34</v>
      </c>
      <c r="F1290" s="159" t="s">
        <v>35</v>
      </c>
      <c r="G1290" s="168">
        <v>3</v>
      </c>
      <c r="H1290" s="168">
        <v>3</v>
      </c>
      <c r="I1290" s="165">
        <v>1972.21</v>
      </c>
      <c r="J1290" s="165">
        <v>1800.81</v>
      </c>
      <c r="K1290" s="165">
        <v>1566.11</v>
      </c>
      <c r="L1290" s="169">
        <v>52</v>
      </c>
      <c r="M1290" s="152">
        <f>T1290</f>
        <v>140231</v>
      </c>
      <c r="N1290" s="165" t="s">
        <v>34</v>
      </c>
      <c r="O1290" s="160" t="s">
        <v>34</v>
      </c>
      <c r="P1290" s="165" t="s">
        <v>34</v>
      </c>
      <c r="Q1290" s="152">
        <f t="shared" si="269"/>
        <v>140231</v>
      </c>
      <c r="R1290" s="173">
        <f t="shared" ref="R1290:R1322" si="274">M1290/I1290</f>
        <v>71.103482894823571</v>
      </c>
      <c r="S1290" s="154">
        <v>7593.347341513293</v>
      </c>
      <c r="T1290" s="165">
        <v>140231</v>
      </c>
      <c r="U1290" s="169" t="s">
        <v>34</v>
      </c>
      <c r="V1290" s="165" t="s">
        <v>34</v>
      </c>
      <c r="W1290" s="165" t="s">
        <v>34</v>
      </c>
      <c r="X1290" s="165" t="s">
        <v>34</v>
      </c>
      <c r="Y1290" s="165" t="s">
        <v>34</v>
      </c>
      <c r="Z1290" s="165" t="s">
        <v>34</v>
      </c>
      <c r="AA1290" s="165" t="s">
        <v>34</v>
      </c>
      <c r="AB1290" s="165" t="s">
        <v>34</v>
      </c>
      <c r="AC1290" s="165" t="s">
        <v>34</v>
      </c>
      <c r="AD1290" s="165" t="s">
        <v>34</v>
      </c>
      <c r="AE1290" s="165" t="s">
        <v>34</v>
      </c>
      <c r="AF1290" s="165" t="s">
        <v>34</v>
      </c>
      <c r="AG1290" s="165" t="s">
        <v>34</v>
      </c>
      <c r="AH1290" s="165" t="s">
        <v>34</v>
      </c>
      <c r="AI1290" s="170" t="s">
        <v>38</v>
      </c>
      <c r="AJ1290" s="41"/>
      <c r="AK1290" s="1" t="s">
        <v>404</v>
      </c>
      <c r="AL1290" s="90">
        <v>1</v>
      </c>
      <c r="AM1290" s="92"/>
      <c r="AN1290" s="25" t="s">
        <v>409</v>
      </c>
      <c r="AO1290" s="25"/>
      <c r="AP1290" s="25"/>
      <c r="AQ1290" s="25"/>
      <c r="AR1290" s="25"/>
      <c r="AS1290" s="44" t="s">
        <v>517</v>
      </c>
      <c r="AT1290" s="61">
        <v>43369</v>
      </c>
      <c r="AU1290" s="29">
        <v>1184</v>
      </c>
      <c r="AV1290" s="29" t="s">
        <v>449</v>
      </c>
      <c r="AW1290" s="29" t="str">
        <f t="shared" si="273"/>
        <v>1184.</v>
      </c>
      <c r="AX1290" s="104"/>
    </row>
    <row r="1291" spans="1:50" ht="22.5" customHeight="1" x14ac:dyDescent="0.3">
      <c r="A1291" s="159" t="str">
        <f t="shared" ref="A1291:A1313" si="275">AW1291</f>
        <v>1185.</v>
      </c>
      <c r="B1291" s="159">
        <v>5112</v>
      </c>
      <c r="C1291" s="171" t="s">
        <v>1271</v>
      </c>
      <c r="D1291" s="159">
        <v>1960</v>
      </c>
      <c r="E1291" s="167" t="s">
        <v>34</v>
      </c>
      <c r="F1291" s="159" t="s">
        <v>35</v>
      </c>
      <c r="G1291" s="168">
        <v>2</v>
      </c>
      <c r="H1291" s="168">
        <v>1</v>
      </c>
      <c r="I1291" s="165">
        <v>300.89999999999998</v>
      </c>
      <c r="J1291" s="165">
        <v>276.10000000000002</v>
      </c>
      <c r="K1291" s="165">
        <v>276.10000000000002</v>
      </c>
      <c r="L1291" s="169">
        <v>11</v>
      </c>
      <c r="M1291" s="152">
        <f>X1291</f>
        <v>675922.84</v>
      </c>
      <c r="N1291" s="165" t="s">
        <v>34</v>
      </c>
      <c r="O1291" s="160" t="s">
        <v>34</v>
      </c>
      <c r="P1291" s="165" t="s">
        <v>34</v>
      </c>
      <c r="Q1291" s="152">
        <f t="shared" si="269"/>
        <v>675922.84</v>
      </c>
      <c r="R1291" s="173">
        <f t="shared" si="274"/>
        <v>2246.3371219674309</v>
      </c>
      <c r="S1291" s="154">
        <v>7593.347341513293</v>
      </c>
      <c r="T1291" s="165" t="s">
        <v>34</v>
      </c>
      <c r="U1291" s="169" t="s">
        <v>34</v>
      </c>
      <c r="V1291" s="165" t="s">
        <v>34</v>
      </c>
      <c r="W1291" s="165">
        <v>274</v>
      </c>
      <c r="X1291" s="165">
        <v>675922.84</v>
      </c>
      <c r="Y1291" s="165" t="s">
        <v>34</v>
      </c>
      <c r="Z1291" s="165" t="s">
        <v>34</v>
      </c>
      <c r="AA1291" s="165" t="s">
        <v>34</v>
      </c>
      <c r="AB1291" s="165" t="s">
        <v>34</v>
      </c>
      <c r="AC1291" s="165" t="s">
        <v>34</v>
      </c>
      <c r="AD1291" s="165" t="s">
        <v>34</v>
      </c>
      <c r="AE1291" s="165" t="s">
        <v>34</v>
      </c>
      <c r="AF1291" s="165" t="s">
        <v>34</v>
      </c>
      <c r="AG1291" s="165" t="s">
        <v>34</v>
      </c>
      <c r="AH1291" s="165" t="s">
        <v>34</v>
      </c>
      <c r="AI1291" s="170" t="s">
        <v>38</v>
      </c>
      <c r="AJ1291" s="41"/>
      <c r="AK1291" s="1" t="s">
        <v>404</v>
      </c>
      <c r="AL1291" s="90">
        <v>1</v>
      </c>
      <c r="AM1291" s="92"/>
      <c r="AN1291" s="25"/>
      <c r="AO1291" s="25"/>
      <c r="AP1291" s="25"/>
      <c r="AQ1291" s="25"/>
      <c r="AR1291" s="25"/>
      <c r="AS1291" s="34"/>
      <c r="AT1291" s="55">
        <v>43398</v>
      </c>
      <c r="AU1291" s="29">
        <v>1185</v>
      </c>
      <c r="AV1291" s="29" t="s">
        <v>449</v>
      </c>
      <c r="AW1291" s="29" t="str">
        <f t="shared" si="273"/>
        <v>1185.</v>
      </c>
      <c r="AX1291" s="104"/>
    </row>
    <row r="1292" spans="1:50" ht="22.5" customHeight="1" x14ac:dyDescent="0.3">
      <c r="A1292" s="159" t="str">
        <f t="shared" si="275"/>
        <v>1186.</v>
      </c>
      <c r="B1292" s="159">
        <v>5118</v>
      </c>
      <c r="C1292" s="171" t="s">
        <v>1272</v>
      </c>
      <c r="D1292" s="159">
        <v>1961</v>
      </c>
      <c r="E1292" s="167" t="s">
        <v>34</v>
      </c>
      <c r="F1292" s="159" t="s">
        <v>35</v>
      </c>
      <c r="G1292" s="168">
        <v>3</v>
      </c>
      <c r="H1292" s="168">
        <v>2</v>
      </c>
      <c r="I1292" s="165">
        <v>1180.8</v>
      </c>
      <c r="J1292" s="165">
        <v>999.4</v>
      </c>
      <c r="K1292" s="165">
        <v>789.9</v>
      </c>
      <c r="L1292" s="169">
        <v>88</v>
      </c>
      <c r="M1292" s="152">
        <f>X1292</f>
        <v>1834454.01</v>
      </c>
      <c r="N1292" s="165" t="s">
        <v>34</v>
      </c>
      <c r="O1292" s="160" t="s">
        <v>34</v>
      </c>
      <c r="P1292" s="165" t="s">
        <v>34</v>
      </c>
      <c r="Q1292" s="152">
        <f t="shared" si="269"/>
        <v>1834454.01</v>
      </c>
      <c r="R1292" s="173">
        <f t="shared" si="274"/>
        <v>1553.5687754065041</v>
      </c>
      <c r="S1292" s="154">
        <v>7593.347341513293</v>
      </c>
      <c r="T1292" s="165" t="s">
        <v>34</v>
      </c>
      <c r="U1292" s="169" t="s">
        <v>34</v>
      </c>
      <c r="V1292" s="165" t="s">
        <v>34</v>
      </c>
      <c r="W1292" s="165">
        <v>778</v>
      </c>
      <c r="X1292" s="165">
        <v>1834454.01</v>
      </c>
      <c r="Y1292" s="165" t="s">
        <v>34</v>
      </c>
      <c r="Z1292" s="165" t="s">
        <v>34</v>
      </c>
      <c r="AA1292" s="165" t="s">
        <v>34</v>
      </c>
      <c r="AB1292" s="165" t="s">
        <v>34</v>
      </c>
      <c r="AC1292" s="165" t="s">
        <v>34</v>
      </c>
      <c r="AD1292" s="165" t="s">
        <v>34</v>
      </c>
      <c r="AE1292" s="165" t="s">
        <v>34</v>
      </c>
      <c r="AF1292" s="165" t="s">
        <v>34</v>
      </c>
      <c r="AG1292" s="165" t="s">
        <v>34</v>
      </c>
      <c r="AH1292" s="165" t="s">
        <v>34</v>
      </c>
      <c r="AI1292" s="170" t="s">
        <v>38</v>
      </c>
      <c r="AJ1292" s="41"/>
      <c r="AK1292" s="1" t="s">
        <v>404</v>
      </c>
      <c r="AL1292" s="90">
        <v>1</v>
      </c>
      <c r="AM1292" s="92"/>
      <c r="AN1292" s="25"/>
      <c r="AO1292" s="25"/>
      <c r="AP1292" s="25"/>
      <c r="AQ1292" s="25"/>
      <c r="AR1292" s="25"/>
      <c r="AS1292" s="34"/>
      <c r="AT1292" s="34"/>
      <c r="AU1292" s="29">
        <v>1186</v>
      </c>
      <c r="AV1292" s="29" t="s">
        <v>449</v>
      </c>
      <c r="AW1292" s="29" t="str">
        <f t="shared" si="273"/>
        <v>1186.</v>
      </c>
      <c r="AX1292" s="104"/>
    </row>
    <row r="1293" spans="1:50" ht="22.5" customHeight="1" x14ac:dyDescent="0.3">
      <c r="A1293" s="159" t="str">
        <f t="shared" si="275"/>
        <v>1187.</v>
      </c>
      <c r="B1293" s="159">
        <v>5124</v>
      </c>
      <c r="C1293" s="186" t="s">
        <v>1273</v>
      </c>
      <c r="D1293" s="159">
        <v>1978</v>
      </c>
      <c r="E1293" s="167" t="s">
        <v>34</v>
      </c>
      <c r="F1293" s="159" t="s">
        <v>35</v>
      </c>
      <c r="G1293" s="168">
        <v>5</v>
      </c>
      <c r="H1293" s="168">
        <v>3</v>
      </c>
      <c r="I1293" s="165">
        <v>2049.9</v>
      </c>
      <c r="J1293" s="165">
        <v>1788.4</v>
      </c>
      <c r="K1293" s="165">
        <v>1788.4</v>
      </c>
      <c r="L1293" s="169">
        <v>96</v>
      </c>
      <c r="M1293" s="152">
        <f>T1293</f>
        <v>288960</v>
      </c>
      <c r="N1293" s="165" t="s">
        <v>34</v>
      </c>
      <c r="O1293" s="160" t="s">
        <v>34</v>
      </c>
      <c r="P1293" s="165" t="s">
        <v>34</v>
      </c>
      <c r="Q1293" s="152">
        <f t="shared" si="269"/>
        <v>288960</v>
      </c>
      <c r="R1293" s="173">
        <f t="shared" si="274"/>
        <v>140.96297380360016</v>
      </c>
      <c r="S1293" s="154">
        <v>7593.347341513293</v>
      </c>
      <c r="T1293" s="165">
        <v>288960</v>
      </c>
      <c r="U1293" s="169" t="s">
        <v>34</v>
      </c>
      <c r="V1293" s="165" t="s">
        <v>34</v>
      </c>
      <c r="W1293" s="165" t="s">
        <v>34</v>
      </c>
      <c r="X1293" s="165" t="s">
        <v>34</v>
      </c>
      <c r="Y1293" s="165" t="s">
        <v>34</v>
      </c>
      <c r="Z1293" s="165" t="s">
        <v>34</v>
      </c>
      <c r="AA1293" s="165" t="s">
        <v>34</v>
      </c>
      <c r="AB1293" s="165" t="s">
        <v>34</v>
      </c>
      <c r="AC1293" s="165" t="s">
        <v>34</v>
      </c>
      <c r="AD1293" s="165" t="s">
        <v>34</v>
      </c>
      <c r="AE1293" s="165" t="s">
        <v>34</v>
      </c>
      <c r="AF1293" s="165" t="s">
        <v>34</v>
      </c>
      <c r="AG1293" s="165" t="s">
        <v>34</v>
      </c>
      <c r="AH1293" s="165" t="s">
        <v>34</v>
      </c>
      <c r="AI1293" s="170" t="s">
        <v>38</v>
      </c>
      <c r="AJ1293" s="41"/>
      <c r="AK1293" s="1" t="s">
        <v>404</v>
      </c>
      <c r="AL1293" s="90">
        <v>1</v>
      </c>
      <c r="AM1293" s="92"/>
      <c r="AN1293" s="25" t="s">
        <v>506</v>
      </c>
      <c r="AO1293" s="25"/>
      <c r="AP1293" s="25"/>
      <c r="AQ1293" s="25"/>
      <c r="AR1293" s="25"/>
      <c r="AS1293" s="34" t="s">
        <v>558</v>
      </c>
      <c r="AT1293" s="55">
        <v>43368</v>
      </c>
      <c r="AU1293" s="29">
        <v>1187</v>
      </c>
      <c r="AV1293" s="29" t="s">
        <v>449</v>
      </c>
      <c r="AW1293" s="29" t="str">
        <f t="shared" si="273"/>
        <v>1187.</v>
      </c>
      <c r="AX1293" s="104"/>
    </row>
    <row r="1294" spans="1:50" ht="22.5" customHeight="1" x14ac:dyDescent="0.3">
      <c r="A1294" s="159" t="str">
        <f t="shared" si="275"/>
        <v>1188.</v>
      </c>
      <c r="B1294" s="159">
        <v>5127</v>
      </c>
      <c r="C1294" s="186" t="s">
        <v>1274</v>
      </c>
      <c r="D1294" s="159">
        <v>1975</v>
      </c>
      <c r="E1294" s="167" t="s">
        <v>34</v>
      </c>
      <c r="F1294" s="159" t="s">
        <v>37</v>
      </c>
      <c r="G1294" s="168">
        <v>5</v>
      </c>
      <c r="H1294" s="168">
        <v>6</v>
      </c>
      <c r="I1294" s="165">
        <v>4660.7</v>
      </c>
      <c r="J1294" s="165">
        <v>4235.1000000000004</v>
      </c>
      <c r="K1294" s="165">
        <v>3181</v>
      </c>
      <c r="L1294" s="169">
        <v>231</v>
      </c>
      <c r="M1294" s="152">
        <f>T1294+AG1294</f>
        <v>334533.25</v>
      </c>
      <c r="N1294" s="165" t="s">
        <v>34</v>
      </c>
      <c r="O1294" s="160" t="s">
        <v>34</v>
      </c>
      <c r="P1294" s="165" t="s">
        <v>34</v>
      </c>
      <c r="Q1294" s="152">
        <f t="shared" si="269"/>
        <v>334533.25</v>
      </c>
      <c r="R1294" s="173">
        <f t="shared" si="274"/>
        <v>71.777469049713559</v>
      </c>
      <c r="S1294" s="154">
        <v>7593.347341513293</v>
      </c>
      <c r="T1294" s="165">
        <v>308553.32</v>
      </c>
      <c r="U1294" s="169" t="s">
        <v>34</v>
      </c>
      <c r="V1294" s="165" t="s">
        <v>34</v>
      </c>
      <c r="W1294" s="165" t="s">
        <v>34</v>
      </c>
      <c r="X1294" s="165" t="s">
        <v>34</v>
      </c>
      <c r="Y1294" s="165" t="s">
        <v>34</v>
      </c>
      <c r="Z1294" s="165" t="s">
        <v>34</v>
      </c>
      <c r="AA1294" s="165" t="s">
        <v>34</v>
      </c>
      <c r="AB1294" s="165" t="s">
        <v>34</v>
      </c>
      <c r="AC1294" s="165" t="s">
        <v>34</v>
      </c>
      <c r="AD1294" s="165" t="s">
        <v>34</v>
      </c>
      <c r="AE1294" s="165" t="s">
        <v>34</v>
      </c>
      <c r="AF1294" s="165" t="s">
        <v>34</v>
      </c>
      <c r="AG1294" s="165">
        <v>25979.93</v>
      </c>
      <c r="AH1294" s="165" t="s">
        <v>34</v>
      </c>
      <c r="AI1294" s="170" t="s">
        <v>38</v>
      </c>
      <c r="AJ1294" s="41"/>
      <c r="AK1294" s="1" t="s">
        <v>406</v>
      </c>
      <c r="AL1294" s="90">
        <v>1</v>
      </c>
      <c r="AM1294" s="91"/>
      <c r="AN1294" s="25" t="s">
        <v>409</v>
      </c>
      <c r="AO1294" s="25"/>
      <c r="AP1294" s="25"/>
      <c r="AQ1294" s="25"/>
      <c r="AR1294" s="25"/>
      <c r="AS1294" s="34" t="s">
        <v>572</v>
      </c>
      <c r="AT1294" s="55">
        <v>43475</v>
      </c>
      <c r="AU1294" s="29">
        <v>1188</v>
      </c>
      <c r="AV1294" s="29" t="s">
        <v>449</v>
      </c>
      <c r="AW1294" s="29" t="str">
        <f t="shared" si="273"/>
        <v>1188.</v>
      </c>
      <c r="AX1294" s="104"/>
    </row>
    <row r="1295" spans="1:50" ht="22.5" customHeight="1" x14ac:dyDescent="0.3">
      <c r="A1295" s="159" t="str">
        <f t="shared" si="275"/>
        <v>1189.</v>
      </c>
      <c r="B1295" s="159">
        <v>5130</v>
      </c>
      <c r="C1295" s="186" t="s">
        <v>1275</v>
      </c>
      <c r="D1295" s="159">
        <v>1976</v>
      </c>
      <c r="E1295" s="167" t="s">
        <v>34</v>
      </c>
      <c r="F1295" s="159" t="s">
        <v>35</v>
      </c>
      <c r="G1295" s="168">
        <v>9</v>
      </c>
      <c r="H1295" s="168">
        <v>4</v>
      </c>
      <c r="I1295" s="165">
        <v>7182.7</v>
      </c>
      <c r="J1295" s="165">
        <v>6986.7</v>
      </c>
      <c r="K1295" s="165">
        <v>6986.7</v>
      </c>
      <c r="L1295" s="169">
        <v>336</v>
      </c>
      <c r="M1295" s="152">
        <f>V1295+AH1295</f>
        <v>3833487.32</v>
      </c>
      <c r="N1295" s="165" t="s">
        <v>34</v>
      </c>
      <c r="O1295" s="165" t="s">
        <v>34</v>
      </c>
      <c r="P1295" s="165" t="s">
        <v>34</v>
      </c>
      <c r="Q1295" s="152">
        <f t="shared" si="269"/>
        <v>3833487.32</v>
      </c>
      <c r="R1295" s="173">
        <f t="shared" si="274"/>
        <v>533.71118381667065</v>
      </c>
      <c r="S1295" s="154">
        <v>7593.347341513293</v>
      </c>
      <c r="T1295" s="165" t="s">
        <v>34</v>
      </c>
      <c r="U1295" s="169">
        <v>2</v>
      </c>
      <c r="V1295" s="165">
        <v>3733487.32</v>
      </c>
      <c r="W1295" s="165" t="s">
        <v>34</v>
      </c>
      <c r="X1295" s="165" t="s">
        <v>34</v>
      </c>
      <c r="Y1295" s="165" t="s">
        <v>34</v>
      </c>
      <c r="Z1295" s="165" t="s">
        <v>34</v>
      </c>
      <c r="AA1295" s="165" t="s">
        <v>34</v>
      </c>
      <c r="AB1295" s="165" t="s">
        <v>34</v>
      </c>
      <c r="AC1295" s="165" t="s">
        <v>34</v>
      </c>
      <c r="AD1295" s="165" t="s">
        <v>34</v>
      </c>
      <c r="AE1295" s="165" t="s">
        <v>34</v>
      </c>
      <c r="AF1295" s="165" t="s">
        <v>34</v>
      </c>
      <c r="AG1295" s="165" t="s">
        <v>34</v>
      </c>
      <c r="AH1295" s="165">
        <v>100000</v>
      </c>
      <c r="AI1295" s="170" t="s">
        <v>405</v>
      </c>
      <c r="AJ1295" s="41"/>
      <c r="AK1295" s="1" t="s">
        <v>404</v>
      </c>
      <c r="AL1295" s="90">
        <v>1</v>
      </c>
      <c r="AM1295" s="91"/>
      <c r="AN1295" s="49" t="s">
        <v>1590</v>
      </c>
      <c r="AO1295" s="49"/>
      <c r="AP1295" s="49"/>
      <c r="AQ1295" s="49"/>
      <c r="AR1295" s="49"/>
      <c r="AS1295" s="34" t="s">
        <v>1562</v>
      </c>
      <c r="AT1295" s="34"/>
      <c r="AU1295" s="29">
        <v>1189</v>
      </c>
      <c r="AV1295" s="29" t="s">
        <v>449</v>
      </c>
      <c r="AW1295" s="29" t="str">
        <f t="shared" si="273"/>
        <v>1189.</v>
      </c>
      <c r="AX1295" s="104"/>
    </row>
    <row r="1296" spans="1:50" ht="22.5" customHeight="1" x14ac:dyDescent="0.3">
      <c r="A1296" s="159" t="str">
        <f t="shared" si="275"/>
        <v>1190.</v>
      </c>
      <c r="B1296" s="159">
        <v>5132</v>
      </c>
      <c r="C1296" s="185" t="s">
        <v>1101</v>
      </c>
      <c r="D1296" s="159">
        <v>1980</v>
      </c>
      <c r="E1296" s="167" t="s">
        <v>34</v>
      </c>
      <c r="F1296" s="159" t="s">
        <v>35</v>
      </c>
      <c r="G1296" s="168">
        <v>5</v>
      </c>
      <c r="H1296" s="168">
        <v>8</v>
      </c>
      <c r="I1296" s="165">
        <v>7178.1</v>
      </c>
      <c r="J1296" s="165">
        <v>6318.7</v>
      </c>
      <c r="K1296" s="165">
        <v>5591.1</v>
      </c>
      <c r="L1296" s="169">
        <v>251</v>
      </c>
      <c r="M1296" s="152">
        <f>AG1296</f>
        <v>434342</v>
      </c>
      <c r="N1296" s="165" t="s">
        <v>34</v>
      </c>
      <c r="O1296" s="160" t="s">
        <v>34</v>
      </c>
      <c r="P1296" s="165" t="s">
        <v>34</v>
      </c>
      <c r="Q1296" s="152">
        <f t="shared" si="269"/>
        <v>434342</v>
      </c>
      <c r="R1296" s="173">
        <f t="shared" si="274"/>
        <v>60.509326980677336</v>
      </c>
      <c r="S1296" s="154">
        <v>7593.347341513293</v>
      </c>
      <c r="T1296" s="165" t="s">
        <v>34</v>
      </c>
      <c r="U1296" s="169" t="s">
        <v>34</v>
      </c>
      <c r="V1296" s="165" t="s">
        <v>34</v>
      </c>
      <c r="W1296" s="165" t="s">
        <v>34</v>
      </c>
      <c r="X1296" s="165" t="s">
        <v>34</v>
      </c>
      <c r="Y1296" s="165" t="s">
        <v>34</v>
      </c>
      <c r="Z1296" s="165" t="s">
        <v>34</v>
      </c>
      <c r="AA1296" s="165" t="s">
        <v>34</v>
      </c>
      <c r="AB1296" s="165" t="s">
        <v>34</v>
      </c>
      <c r="AC1296" s="165" t="s">
        <v>34</v>
      </c>
      <c r="AD1296" s="165" t="s">
        <v>34</v>
      </c>
      <c r="AE1296" s="165" t="s">
        <v>34</v>
      </c>
      <c r="AF1296" s="165" t="s">
        <v>34</v>
      </c>
      <c r="AG1296" s="165">
        <v>434342</v>
      </c>
      <c r="AH1296" s="165" t="s">
        <v>34</v>
      </c>
      <c r="AI1296" s="170" t="s">
        <v>405</v>
      </c>
      <c r="AJ1296" s="41"/>
      <c r="AK1296" s="1" t="s">
        <v>406</v>
      </c>
      <c r="AL1296" s="90">
        <v>1</v>
      </c>
      <c r="AM1296" s="91"/>
      <c r="AN1296" s="49" t="s">
        <v>508</v>
      </c>
      <c r="AO1296" s="49"/>
      <c r="AP1296" s="49"/>
      <c r="AQ1296" s="49"/>
      <c r="AR1296" s="49"/>
      <c r="AS1296" s="44" t="s">
        <v>643</v>
      </c>
      <c r="AT1296" s="44"/>
      <c r="AU1296" s="29">
        <v>1190</v>
      </c>
      <c r="AV1296" s="29" t="s">
        <v>449</v>
      </c>
      <c r="AW1296" s="29" t="str">
        <f t="shared" si="273"/>
        <v>1190.</v>
      </c>
      <c r="AX1296" s="104"/>
    </row>
    <row r="1297" spans="1:50" ht="22.5" customHeight="1" x14ac:dyDescent="0.3">
      <c r="A1297" s="159" t="str">
        <f t="shared" si="275"/>
        <v>1191.</v>
      </c>
      <c r="B1297" s="159">
        <v>5138</v>
      </c>
      <c r="C1297" s="186" t="s">
        <v>1276</v>
      </c>
      <c r="D1297" s="159">
        <v>1973</v>
      </c>
      <c r="E1297" s="167" t="s">
        <v>34</v>
      </c>
      <c r="F1297" s="159" t="s">
        <v>37</v>
      </c>
      <c r="G1297" s="168">
        <v>5</v>
      </c>
      <c r="H1297" s="168">
        <v>4</v>
      </c>
      <c r="I1297" s="165">
        <v>3350.9</v>
      </c>
      <c r="J1297" s="165">
        <v>3080.4</v>
      </c>
      <c r="K1297" s="165">
        <v>2295.1</v>
      </c>
      <c r="L1297" s="169">
        <v>155</v>
      </c>
      <c r="M1297" s="152">
        <f>X1297</f>
        <v>1325288.8600000001</v>
      </c>
      <c r="N1297" s="165" t="s">
        <v>34</v>
      </c>
      <c r="O1297" s="160" t="s">
        <v>34</v>
      </c>
      <c r="P1297" s="165" t="s">
        <v>34</v>
      </c>
      <c r="Q1297" s="152">
        <f t="shared" si="269"/>
        <v>1325288.8600000001</v>
      </c>
      <c r="R1297" s="173">
        <f t="shared" si="274"/>
        <v>395.50236055984959</v>
      </c>
      <c r="S1297" s="154">
        <v>7593.347341513293</v>
      </c>
      <c r="T1297" s="165" t="s">
        <v>34</v>
      </c>
      <c r="U1297" s="169" t="s">
        <v>34</v>
      </c>
      <c r="V1297" s="165" t="s">
        <v>34</v>
      </c>
      <c r="W1297" s="165">
        <v>994.8</v>
      </c>
      <c r="X1297" s="165">
        <v>1325288.8600000001</v>
      </c>
      <c r="Y1297" s="165" t="s">
        <v>34</v>
      </c>
      <c r="Z1297" s="165" t="s">
        <v>34</v>
      </c>
      <c r="AA1297" s="165" t="s">
        <v>34</v>
      </c>
      <c r="AB1297" s="165" t="s">
        <v>34</v>
      </c>
      <c r="AC1297" s="165" t="s">
        <v>34</v>
      </c>
      <c r="AD1297" s="165" t="s">
        <v>34</v>
      </c>
      <c r="AE1297" s="165" t="s">
        <v>34</v>
      </c>
      <c r="AF1297" s="165" t="s">
        <v>34</v>
      </c>
      <c r="AG1297" s="165" t="s">
        <v>34</v>
      </c>
      <c r="AH1297" s="165" t="s">
        <v>34</v>
      </c>
      <c r="AI1297" s="170" t="s">
        <v>38</v>
      </c>
      <c r="AJ1297" s="41"/>
      <c r="AK1297" s="1" t="s">
        <v>404</v>
      </c>
      <c r="AL1297" s="90">
        <v>1</v>
      </c>
      <c r="AM1297" s="92"/>
      <c r="AN1297" s="25"/>
      <c r="AO1297" s="25"/>
      <c r="AP1297" s="25"/>
      <c r="AQ1297" s="25"/>
      <c r="AR1297" s="25"/>
      <c r="AS1297" s="34" t="s">
        <v>532</v>
      </c>
      <c r="AT1297" s="34"/>
      <c r="AU1297" s="29">
        <v>1191</v>
      </c>
      <c r="AV1297" s="29" t="s">
        <v>449</v>
      </c>
      <c r="AW1297" s="29" t="str">
        <f t="shared" si="273"/>
        <v>1191.</v>
      </c>
      <c r="AX1297" s="104"/>
    </row>
    <row r="1298" spans="1:50" ht="22.5" customHeight="1" x14ac:dyDescent="0.3">
      <c r="A1298" s="159" t="str">
        <f t="shared" si="275"/>
        <v>1192.</v>
      </c>
      <c r="B1298" s="159">
        <v>5141</v>
      </c>
      <c r="C1298" s="171" t="s">
        <v>1277</v>
      </c>
      <c r="D1298" s="159">
        <v>1980</v>
      </c>
      <c r="E1298" s="167" t="s">
        <v>34</v>
      </c>
      <c r="F1298" s="159" t="s">
        <v>37</v>
      </c>
      <c r="G1298" s="168">
        <v>5</v>
      </c>
      <c r="H1298" s="168">
        <v>1</v>
      </c>
      <c r="I1298" s="165">
        <v>1099.5</v>
      </c>
      <c r="J1298" s="165">
        <v>1010.8</v>
      </c>
      <c r="K1298" s="165">
        <v>1010.8</v>
      </c>
      <c r="L1298" s="169">
        <v>52</v>
      </c>
      <c r="M1298" s="152">
        <f>T1298+AG1298</f>
        <v>664104.48</v>
      </c>
      <c r="N1298" s="165" t="s">
        <v>34</v>
      </c>
      <c r="O1298" s="160" t="s">
        <v>34</v>
      </c>
      <c r="P1298" s="165" t="s">
        <v>34</v>
      </c>
      <c r="Q1298" s="152">
        <f t="shared" si="269"/>
        <v>664104.48</v>
      </c>
      <c r="R1298" s="173">
        <f t="shared" si="274"/>
        <v>604.00589358799448</v>
      </c>
      <c r="S1298" s="154">
        <v>7593.347341513293</v>
      </c>
      <c r="T1298" s="165">
        <v>472267.86</v>
      </c>
      <c r="U1298" s="169" t="s">
        <v>34</v>
      </c>
      <c r="V1298" s="165" t="s">
        <v>34</v>
      </c>
      <c r="W1298" s="165" t="s">
        <v>34</v>
      </c>
      <c r="X1298" s="165" t="s">
        <v>34</v>
      </c>
      <c r="Y1298" s="165" t="s">
        <v>34</v>
      </c>
      <c r="Z1298" s="165" t="s">
        <v>34</v>
      </c>
      <c r="AA1298" s="165" t="s">
        <v>34</v>
      </c>
      <c r="AB1298" s="165" t="s">
        <v>34</v>
      </c>
      <c r="AC1298" s="165" t="s">
        <v>34</v>
      </c>
      <c r="AD1298" s="165" t="s">
        <v>34</v>
      </c>
      <c r="AE1298" s="165" t="s">
        <v>34</v>
      </c>
      <c r="AF1298" s="165" t="s">
        <v>34</v>
      </c>
      <c r="AG1298" s="165">
        <v>191836.62</v>
      </c>
      <c r="AH1298" s="165" t="s">
        <v>34</v>
      </c>
      <c r="AI1298" s="170" t="s">
        <v>405</v>
      </c>
      <c r="AJ1298" s="41"/>
      <c r="AK1298" s="1" t="s">
        <v>404</v>
      </c>
      <c r="AL1298" s="90">
        <v>1</v>
      </c>
      <c r="AM1298" s="92"/>
      <c r="AN1298" s="49" t="s">
        <v>486</v>
      </c>
      <c r="AO1298" s="49"/>
      <c r="AP1298" s="49"/>
      <c r="AQ1298" s="49"/>
      <c r="AR1298" s="49"/>
      <c r="AS1298" s="34" t="s">
        <v>598</v>
      </c>
      <c r="AT1298" s="34"/>
      <c r="AU1298" s="29">
        <v>1192</v>
      </c>
      <c r="AV1298" s="29" t="s">
        <v>449</v>
      </c>
      <c r="AW1298" s="29" t="str">
        <f t="shared" si="273"/>
        <v>1192.</v>
      </c>
      <c r="AX1298" s="104"/>
    </row>
    <row r="1299" spans="1:50" ht="22.5" customHeight="1" x14ac:dyDescent="0.3">
      <c r="A1299" s="159" t="str">
        <f t="shared" si="275"/>
        <v>1193.</v>
      </c>
      <c r="B1299" s="159">
        <v>5142</v>
      </c>
      <c r="C1299" s="171" t="s">
        <v>1278</v>
      </c>
      <c r="D1299" s="159">
        <v>1976</v>
      </c>
      <c r="E1299" s="167" t="s">
        <v>34</v>
      </c>
      <c r="F1299" s="159" t="s">
        <v>37</v>
      </c>
      <c r="G1299" s="168">
        <v>9</v>
      </c>
      <c r="H1299" s="168">
        <v>3</v>
      </c>
      <c r="I1299" s="165">
        <v>5603.1</v>
      </c>
      <c r="J1299" s="165">
        <v>4966.8</v>
      </c>
      <c r="K1299" s="165">
        <v>3672.7</v>
      </c>
      <c r="L1299" s="169">
        <v>242</v>
      </c>
      <c r="M1299" s="152">
        <f>V1299+AH1299</f>
        <v>5031634.83</v>
      </c>
      <c r="N1299" s="165" t="s">
        <v>34</v>
      </c>
      <c r="O1299" s="160" t="s">
        <v>34</v>
      </c>
      <c r="P1299" s="165" t="s">
        <v>34</v>
      </c>
      <c r="Q1299" s="152">
        <f t="shared" si="269"/>
        <v>5031634.83</v>
      </c>
      <c r="R1299" s="173">
        <f t="shared" si="274"/>
        <v>898.0091074583712</v>
      </c>
      <c r="S1299" s="154">
        <v>7593.347341513293</v>
      </c>
      <c r="T1299" s="165" t="s">
        <v>34</v>
      </c>
      <c r="U1299" s="169">
        <v>3</v>
      </c>
      <c r="V1299" s="165">
        <v>4881634.83</v>
      </c>
      <c r="W1299" s="165" t="s">
        <v>34</v>
      </c>
      <c r="X1299" s="165" t="s">
        <v>34</v>
      </c>
      <c r="Y1299" s="165" t="s">
        <v>34</v>
      </c>
      <c r="Z1299" s="165" t="s">
        <v>34</v>
      </c>
      <c r="AA1299" s="165" t="s">
        <v>34</v>
      </c>
      <c r="AB1299" s="165" t="s">
        <v>34</v>
      </c>
      <c r="AC1299" s="165" t="s">
        <v>34</v>
      </c>
      <c r="AD1299" s="165" t="s">
        <v>34</v>
      </c>
      <c r="AE1299" s="165" t="s">
        <v>34</v>
      </c>
      <c r="AF1299" s="165" t="s">
        <v>34</v>
      </c>
      <c r="AG1299" s="165" t="s">
        <v>34</v>
      </c>
      <c r="AH1299" s="165">
        <v>150000</v>
      </c>
      <c r="AI1299" s="170" t="s">
        <v>405</v>
      </c>
      <c r="AJ1299" s="41"/>
      <c r="AK1299" s="1" t="s">
        <v>404</v>
      </c>
      <c r="AL1299" s="90">
        <v>1</v>
      </c>
      <c r="AM1299" s="92"/>
      <c r="AN1299" s="49" t="s">
        <v>1590</v>
      </c>
      <c r="AO1299" s="49"/>
      <c r="AP1299" s="49"/>
      <c r="AQ1299" s="49"/>
      <c r="AR1299" s="49"/>
      <c r="AS1299" s="49" t="s">
        <v>540</v>
      </c>
      <c r="AT1299" s="34"/>
      <c r="AU1299" s="29">
        <v>1193</v>
      </c>
      <c r="AV1299" s="29" t="s">
        <v>449</v>
      </c>
      <c r="AW1299" s="29" t="str">
        <f t="shared" si="273"/>
        <v>1193.</v>
      </c>
      <c r="AX1299" s="104"/>
    </row>
    <row r="1300" spans="1:50" ht="22.5" customHeight="1" x14ac:dyDescent="0.3">
      <c r="A1300" s="159" t="str">
        <f t="shared" si="275"/>
        <v>1194.</v>
      </c>
      <c r="B1300" s="159">
        <v>5144</v>
      </c>
      <c r="C1300" s="171" t="s">
        <v>1279</v>
      </c>
      <c r="D1300" s="159">
        <v>1978</v>
      </c>
      <c r="E1300" s="167" t="s">
        <v>34</v>
      </c>
      <c r="F1300" s="159" t="s">
        <v>35</v>
      </c>
      <c r="G1300" s="168">
        <v>9</v>
      </c>
      <c r="H1300" s="168">
        <v>3</v>
      </c>
      <c r="I1300" s="165">
        <v>9882.1</v>
      </c>
      <c r="J1300" s="165">
        <v>8906.4</v>
      </c>
      <c r="K1300" s="165">
        <v>4678.8</v>
      </c>
      <c r="L1300" s="169">
        <v>311</v>
      </c>
      <c r="M1300" s="152">
        <f>V1300+AH1300</f>
        <v>5031634.83</v>
      </c>
      <c r="N1300" s="165" t="s">
        <v>34</v>
      </c>
      <c r="O1300" s="160" t="s">
        <v>34</v>
      </c>
      <c r="P1300" s="165" t="s">
        <v>34</v>
      </c>
      <c r="Q1300" s="152">
        <f t="shared" si="269"/>
        <v>5031634.83</v>
      </c>
      <c r="R1300" s="173">
        <f t="shared" si="274"/>
        <v>509.16655670353464</v>
      </c>
      <c r="S1300" s="154">
        <v>7593.347341513293</v>
      </c>
      <c r="T1300" s="165" t="s">
        <v>34</v>
      </c>
      <c r="U1300" s="169">
        <v>3</v>
      </c>
      <c r="V1300" s="165">
        <v>4881634.83</v>
      </c>
      <c r="W1300" s="165" t="s">
        <v>34</v>
      </c>
      <c r="X1300" s="165" t="s">
        <v>34</v>
      </c>
      <c r="Y1300" s="165" t="s">
        <v>34</v>
      </c>
      <c r="Z1300" s="165" t="s">
        <v>34</v>
      </c>
      <c r="AA1300" s="165" t="s">
        <v>34</v>
      </c>
      <c r="AB1300" s="165" t="s">
        <v>34</v>
      </c>
      <c r="AC1300" s="165" t="s">
        <v>34</v>
      </c>
      <c r="AD1300" s="165" t="s">
        <v>34</v>
      </c>
      <c r="AE1300" s="165" t="s">
        <v>34</v>
      </c>
      <c r="AF1300" s="165" t="s">
        <v>34</v>
      </c>
      <c r="AG1300" s="165" t="s">
        <v>34</v>
      </c>
      <c r="AH1300" s="165">
        <v>150000</v>
      </c>
      <c r="AI1300" s="170" t="s">
        <v>405</v>
      </c>
      <c r="AJ1300" s="41"/>
      <c r="AK1300" s="1" t="s">
        <v>404</v>
      </c>
      <c r="AL1300" s="90">
        <v>1</v>
      </c>
      <c r="AM1300" s="92"/>
      <c r="AN1300" s="49" t="s">
        <v>1590</v>
      </c>
      <c r="AO1300" s="49"/>
      <c r="AP1300" s="49"/>
      <c r="AQ1300" s="49"/>
      <c r="AR1300" s="49"/>
      <c r="AS1300" s="34" t="s">
        <v>598</v>
      </c>
      <c r="AT1300" s="34"/>
      <c r="AU1300" s="29">
        <v>1194</v>
      </c>
      <c r="AV1300" s="29" t="s">
        <v>449</v>
      </c>
      <c r="AW1300" s="29" t="str">
        <f t="shared" si="273"/>
        <v>1194.</v>
      </c>
      <c r="AX1300" s="104"/>
    </row>
    <row r="1301" spans="1:50" ht="22.5" customHeight="1" x14ac:dyDescent="0.3">
      <c r="A1301" s="159" t="str">
        <f t="shared" si="275"/>
        <v>1195.</v>
      </c>
      <c r="B1301" s="159">
        <v>5145</v>
      </c>
      <c r="C1301" s="171" t="s">
        <v>1280</v>
      </c>
      <c r="D1301" s="159">
        <v>1963</v>
      </c>
      <c r="E1301" s="167" t="s">
        <v>34</v>
      </c>
      <c r="F1301" s="159" t="s">
        <v>35</v>
      </c>
      <c r="G1301" s="168">
        <v>5</v>
      </c>
      <c r="H1301" s="168">
        <v>3</v>
      </c>
      <c r="I1301" s="165">
        <v>2591.9</v>
      </c>
      <c r="J1301" s="165">
        <v>2409.4</v>
      </c>
      <c r="K1301" s="165">
        <v>1848.7</v>
      </c>
      <c r="L1301" s="169">
        <v>180</v>
      </c>
      <c r="M1301" s="152">
        <f>X1301</f>
        <v>2158581.17</v>
      </c>
      <c r="N1301" s="165" t="s">
        <v>34</v>
      </c>
      <c r="O1301" s="160" t="s">
        <v>34</v>
      </c>
      <c r="P1301" s="165" t="s">
        <v>34</v>
      </c>
      <c r="Q1301" s="152">
        <f t="shared" si="269"/>
        <v>2158581.17</v>
      </c>
      <c r="R1301" s="173">
        <f t="shared" si="274"/>
        <v>832.81807554303782</v>
      </c>
      <c r="S1301" s="154">
        <v>7593.347341513293</v>
      </c>
      <c r="T1301" s="165" t="s">
        <v>34</v>
      </c>
      <c r="U1301" s="169" t="s">
        <v>34</v>
      </c>
      <c r="V1301" s="165" t="s">
        <v>34</v>
      </c>
      <c r="W1301" s="165">
        <v>1000</v>
      </c>
      <c r="X1301" s="165">
        <v>2158581.17</v>
      </c>
      <c r="Y1301" s="165" t="s">
        <v>34</v>
      </c>
      <c r="Z1301" s="165" t="s">
        <v>34</v>
      </c>
      <c r="AA1301" s="165" t="s">
        <v>34</v>
      </c>
      <c r="AB1301" s="165" t="s">
        <v>34</v>
      </c>
      <c r="AC1301" s="165" t="s">
        <v>34</v>
      </c>
      <c r="AD1301" s="165" t="s">
        <v>34</v>
      </c>
      <c r="AE1301" s="165" t="s">
        <v>34</v>
      </c>
      <c r="AF1301" s="165" t="s">
        <v>34</v>
      </c>
      <c r="AG1301" s="165" t="s">
        <v>34</v>
      </c>
      <c r="AH1301" s="165" t="s">
        <v>34</v>
      </c>
      <c r="AI1301" s="170" t="s">
        <v>38</v>
      </c>
      <c r="AJ1301" s="41"/>
      <c r="AK1301" s="1" t="s">
        <v>404</v>
      </c>
      <c r="AL1301" s="90">
        <v>1</v>
      </c>
      <c r="AM1301" s="92"/>
      <c r="AN1301" s="25"/>
      <c r="AO1301" s="25"/>
      <c r="AP1301" s="25"/>
      <c r="AQ1301" s="25"/>
      <c r="AR1301" s="25"/>
      <c r="AS1301" s="25" t="s">
        <v>532</v>
      </c>
      <c r="AT1301" s="25"/>
      <c r="AU1301" s="29">
        <v>1195</v>
      </c>
      <c r="AV1301" s="29" t="s">
        <v>449</v>
      </c>
      <c r="AW1301" s="29" t="str">
        <f t="shared" si="273"/>
        <v>1195.</v>
      </c>
      <c r="AX1301" s="104"/>
    </row>
    <row r="1302" spans="1:50" ht="22.5" customHeight="1" x14ac:dyDescent="0.3">
      <c r="A1302" s="159" t="str">
        <f t="shared" si="275"/>
        <v>1196.</v>
      </c>
      <c r="B1302" s="159">
        <v>5166</v>
      </c>
      <c r="C1302" s="171" t="s">
        <v>1281</v>
      </c>
      <c r="D1302" s="159">
        <v>1963</v>
      </c>
      <c r="E1302" s="167" t="s">
        <v>34</v>
      </c>
      <c r="F1302" s="159" t="s">
        <v>35</v>
      </c>
      <c r="G1302" s="168">
        <v>5</v>
      </c>
      <c r="H1302" s="168">
        <v>5</v>
      </c>
      <c r="I1302" s="165">
        <v>3615.27</v>
      </c>
      <c r="J1302" s="165">
        <v>3316.07</v>
      </c>
      <c r="K1302" s="165">
        <v>3149.87</v>
      </c>
      <c r="L1302" s="169">
        <v>168</v>
      </c>
      <c r="M1302" s="152">
        <f>X1302</f>
        <v>2171205.0699999998</v>
      </c>
      <c r="N1302" s="165" t="s">
        <v>34</v>
      </c>
      <c r="O1302" s="160" t="s">
        <v>34</v>
      </c>
      <c r="P1302" s="165" t="s">
        <v>34</v>
      </c>
      <c r="Q1302" s="152">
        <f t="shared" si="269"/>
        <v>2171205.0699999998</v>
      </c>
      <c r="R1302" s="173">
        <f t="shared" si="274"/>
        <v>600.56512238366702</v>
      </c>
      <c r="S1302" s="154">
        <v>7593.347341513293</v>
      </c>
      <c r="T1302" s="165" t="s">
        <v>34</v>
      </c>
      <c r="U1302" s="169" t="s">
        <v>34</v>
      </c>
      <c r="V1302" s="165" t="s">
        <v>34</v>
      </c>
      <c r="W1302" s="165">
        <v>991</v>
      </c>
      <c r="X1302" s="165">
        <v>2171205.0699999998</v>
      </c>
      <c r="Y1302" s="165" t="s">
        <v>34</v>
      </c>
      <c r="Z1302" s="165" t="s">
        <v>34</v>
      </c>
      <c r="AA1302" s="165" t="s">
        <v>34</v>
      </c>
      <c r="AB1302" s="165" t="s">
        <v>34</v>
      </c>
      <c r="AC1302" s="165" t="s">
        <v>34</v>
      </c>
      <c r="AD1302" s="165" t="s">
        <v>34</v>
      </c>
      <c r="AE1302" s="165" t="s">
        <v>34</v>
      </c>
      <c r="AF1302" s="165" t="s">
        <v>34</v>
      </c>
      <c r="AG1302" s="165" t="s">
        <v>34</v>
      </c>
      <c r="AH1302" s="165" t="s">
        <v>34</v>
      </c>
      <c r="AI1302" s="170" t="s">
        <v>38</v>
      </c>
      <c r="AJ1302" s="41"/>
      <c r="AK1302" s="1" t="s">
        <v>404</v>
      </c>
      <c r="AL1302" s="90">
        <v>1</v>
      </c>
      <c r="AM1302" s="92"/>
      <c r="AN1302" s="25"/>
      <c r="AO1302" s="25"/>
      <c r="AP1302" s="25"/>
      <c r="AQ1302" s="25"/>
      <c r="AR1302" s="25"/>
      <c r="AS1302" s="25" t="s">
        <v>532</v>
      </c>
      <c r="AT1302" s="25"/>
      <c r="AU1302" s="29">
        <v>1196</v>
      </c>
      <c r="AV1302" s="29" t="s">
        <v>449</v>
      </c>
      <c r="AW1302" s="29" t="str">
        <f t="shared" si="273"/>
        <v>1196.</v>
      </c>
      <c r="AX1302" s="104"/>
    </row>
    <row r="1303" spans="1:50" ht="22.5" customHeight="1" x14ac:dyDescent="0.3">
      <c r="A1303" s="159" t="str">
        <f t="shared" si="275"/>
        <v>1197.</v>
      </c>
      <c r="B1303" s="159">
        <v>5175</v>
      </c>
      <c r="C1303" s="186" t="s">
        <v>1282</v>
      </c>
      <c r="D1303" s="159">
        <v>1961</v>
      </c>
      <c r="E1303" s="167" t="s">
        <v>34</v>
      </c>
      <c r="F1303" s="159" t="s">
        <v>35</v>
      </c>
      <c r="G1303" s="168">
        <v>2</v>
      </c>
      <c r="H1303" s="168">
        <v>2</v>
      </c>
      <c r="I1303" s="165">
        <v>549.4</v>
      </c>
      <c r="J1303" s="165">
        <v>464.9</v>
      </c>
      <c r="K1303" s="165">
        <v>359.6</v>
      </c>
      <c r="L1303" s="169">
        <v>39</v>
      </c>
      <c r="M1303" s="152">
        <f>X1303</f>
        <v>1247152.5</v>
      </c>
      <c r="N1303" s="165" t="s">
        <v>34</v>
      </c>
      <c r="O1303" s="160" t="s">
        <v>34</v>
      </c>
      <c r="P1303" s="165" t="s">
        <v>34</v>
      </c>
      <c r="Q1303" s="152">
        <f t="shared" si="269"/>
        <v>1247152.5</v>
      </c>
      <c r="R1303" s="173">
        <f t="shared" si="274"/>
        <v>2270.0263924281035</v>
      </c>
      <c r="S1303" s="154">
        <v>7593.347341513293</v>
      </c>
      <c r="T1303" s="165" t="s">
        <v>34</v>
      </c>
      <c r="U1303" s="169" t="s">
        <v>34</v>
      </c>
      <c r="V1303" s="165" t="s">
        <v>34</v>
      </c>
      <c r="W1303" s="165">
        <v>499</v>
      </c>
      <c r="X1303" s="165">
        <v>1247152.5</v>
      </c>
      <c r="Y1303" s="165" t="s">
        <v>34</v>
      </c>
      <c r="Z1303" s="165" t="s">
        <v>34</v>
      </c>
      <c r="AA1303" s="165" t="s">
        <v>34</v>
      </c>
      <c r="AB1303" s="165" t="s">
        <v>34</v>
      </c>
      <c r="AC1303" s="165" t="s">
        <v>34</v>
      </c>
      <c r="AD1303" s="165" t="s">
        <v>34</v>
      </c>
      <c r="AE1303" s="165" t="s">
        <v>34</v>
      </c>
      <c r="AF1303" s="165" t="s">
        <v>34</v>
      </c>
      <c r="AG1303" s="165" t="s">
        <v>34</v>
      </c>
      <c r="AH1303" s="165" t="s">
        <v>34</v>
      </c>
      <c r="AI1303" s="170" t="s">
        <v>38</v>
      </c>
      <c r="AJ1303" s="41"/>
      <c r="AK1303" s="1" t="s">
        <v>404</v>
      </c>
      <c r="AL1303" s="90">
        <v>1</v>
      </c>
      <c r="AM1303" s="92"/>
      <c r="AN1303" s="25"/>
      <c r="AO1303" s="25"/>
      <c r="AP1303" s="25"/>
      <c r="AQ1303" s="25"/>
      <c r="AR1303" s="25"/>
      <c r="AS1303" s="34" t="s">
        <v>500</v>
      </c>
      <c r="AT1303" s="34"/>
      <c r="AU1303" s="29">
        <v>1197</v>
      </c>
      <c r="AV1303" s="29" t="s">
        <v>449</v>
      </c>
      <c r="AW1303" s="29" t="str">
        <f t="shared" si="273"/>
        <v>1197.</v>
      </c>
      <c r="AX1303" s="104"/>
    </row>
    <row r="1304" spans="1:50" ht="22.5" customHeight="1" x14ac:dyDescent="0.3">
      <c r="A1304" s="159" t="str">
        <f t="shared" si="275"/>
        <v>1198.</v>
      </c>
      <c r="B1304" s="159">
        <v>5209</v>
      </c>
      <c r="C1304" s="171" t="s">
        <v>1112</v>
      </c>
      <c r="D1304" s="159">
        <v>1955</v>
      </c>
      <c r="E1304" s="167" t="s">
        <v>34</v>
      </c>
      <c r="F1304" s="159" t="s">
        <v>35</v>
      </c>
      <c r="G1304" s="168">
        <v>2</v>
      </c>
      <c r="H1304" s="168">
        <v>1</v>
      </c>
      <c r="I1304" s="165">
        <v>271.7</v>
      </c>
      <c r="J1304" s="165">
        <v>229.9</v>
      </c>
      <c r="K1304" s="165">
        <v>181.2</v>
      </c>
      <c r="L1304" s="169">
        <v>22</v>
      </c>
      <c r="M1304" s="152">
        <f>T1304</f>
        <v>29785</v>
      </c>
      <c r="N1304" s="165" t="s">
        <v>34</v>
      </c>
      <c r="O1304" s="160" t="s">
        <v>34</v>
      </c>
      <c r="P1304" s="165" t="s">
        <v>34</v>
      </c>
      <c r="Q1304" s="152">
        <f t="shared" si="269"/>
        <v>29785</v>
      </c>
      <c r="R1304" s="173">
        <f t="shared" si="274"/>
        <v>109.62458594037543</v>
      </c>
      <c r="S1304" s="154">
        <v>7593.347341513293</v>
      </c>
      <c r="T1304" s="165">
        <v>29785</v>
      </c>
      <c r="U1304" s="169" t="s">
        <v>34</v>
      </c>
      <c r="V1304" s="165" t="s">
        <v>34</v>
      </c>
      <c r="W1304" s="165" t="s">
        <v>34</v>
      </c>
      <c r="X1304" s="165" t="s">
        <v>34</v>
      </c>
      <c r="Y1304" s="165" t="s">
        <v>34</v>
      </c>
      <c r="Z1304" s="165" t="s">
        <v>34</v>
      </c>
      <c r="AA1304" s="165" t="s">
        <v>34</v>
      </c>
      <c r="AB1304" s="165" t="s">
        <v>34</v>
      </c>
      <c r="AC1304" s="165" t="s">
        <v>34</v>
      </c>
      <c r="AD1304" s="165" t="s">
        <v>34</v>
      </c>
      <c r="AE1304" s="165" t="s">
        <v>34</v>
      </c>
      <c r="AF1304" s="165" t="s">
        <v>34</v>
      </c>
      <c r="AG1304" s="165" t="s">
        <v>34</v>
      </c>
      <c r="AH1304" s="165" t="s">
        <v>34</v>
      </c>
      <c r="AI1304" s="170" t="s">
        <v>38</v>
      </c>
      <c r="AJ1304" s="41"/>
      <c r="AK1304" s="1" t="s">
        <v>404</v>
      </c>
      <c r="AL1304" s="90">
        <v>1</v>
      </c>
      <c r="AM1304" s="92"/>
      <c r="AN1304" s="25" t="s">
        <v>409</v>
      </c>
      <c r="AO1304" s="25"/>
      <c r="AP1304" s="25"/>
      <c r="AQ1304" s="25"/>
      <c r="AR1304" s="25"/>
      <c r="AS1304" s="34" t="s">
        <v>555</v>
      </c>
      <c r="AT1304" s="55">
        <v>43369</v>
      </c>
      <c r="AU1304" s="29">
        <v>1198</v>
      </c>
      <c r="AV1304" s="29" t="s">
        <v>449</v>
      </c>
      <c r="AW1304" s="29" t="str">
        <f t="shared" si="273"/>
        <v>1198.</v>
      </c>
      <c r="AX1304" s="104"/>
    </row>
    <row r="1305" spans="1:50" ht="22.5" customHeight="1" x14ac:dyDescent="0.3">
      <c r="A1305" s="159" t="str">
        <f t="shared" si="275"/>
        <v>1199.</v>
      </c>
      <c r="B1305" s="159">
        <v>5221</v>
      </c>
      <c r="C1305" s="186" t="s">
        <v>1283</v>
      </c>
      <c r="D1305" s="159">
        <v>1969</v>
      </c>
      <c r="E1305" s="167" t="s">
        <v>34</v>
      </c>
      <c r="F1305" s="159" t="s">
        <v>35</v>
      </c>
      <c r="G1305" s="168">
        <v>4</v>
      </c>
      <c r="H1305" s="168">
        <v>3</v>
      </c>
      <c r="I1305" s="165">
        <v>1358.9</v>
      </c>
      <c r="J1305" s="165">
        <v>1266.0999999999999</v>
      </c>
      <c r="K1305" s="165">
        <v>939.8</v>
      </c>
      <c r="L1305" s="169">
        <v>41</v>
      </c>
      <c r="M1305" s="152">
        <f>X1305</f>
        <v>1449226.37</v>
      </c>
      <c r="N1305" s="165" t="s">
        <v>34</v>
      </c>
      <c r="O1305" s="160" t="s">
        <v>34</v>
      </c>
      <c r="P1305" s="165" t="s">
        <v>34</v>
      </c>
      <c r="Q1305" s="152">
        <f t="shared" si="269"/>
        <v>1449226.37</v>
      </c>
      <c r="R1305" s="173">
        <f t="shared" si="274"/>
        <v>1066.4702112002356</v>
      </c>
      <c r="S1305" s="154">
        <v>7593.347341513293</v>
      </c>
      <c r="T1305" s="165" t="s">
        <v>34</v>
      </c>
      <c r="U1305" s="169" t="s">
        <v>34</v>
      </c>
      <c r="V1305" s="165" t="s">
        <v>34</v>
      </c>
      <c r="W1305" s="165">
        <v>620.5</v>
      </c>
      <c r="X1305" s="165">
        <v>1449226.37</v>
      </c>
      <c r="Y1305" s="165" t="s">
        <v>34</v>
      </c>
      <c r="Z1305" s="165" t="s">
        <v>34</v>
      </c>
      <c r="AA1305" s="165" t="s">
        <v>34</v>
      </c>
      <c r="AB1305" s="165" t="s">
        <v>34</v>
      </c>
      <c r="AC1305" s="165" t="s">
        <v>34</v>
      </c>
      <c r="AD1305" s="165" t="s">
        <v>34</v>
      </c>
      <c r="AE1305" s="165" t="s">
        <v>34</v>
      </c>
      <c r="AF1305" s="165" t="s">
        <v>34</v>
      </c>
      <c r="AG1305" s="165" t="s">
        <v>34</v>
      </c>
      <c r="AH1305" s="165" t="s">
        <v>34</v>
      </c>
      <c r="AI1305" s="170" t="s">
        <v>38</v>
      </c>
      <c r="AJ1305" s="41"/>
      <c r="AK1305" s="1" t="s">
        <v>404</v>
      </c>
      <c r="AL1305" s="90">
        <v>1</v>
      </c>
      <c r="AM1305" s="92"/>
      <c r="AN1305" s="25"/>
      <c r="AO1305" s="25"/>
      <c r="AP1305" s="25"/>
      <c r="AQ1305" s="25"/>
      <c r="AR1305" s="25"/>
      <c r="AS1305" s="34"/>
      <c r="AT1305" s="55">
        <v>43455</v>
      </c>
      <c r="AU1305" s="29">
        <v>1199</v>
      </c>
      <c r="AV1305" s="29" t="s">
        <v>449</v>
      </c>
      <c r="AW1305" s="29" t="str">
        <f t="shared" si="273"/>
        <v>1199.</v>
      </c>
      <c r="AX1305" s="104"/>
    </row>
    <row r="1306" spans="1:50" ht="22.5" customHeight="1" x14ac:dyDescent="0.3">
      <c r="A1306" s="159" t="str">
        <f t="shared" si="275"/>
        <v>1200.</v>
      </c>
      <c r="B1306" s="159">
        <v>5226</v>
      </c>
      <c r="C1306" s="171" t="s">
        <v>1284</v>
      </c>
      <c r="D1306" s="159">
        <v>1975</v>
      </c>
      <c r="E1306" s="167" t="s">
        <v>34</v>
      </c>
      <c r="F1306" s="159" t="s">
        <v>35</v>
      </c>
      <c r="G1306" s="168">
        <v>9</v>
      </c>
      <c r="H1306" s="168">
        <v>1</v>
      </c>
      <c r="I1306" s="165">
        <v>4879.1000000000004</v>
      </c>
      <c r="J1306" s="165">
        <v>3370.5</v>
      </c>
      <c r="K1306" s="165">
        <v>3370.5</v>
      </c>
      <c r="L1306" s="169">
        <v>281</v>
      </c>
      <c r="M1306" s="152">
        <f>V1306+AH1306</f>
        <v>1866245.98</v>
      </c>
      <c r="N1306" s="165" t="s">
        <v>34</v>
      </c>
      <c r="O1306" s="160" t="s">
        <v>34</v>
      </c>
      <c r="P1306" s="165" t="s">
        <v>34</v>
      </c>
      <c r="Q1306" s="152">
        <f t="shared" si="269"/>
        <v>1866245.98</v>
      </c>
      <c r="R1306" s="173">
        <f t="shared" si="274"/>
        <v>382.49799758152113</v>
      </c>
      <c r="S1306" s="154">
        <v>7593.347341513293</v>
      </c>
      <c r="T1306" s="165" t="s">
        <v>34</v>
      </c>
      <c r="U1306" s="169">
        <v>1</v>
      </c>
      <c r="V1306" s="165">
        <v>1816245.98</v>
      </c>
      <c r="W1306" s="165" t="s">
        <v>34</v>
      </c>
      <c r="X1306" s="165" t="s">
        <v>34</v>
      </c>
      <c r="Y1306" s="165" t="s">
        <v>34</v>
      </c>
      <c r="Z1306" s="165" t="s">
        <v>34</v>
      </c>
      <c r="AA1306" s="165" t="s">
        <v>34</v>
      </c>
      <c r="AB1306" s="165" t="s">
        <v>34</v>
      </c>
      <c r="AC1306" s="165" t="s">
        <v>34</v>
      </c>
      <c r="AD1306" s="165" t="s">
        <v>34</v>
      </c>
      <c r="AE1306" s="165" t="s">
        <v>34</v>
      </c>
      <c r="AF1306" s="165" t="s">
        <v>34</v>
      </c>
      <c r="AG1306" s="165" t="s">
        <v>34</v>
      </c>
      <c r="AH1306" s="165">
        <v>50000</v>
      </c>
      <c r="AI1306" s="170" t="s">
        <v>405</v>
      </c>
      <c r="AJ1306" s="41"/>
      <c r="AK1306" s="1" t="s">
        <v>404</v>
      </c>
      <c r="AL1306" s="90">
        <v>1</v>
      </c>
      <c r="AM1306" s="89"/>
      <c r="AN1306" s="49" t="s">
        <v>1590</v>
      </c>
      <c r="AO1306" s="49"/>
      <c r="AP1306" s="49"/>
      <c r="AQ1306" s="49"/>
      <c r="AR1306" s="49"/>
      <c r="AS1306" s="25" t="s">
        <v>614</v>
      </c>
      <c r="AT1306" s="25"/>
      <c r="AU1306" s="29">
        <v>1200</v>
      </c>
      <c r="AV1306" s="29" t="s">
        <v>449</v>
      </c>
      <c r="AW1306" s="29" t="str">
        <f t="shared" si="273"/>
        <v>1200.</v>
      </c>
      <c r="AX1306" s="104"/>
    </row>
    <row r="1307" spans="1:50" ht="22.5" customHeight="1" x14ac:dyDescent="0.3">
      <c r="A1307" s="159" t="str">
        <f t="shared" si="275"/>
        <v>1201.</v>
      </c>
      <c r="B1307" s="159">
        <v>5231</v>
      </c>
      <c r="C1307" s="186" t="s">
        <v>1285</v>
      </c>
      <c r="D1307" s="159">
        <v>1971</v>
      </c>
      <c r="E1307" s="167" t="s">
        <v>34</v>
      </c>
      <c r="F1307" s="159" t="s">
        <v>37</v>
      </c>
      <c r="G1307" s="168">
        <v>5</v>
      </c>
      <c r="H1307" s="168">
        <v>7</v>
      </c>
      <c r="I1307" s="165">
        <v>5074.3</v>
      </c>
      <c r="J1307" s="165">
        <v>4575.2</v>
      </c>
      <c r="K1307" s="165">
        <v>3425.8</v>
      </c>
      <c r="L1307" s="169">
        <v>279</v>
      </c>
      <c r="M1307" s="152">
        <f>T1307</f>
        <v>950000</v>
      </c>
      <c r="N1307" s="165" t="s">
        <v>34</v>
      </c>
      <c r="O1307" s="160" t="s">
        <v>34</v>
      </c>
      <c r="P1307" s="165" t="s">
        <v>34</v>
      </c>
      <c r="Q1307" s="152">
        <f t="shared" si="269"/>
        <v>950000</v>
      </c>
      <c r="R1307" s="173">
        <f t="shared" si="274"/>
        <v>187.21794139093078</v>
      </c>
      <c r="S1307" s="154">
        <v>7593.347341513293</v>
      </c>
      <c r="T1307" s="165">
        <v>950000</v>
      </c>
      <c r="U1307" s="169" t="s">
        <v>34</v>
      </c>
      <c r="V1307" s="165" t="s">
        <v>34</v>
      </c>
      <c r="W1307" s="165" t="s">
        <v>34</v>
      </c>
      <c r="X1307" s="165" t="s">
        <v>34</v>
      </c>
      <c r="Y1307" s="165" t="s">
        <v>34</v>
      </c>
      <c r="Z1307" s="165" t="s">
        <v>34</v>
      </c>
      <c r="AA1307" s="165" t="s">
        <v>34</v>
      </c>
      <c r="AB1307" s="165" t="s">
        <v>34</v>
      </c>
      <c r="AC1307" s="165" t="s">
        <v>34</v>
      </c>
      <c r="AD1307" s="165" t="s">
        <v>34</v>
      </c>
      <c r="AE1307" s="165" t="s">
        <v>34</v>
      </c>
      <c r="AF1307" s="165" t="s">
        <v>34</v>
      </c>
      <c r="AG1307" s="165" t="s">
        <v>34</v>
      </c>
      <c r="AH1307" s="165" t="s">
        <v>34</v>
      </c>
      <c r="AI1307" s="170" t="s">
        <v>405</v>
      </c>
      <c r="AJ1307" s="41"/>
      <c r="AK1307" s="1" t="s">
        <v>407</v>
      </c>
      <c r="AL1307" s="90">
        <v>1</v>
      </c>
      <c r="AM1307" s="89"/>
      <c r="AN1307" s="25" t="s">
        <v>502</v>
      </c>
      <c r="AO1307" s="25"/>
      <c r="AP1307" s="25"/>
      <c r="AQ1307" s="25"/>
      <c r="AR1307" s="25"/>
      <c r="AS1307" s="34" t="s">
        <v>532</v>
      </c>
      <c r="AT1307" s="34"/>
      <c r="AU1307" s="29">
        <v>1201</v>
      </c>
      <c r="AV1307" s="29" t="s">
        <v>449</v>
      </c>
      <c r="AW1307" s="29" t="str">
        <f t="shared" si="273"/>
        <v>1201.</v>
      </c>
      <c r="AX1307" s="104"/>
    </row>
    <row r="1308" spans="1:50" ht="22.5" customHeight="1" x14ac:dyDescent="0.3">
      <c r="A1308" s="159" t="str">
        <f t="shared" si="275"/>
        <v>1202.</v>
      </c>
      <c r="B1308" s="159">
        <v>5236</v>
      </c>
      <c r="C1308" s="186" t="s">
        <v>1286</v>
      </c>
      <c r="D1308" s="159">
        <v>1972</v>
      </c>
      <c r="E1308" s="167" t="s">
        <v>34</v>
      </c>
      <c r="F1308" s="159" t="s">
        <v>35</v>
      </c>
      <c r="G1308" s="168">
        <v>5</v>
      </c>
      <c r="H1308" s="168">
        <v>4</v>
      </c>
      <c r="I1308" s="165">
        <v>2580</v>
      </c>
      <c r="J1308" s="165">
        <v>2183.4</v>
      </c>
      <c r="K1308" s="165">
        <v>1613.8</v>
      </c>
      <c r="L1308" s="169">
        <v>108</v>
      </c>
      <c r="M1308" s="152">
        <f>X1308</f>
        <v>860762.71</v>
      </c>
      <c r="N1308" s="165" t="s">
        <v>34</v>
      </c>
      <c r="O1308" s="160" t="s">
        <v>34</v>
      </c>
      <c r="P1308" s="165" t="s">
        <v>34</v>
      </c>
      <c r="Q1308" s="152">
        <f t="shared" si="269"/>
        <v>860762.71</v>
      </c>
      <c r="R1308" s="173">
        <f t="shared" si="274"/>
        <v>333.62895736434109</v>
      </c>
      <c r="S1308" s="154">
        <v>7593.347341513293</v>
      </c>
      <c r="T1308" s="165" t="s">
        <v>34</v>
      </c>
      <c r="U1308" s="169" t="s">
        <v>34</v>
      </c>
      <c r="V1308" s="165" t="s">
        <v>34</v>
      </c>
      <c r="W1308" s="165">
        <v>719.61</v>
      </c>
      <c r="X1308" s="165">
        <v>860762.71</v>
      </c>
      <c r="Y1308" s="165" t="s">
        <v>34</v>
      </c>
      <c r="Z1308" s="165" t="s">
        <v>34</v>
      </c>
      <c r="AA1308" s="165" t="s">
        <v>34</v>
      </c>
      <c r="AB1308" s="165" t="s">
        <v>34</v>
      </c>
      <c r="AC1308" s="165" t="s">
        <v>34</v>
      </c>
      <c r="AD1308" s="165" t="s">
        <v>34</v>
      </c>
      <c r="AE1308" s="165" t="s">
        <v>34</v>
      </c>
      <c r="AF1308" s="165" t="s">
        <v>34</v>
      </c>
      <c r="AG1308" s="165" t="s">
        <v>34</v>
      </c>
      <c r="AH1308" s="165" t="s">
        <v>34</v>
      </c>
      <c r="AI1308" s="170" t="s">
        <v>38</v>
      </c>
      <c r="AJ1308" s="41"/>
      <c r="AK1308" s="1" t="s">
        <v>407</v>
      </c>
      <c r="AL1308" s="90">
        <v>1</v>
      </c>
      <c r="AM1308" s="89"/>
      <c r="AN1308" s="25"/>
      <c r="AO1308" s="25"/>
      <c r="AP1308" s="25"/>
      <c r="AQ1308" s="25"/>
      <c r="AR1308" s="25"/>
      <c r="AS1308" s="34" t="s">
        <v>532</v>
      </c>
      <c r="AT1308" s="34"/>
      <c r="AU1308" s="29">
        <v>1202</v>
      </c>
      <c r="AV1308" s="29" t="s">
        <v>449</v>
      </c>
      <c r="AW1308" s="29" t="str">
        <f t="shared" si="273"/>
        <v>1202.</v>
      </c>
      <c r="AX1308" s="104"/>
    </row>
    <row r="1309" spans="1:50" ht="22.5" customHeight="1" x14ac:dyDescent="0.3">
      <c r="A1309" s="159" t="str">
        <f t="shared" si="275"/>
        <v>1203.</v>
      </c>
      <c r="B1309" s="159">
        <v>5241</v>
      </c>
      <c r="C1309" s="186" t="s">
        <v>1694</v>
      </c>
      <c r="D1309" s="159">
        <v>1984</v>
      </c>
      <c r="E1309" s="167" t="s">
        <v>34</v>
      </c>
      <c r="F1309" s="159" t="s">
        <v>37</v>
      </c>
      <c r="G1309" s="168">
        <v>9</v>
      </c>
      <c r="H1309" s="168">
        <v>4</v>
      </c>
      <c r="I1309" s="165">
        <v>7472.7</v>
      </c>
      <c r="J1309" s="165">
        <v>7472.7</v>
      </c>
      <c r="K1309" s="165">
        <v>7472.7</v>
      </c>
      <c r="L1309" s="169">
        <v>390</v>
      </c>
      <c r="M1309" s="152">
        <f>V1309+AH1309</f>
        <v>7489946.2800000003</v>
      </c>
      <c r="N1309" s="165" t="s">
        <v>34</v>
      </c>
      <c r="O1309" s="160" t="s">
        <v>34</v>
      </c>
      <c r="P1309" s="165" t="s">
        <v>34</v>
      </c>
      <c r="Q1309" s="152">
        <f t="shared" si="269"/>
        <v>7489946.2800000003</v>
      </c>
      <c r="R1309" s="173">
        <f t="shared" si="274"/>
        <v>1002.3079047733752</v>
      </c>
      <c r="S1309" s="154">
        <v>7593.347341513293</v>
      </c>
      <c r="T1309" s="165" t="s">
        <v>34</v>
      </c>
      <c r="U1309" s="169">
        <v>4</v>
      </c>
      <c r="V1309" s="165">
        <v>7289946.2800000003</v>
      </c>
      <c r="W1309" s="165" t="s">
        <v>34</v>
      </c>
      <c r="X1309" s="165" t="s">
        <v>34</v>
      </c>
      <c r="Y1309" s="165" t="s">
        <v>34</v>
      </c>
      <c r="Z1309" s="165" t="s">
        <v>34</v>
      </c>
      <c r="AA1309" s="165" t="s">
        <v>34</v>
      </c>
      <c r="AB1309" s="165" t="s">
        <v>34</v>
      </c>
      <c r="AC1309" s="165" t="s">
        <v>34</v>
      </c>
      <c r="AD1309" s="165" t="s">
        <v>34</v>
      </c>
      <c r="AE1309" s="165" t="s">
        <v>34</v>
      </c>
      <c r="AF1309" s="165" t="s">
        <v>34</v>
      </c>
      <c r="AG1309" s="165" t="s">
        <v>34</v>
      </c>
      <c r="AH1309" s="165">
        <v>200000</v>
      </c>
      <c r="AI1309" s="170" t="s">
        <v>405</v>
      </c>
      <c r="AJ1309" s="41"/>
      <c r="AK1309" s="1" t="s">
        <v>404</v>
      </c>
      <c r="AL1309" s="90">
        <v>1</v>
      </c>
      <c r="AM1309" s="91"/>
      <c r="AN1309" s="49" t="s">
        <v>1590</v>
      </c>
      <c r="AO1309" s="49"/>
      <c r="AP1309" s="49"/>
      <c r="AQ1309" s="49"/>
      <c r="AR1309" s="49"/>
      <c r="AS1309" s="44" t="s">
        <v>1695</v>
      </c>
      <c r="AT1309" s="34"/>
      <c r="AU1309" s="29">
        <v>1203</v>
      </c>
      <c r="AV1309" s="29" t="s">
        <v>449</v>
      </c>
      <c r="AW1309" s="29" t="str">
        <f t="shared" si="273"/>
        <v>1203.</v>
      </c>
      <c r="AX1309" s="104"/>
    </row>
    <row r="1310" spans="1:50" ht="22.5" customHeight="1" x14ac:dyDescent="0.3">
      <c r="A1310" s="159" t="str">
        <f t="shared" si="275"/>
        <v>1204.</v>
      </c>
      <c r="B1310" s="159">
        <v>5255</v>
      </c>
      <c r="C1310" s="186" t="s">
        <v>1287</v>
      </c>
      <c r="D1310" s="159">
        <v>1978</v>
      </c>
      <c r="E1310" s="167" t="s">
        <v>34</v>
      </c>
      <c r="F1310" s="159" t="s">
        <v>35</v>
      </c>
      <c r="G1310" s="168">
        <v>5</v>
      </c>
      <c r="H1310" s="168">
        <v>9</v>
      </c>
      <c r="I1310" s="165">
        <v>6766.37</v>
      </c>
      <c r="J1310" s="165">
        <v>6164.97</v>
      </c>
      <c r="K1310" s="165">
        <v>6164.97</v>
      </c>
      <c r="L1310" s="169">
        <v>262</v>
      </c>
      <c r="M1310" s="152">
        <f>T1310</f>
        <v>963964</v>
      </c>
      <c r="N1310" s="165" t="s">
        <v>34</v>
      </c>
      <c r="O1310" s="160" t="s">
        <v>34</v>
      </c>
      <c r="P1310" s="165" t="s">
        <v>34</v>
      </c>
      <c r="Q1310" s="152">
        <f t="shared" si="269"/>
        <v>963964</v>
      </c>
      <c r="R1310" s="173">
        <f t="shared" si="274"/>
        <v>142.46397994788936</v>
      </c>
      <c r="S1310" s="154">
        <v>7593.347341513293</v>
      </c>
      <c r="T1310" s="165">
        <v>963964</v>
      </c>
      <c r="U1310" s="169" t="s">
        <v>34</v>
      </c>
      <c r="V1310" s="165" t="s">
        <v>34</v>
      </c>
      <c r="W1310" s="165" t="s">
        <v>34</v>
      </c>
      <c r="X1310" s="165" t="s">
        <v>34</v>
      </c>
      <c r="Y1310" s="165" t="s">
        <v>34</v>
      </c>
      <c r="Z1310" s="165" t="s">
        <v>34</v>
      </c>
      <c r="AA1310" s="165" t="s">
        <v>34</v>
      </c>
      <c r="AB1310" s="165" t="s">
        <v>34</v>
      </c>
      <c r="AC1310" s="165" t="s">
        <v>34</v>
      </c>
      <c r="AD1310" s="165" t="s">
        <v>34</v>
      </c>
      <c r="AE1310" s="165" t="s">
        <v>34</v>
      </c>
      <c r="AF1310" s="165" t="s">
        <v>34</v>
      </c>
      <c r="AG1310" s="165" t="s">
        <v>34</v>
      </c>
      <c r="AH1310" s="165" t="s">
        <v>34</v>
      </c>
      <c r="AI1310" s="170" t="s">
        <v>405</v>
      </c>
      <c r="AJ1310" s="41"/>
      <c r="AK1310" s="1" t="s">
        <v>535</v>
      </c>
      <c r="AL1310" s="90">
        <v>1</v>
      </c>
      <c r="AM1310" s="89"/>
      <c r="AN1310" s="25" t="s">
        <v>486</v>
      </c>
      <c r="AO1310" s="25"/>
      <c r="AP1310" s="25"/>
      <c r="AQ1310" s="25"/>
      <c r="AR1310" s="25"/>
      <c r="AS1310" s="44" t="s">
        <v>1495</v>
      </c>
      <c r="AT1310" s="55">
        <v>43455</v>
      </c>
      <c r="AU1310" s="29">
        <v>1204</v>
      </c>
      <c r="AV1310" s="29" t="s">
        <v>449</v>
      </c>
      <c r="AW1310" s="29" t="str">
        <f t="shared" si="273"/>
        <v>1204.</v>
      </c>
      <c r="AX1310" s="104"/>
    </row>
    <row r="1311" spans="1:50" ht="22.5" customHeight="1" x14ac:dyDescent="0.3">
      <c r="A1311" s="159" t="str">
        <f t="shared" si="275"/>
        <v>1205.</v>
      </c>
      <c r="B1311" s="159">
        <v>5256</v>
      </c>
      <c r="C1311" s="186" t="s">
        <v>1288</v>
      </c>
      <c r="D1311" s="159">
        <v>1980</v>
      </c>
      <c r="E1311" s="167" t="s">
        <v>34</v>
      </c>
      <c r="F1311" s="159" t="s">
        <v>35</v>
      </c>
      <c r="G1311" s="168">
        <v>5</v>
      </c>
      <c r="H1311" s="168">
        <v>7</v>
      </c>
      <c r="I1311" s="165">
        <v>5388.4</v>
      </c>
      <c r="J1311" s="165">
        <v>4853.6000000000004</v>
      </c>
      <c r="K1311" s="165">
        <v>4853.6000000000004</v>
      </c>
      <c r="L1311" s="169">
        <v>217</v>
      </c>
      <c r="M1311" s="152">
        <f t="shared" ref="M1311:M1313" si="276">T1311</f>
        <v>961951</v>
      </c>
      <c r="N1311" s="165" t="s">
        <v>34</v>
      </c>
      <c r="O1311" s="160" t="s">
        <v>34</v>
      </c>
      <c r="P1311" s="165" t="s">
        <v>34</v>
      </c>
      <c r="Q1311" s="152">
        <f t="shared" si="269"/>
        <v>961951</v>
      </c>
      <c r="R1311" s="173">
        <f t="shared" si="274"/>
        <v>178.5225669957687</v>
      </c>
      <c r="S1311" s="154">
        <v>7593.347341513293</v>
      </c>
      <c r="T1311" s="165">
        <v>961951</v>
      </c>
      <c r="U1311" s="169" t="s">
        <v>34</v>
      </c>
      <c r="V1311" s="165" t="s">
        <v>34</v>
      </c>
      <c r="W1311" s="165" t="s">
        <v>34</v>
      </c>
      <c r="X1311" s="165" t="s">
        <v>34</v>
      </c>
      <c r="Y1311" s="165" t="s">
        <v>34</v>
      </c>
      <c r="Z1311" s="165" t="s">
        <v>34</v>
      </c>
      <c r="AA1311" s="165" t="s">
        <v>34</v>
      </c>
      <c r="AB1311" s="165" t="s">
        <v>34</v>
      </c>
      <c r="AC1311" s="165" t="s">
        <v>34</v>
      </c>
      <c r="AD1311" s="165" t="s">
        <v>34</v>
      </c>
      <c r="AE1311" s="165" t="s">
        <v>34</v>
      </c>
      <c r="AF1311" s="165" t="s">
        <v>34</v>
      </c>
      <c r="AG1311" s="165" t="s">
        <v>34</v>
      </c>
      <c r="AH1311" s="165" t="s">
        <v>34</v>
      </c>
      <c r="AI1311" s="170" t="s">
        <v>405</v>
      </c>
      <c r="AJ1311" s="41"/>
      <c r="AK1311" s="1" t="s">
        <v>535</v>
      </c>
      <c r="AL1311" s="90">
        <v>1</v>
      </c>
      <c r="AM1311" s="89"/>
      <c r="AN1311" s="25" t="s">
        <v>486</v>
      </c>
      <c r="AO1311" s="25"/>
      <c r="AP1311" s="25"/>
      <c r="AQ1311" s="25"/>
      <c r="AR1311" s="25"/>
      <c r="AS1311" s="34" t="s">
        <v>1845</v>
      </c>
      <c r="AT1311" s="34"/>
      <c r="AU1311" s="29">
        <v>1205</v>
      </c>
      <c r="AV1311" s="29" t="s">
        <v>449</v>
      </c>
      <c r="AW1311" s="29" t="str">
        <f t="shared" si="273"/>
        <v>1205.</v>
      </c>
      <c r="AX1311" s="104"/>
    </row>
    <row r="1312" spans="1:50" ht="22.5" customHeight="1" x14ac:dyDescent="0.3">
      <c r="A1312" s="159" t="str">
        <f t="shared" si="275"/>
        <v>1206.</v>
      </c>
      <c r="B1312" s="159">
        <v>5264</v>
      </c>
      <c r="C1312" s="171" t="s">
        <v>1115</v>
      </c>
      <c r="D1312" s="159">
        <v>1959</v>
      </c>
      <c r="E1312" s="167" t="s">
        <v>34</v>
      </c>
      <c r="F1312" s="159" t="s">
        <v>35</v>
      </c>
      <c r="G1312" s="168">
        <v>2</v>
      </c>
      <c r="H1312" s="168">
        <v>1</v>
      </c>
      <c r="I1312" s="165">
        <v>348.8</v>
      </c>
      <c r="J1312" s="165">
        <v>326.8</v>
      </c>
      <c r="K1312" s="165">
        <v>326.8</v>
      </c>
      <c r="L1312" s="169">
        <v>20</v>
      </c>
      <c r="M1312" s="152">
        <f t="shared" si="276"/>
        <v>48607.24</v>
      </c>
      <c r="N1312" s="165" t="s">
        <v>34</v>
      </c>
      <c r="O1312" s="160" t="s">
        <v>34</v>
      </c>
      <c r="P1312" s="165" t="s">
        <v>34</v>
      </c>
      <c r="Q1312" s="152">
        <f t="shared" si="269"/>
        <v>48607.24</v>
      </c>
      <c r="R1312" s="173">
        <f t="shared" si="274"/>
        <v>139.35561926605504</v>
      </c>
      <c r="S1312" s="154">
        <v>7593.347341513293</v>
      </c>
      <c r="T1312" s="165">
        <v>48607.24</v>
      </c>
      <c r="U1312" s="169" t="s">
        <v>34</v>
      </c>
      <c r="V1312" s="165" t="s">
        <v>34</v>
      </c>
      <c r="W1312" s="165" t="s">
        <v>34</v>
      </c>
      <c r="X1312" s="165" t="s">
        <v>34</v>
      </c>
      <c r="Y1312" s="165" t="s">
        <v>34</v>
      </c>
      <c r="Z1312" s="165" t="s">
        <v>34</v>
      </c>
      <c r="AA1312" s="165" t="s">
        <v>34</v>
      </c>
      <c r="AB1312" s="165" t="s">
        <v>34</v>
      </c>
      <c r="AC1312" s="165" t="s">
        <v>34</v>
      </c>
      <c r="AD1312" s="165" t="s">
        <v>34</v>
      </c>
      <c r="AE1312" s="165" t="s">
        <v>34</v>
      </c>
      <c r="AF1312" s="165" t="s">
        <v>34</v>
      </c>
      <c r="AG1312" s="165" t="s">
        <v>34</v>
      </c>
      <c r="AH1312" s="165" t="s">
        <v>34</v>
      </c>
      <c r="AI1312" s="170" t="s">
        <v>38</v>
      </c>
      <c r="AJ1312" s="41"/>
      <c r="AK1312" s="1" t="s">
        <v>404</v>
      </c>
      <c r="AL1312" s="90">
        <v>1</v>
      </c>
      <c r="AM1312" s="92"/>
      <c r="AN1312" s="25" t="s">
        <v>409</v>
      </c>
      <c r="AO1312" s="25"/>
      <c r="AP1312" s="25"/>
      <c r="AQ1312" s="25"/>
      <c r="AR1312" s="25"/>
      <c r="AS1312" s="34" t="s">
        <v>555</v>
      </c>
      <c r="AT1312" s="55">
        <v>43369</v>
      </c>
      <c r="AU1312" s="29">
        <v>1206</v>
      </c>
      <c r="AV1312" s="29" t="s">
        <v>449</v>
      </c>
      <c r="AW1312" s="29" t="str">
        <f t="shared" si="273"/>
        <v>1206.</v>
      </c>
      <c r="AX1312" s="104"/>
    </row>
    <row r="1313" spans="1:50" ht="22.5" customHeight="1" x14ac:dyDescent="0.3">
      <c r="A1313" s="159" t="str">
        <f t="shared" si="275"/>
        <v>1207.</v>
      </c>
      <c r="B1313" s="159">
        <v>5265</v>
      </c>
      <c r="C1313" s="171" t="s">
        <v>1289</v>
      </c>
      <c r="D1313" s="159">
        <v>1950</v>
      </c>
      <c r="E1313" s="167" t="s">
        <v>34</v>
      </c>
      <c r="F1313" s="159" t="s">
        <v>35</v>
      </c>
      <c r="G1313" s="168">
        <v>2</v>
      </c>
      <c r="H1313" s="168">
        <v>2</v>
      </c>
      <c r="I1313" s="165">
        <v>928.7</v>
      </c>
      <c r="J1313" s="165">
        <v>785.9</v>
      </c>
      <c r="K1313" s="165">
        <v>596</v>
      </c>
      <c r="L1313" s="169">
        <v>36</v>
      </c>
      <c r="M1313" s="152">
        <f t="shared" si="276"/>
        <v>96961.3</v>
      </c>
      <c r="N1313" s="165" t="s">
        <v>34</v>
      </c>
      <c r="O1313" s="160" t="s">
        <v>34</v>
      </c>
      <c r="P1313" s="165" t="s">
        <v>34</v>
      </c>
      <c r="Q1313" s="152">
        <f t="shared" si="269"/>
        <v>96961.3</v>
      </c>
      <c r="R1313" s="173">
        <f t="shared" si="274"/>
        <v>104.4054054054054</v>
      </c>
      <c r="S1313" s="154">
        <v>7593.347341513293</v>
      </c>
      <c r="T1313" s="165">
        <v>96961.3</v>
      </c>
      <c r="U1313" s="169" t="s">
        <v>34</v>
      </c>
      <c r="V1313" s="165" t="s">
        <v>34</v>
      </c>
      <c r="W1313" s="165" t="s">
        <v>34</v>
      </c>
      <c r="X1313" s="165" t="s">
        <v>34</v>
      </c>
      <c r="Y1313" s="165" t="s">
        <v>34</v>
      </c>
      <c r="Z1313" s="165" t="s">
        <v>34</v>
      </c>
      <c r="AA1313" s="165" t="s">
        <v>34</v>
      </c>
      <c r="AB1313" s="165" t="s">
        <v>34</v>
      </c>
      <c r="AC1313" s="165" t="s">
        <v>34</v>
      </c>
      <c r="AD1313" s="165" t="s">
        <v>34</v>
      </c>
      <c r="AE1313" s="165" t="s">
        <v>34</v>
      </c>
      <c r="AF1313" s="165" t="s">
        <v>34</v>
      </c>
      <c r="AG1313" s="165" t="s">
        <v>34</v>
      </c>
      <c r="AH1313" s="165" t="s">
        <v>34</v>
      </c>
      <c r="AI1313" s="170" t="s">
        <v>38</v>
      </c>
      <c r="AJ1313" s="41"/>
      <c r="AK1313" s="1" t="s">
        <v>404</v>
      </c>
      <c r="AL1313" s="90">
        <v>1</v>
      </c>
      <c r="AM1313" s="92"/>
      <c r="AN1313" s="25" t="s">
        <v>409</v>
      </c>
      <c r="AO1313" s="25"/>
      <c r="AP1313" s="25"/>
      <c r="AQ1313" s="25"/>
      <c r="AR1313" s="25"/>
      <c r="AS1313" s="34" t="s">
        <v>555</v>
      </c>
      <c r="AT1313" s="55">
        <v>43369</v>
      </c>
      <c r="AU1313" s="29">
        <v>1207</v>
      </c>
      <c r="AV1313" s="29" t="s">
        <v>449</v>
      </c>
      <c r="AW1313" s="29" t="str">
        <f t="shared" si="273"/>
        <v>1207.</v>
      </c>
      <c r="AX1313" s="104"/>
    </row>
    <row r="1314" spans="1:50" ht="22.5" customHeight="1" x14ac:dyDescent="0.3">
      <c r="A1314" s="159" t="str">
        <f t="shared" ref="A1314:A1330" si="277">AW1314</f>
        <v>1208.</v>
      </c>
      <c r="B1314" s="159">
        <v>5268</v>
      </c>
      <c r="C1314" s="171" t="s">
        <v>1290</v>
      </c>
      <c r="D1314" s="159">
        <v>1954</v>
      </c>
      <c r="E1314" s="167" t="s">
        <v>34</v>
      </c>
      <c r="F1314" s="159" t="s">
        <v>35</v>
      </c>
      <c r="G1314" s="168">
        <v>2</v>
      </c>
      <c r="H1314" s="168">
        <v>2</v>
      </c>
      <c r="I1314" s="165">
        <v>393.9</v>
      </c>
      <c r="J1314" s="165">
        <v>333.4</v>
      </c>
      <c r="K1314" s="165">
        <v>269</v>
      </c>
      <c r="L1314" s="169">
        <v>23</v>
      </c>
      <c r="M1314" s="152">
        <f>T1314+AG1314</f>
        <v>172387.83000000002</v>
      </c>
      <c r="N1314" s="165" t="s">
        <v>34</v>
      </c>
      <c r="O1314" s="160" t="s">
        <v>34</v>
      </c>
      <c r="P1314" s="165" t="s">
        <v>34</v>
      </c>
      <c r="Q1314" s="152">
        <f t="shared" si="269"/>
        <v>172387.83000000002</v>
      </c>
      <c r="R1314" s="173">
        <f t="shared" si="274"/>
        <v>437.64364051789801</v>
      </c>
      <c r="S1314" s="154">
        <v>7593.347341513293</v>
      </c>
      <c r="T1314" s="165">
        <v>170221.79</v>
      </c>
      <c r="U1314" s="169" t="s">
        <v>34</v>
      </c>
      <c r="V1314" s="165" t="s">
        <v>34</v>
      </c>
      <c r="W1314" s="165" t="s">
        <v>34</v>
      </c>
      <c r="X1314" s="165" t="s">
        <v>34</v>
      </c>
      <c r="Y1314" s="165" t="s">
        <v>34</v>
      </c>
      <c r="Z1314" s="165" t="s">
        <v>34</v>
      </c>
      <c r="AA1314" s="165" t="s">
        <v>34</v>
      </c>
      <c r="AB1314" s="165" t="s">
        <v>34</v>
      </c>
      <c r="AC1314" s="165" t="s">
        <v>34</v>
      </c>
      <c r="AD1314" s="165" t="s">
        <v>34</v>
      </c>
      <c r="AE1314" s="165" t="s">
        <v>34</v>
      </c>
      <c r="AF1314" s="165" t="s">
        <v>34</v>
      </c>
      <c r="AG1314" s="165">
        <v>2166.04</v>
      </c>
      <c r="AH1314" s="165" t="s">
        <v>34</v>
      </c>
      <c r="AI1314" s="170" t="s">
        <v>38</v>
      </c>
      <c r="AJ1314" s="41"/>
      <c r="AK1314" s="1" t="s">
        <v>404</v>
      </c>
      <c r="AL1314" s="90">
        <v>1</v>
      </c>
      <c r="AM1314" s="92"/>
      <c r="AN1314" s="25" t="s">
        <v>502</v>
      </c>
      <c r="AO1314" s="25"/>
      <c r="AP1314" s="25"/>
      <c r="AQ1314" s="25"/>
      <c r="AR1314" s="25"/>
      <c r="AS1314" s="34" t="s">
        <v>532</v>
      </c>
      <c r="AT1314" s="34"/>
      <c r="AU1314" s="29">
        <v>1208</v>
      </c>
      <c r="AV1314" s="29" t="s">
        <v>449</v>
      </c>
      <c r="AW1314" s="29" t="str">
        <f t="shared" si="273"/>
        <v>1208.</v>
      </c>
      <c r="AX1314" s="104"/>
    </row>
    <row r="1315" spans="1:50" ht="22.5" customHeight="1" x14ac:dyDescent="0.3">
      <c r="A1315" s="159" t="str">
        <f t="shared" si="277"/>
        <v>1209.</v>
      </c>
      <c r="B1315" s="159">
        <v>5288</v>
      </c>
      <c r="C1315" s="171" t="s">
        <v>1291</v>
      </c>
      <c r="D1315" s="159">
        <v>1965</v>
      </c>
      <c r="E1315" s="167" t="s">
        <v>34</v>
      </c>
      <c r="F1315" s="159" t="s">
        <v>35</v>
      </c>
      <c r="G1315" s="168">
        <v>5</v>
      </c>
      <c r="H1315" s="168">
        <v>3</v>
      </c>
      <c r="I1315" s="165">
        <v>2687.3</v>
      </c>
      <c r="J1315" s="165">
        <v>2507.9</v>
      </c>
      <c r="K1315" s="165">
        <v>2422.8000000000002</v>
      </c>
      <c r="L1315" s="169">
        <v>94</v>
      </c>
      <c r="M1315" s="152">
        <f>X1315</f>
        <v>1107285.06</v>
      </c>
      <c r="N1315" s="165" t="s">
        <v>34</v>
      </c>
      <c r="O1315" s="160" t="s">
        <v>34</v>
      </c>
      <c r="P1315" s="165" t="s">
        <v>34</v>
      </c>
      <c r="Q1315" s="152">
        <f t="shared" si="269"/>
        <v>1107285.06</v>
      </c>
      <c r="R1315" s="173">
        <f t="shared" si="274"/>
        <v>412.04370929929667</v>
      </c>
      <c r="S1315" s="154">
        <v>7593.347341513293</v>
      </c>
      <c r="T1315" s="165" t="s">
        <v>34</v>
      </c>
      <c r="U1315" s="169" t="s">
        <v>34</v>
      </c>
      <c r="V1315" s="165" t="s">
        <v>34</v>
      </c>
      <c r="W1315" s="165">
        <v>744</v>
      </c>
      <c r="X1315" s="165">
        <v>1107285.06</v>
      </c>
      <c r="Y1315" s="165" t="s">
        <v>34</v>
      </c>
      <c r="Z1315" s="165" t="s">
        <v>34</v>
      </c>
      <c r="AA1315" s="165" t="s">
        <v>34</v>
      </c>
      <c r="AB1315" s="165" t="s">
        <v>34</v>
      </c>
      <c r="AC1315" s="165" t="s">
        <v>34</v>
      </c>
      <c r="AD1315" s="165" t="s">
        <v>34</v>
      </c>
      <c r="AE1315" s="165" t="s">
        <v>34</v>
      </c>
      <c r="AF1315" s="165" t="s">
        <v>34</v>
      </c>
      <c r="AG1315" s="165" t="s">
        <v>34</v>
      </c>
      <c r="AH1315" s="165" t="s">
        <v>34</v>
      </c>
      <c r="AI1315" s="170" t="s">
        <v>38</v>
      </c>
      <c r="AJ1315" s="41"/>
      <c r="AK1315" s="1" t="s">
        <v>404</v>
      </c>
      <c r="AL1315" s="90">
        <v>1</v>
      </c>
      <c r="AM1315" s="92"/>
      <c r="AN1315" s="25"/>
      <c r="AO1315" s="25"/>
      <c r="AP1315" s="25"/>
      <c r="AQ1315" s="25"/>
      <c r="AR1315" s="25"/>
      <c r="AS1315" s="55"/>
      <c r="AT1315" s="55">
        <v>43355</v>
      </c>
      <c r="AU1315" s="29">
        <v>1209</v>
      </c>
      <c r="AV1315" s="29" t="s">
        <v>449</v>
      </c>
      <c r="AW1315" s="29" t="str">
        <f t="shared" si="273"/>
        <v>1209.</v>
      </c>
      <c r="AX1315" s="104"/>
    </row>
    <row r="1316" spans="1:50" ht="22.5" customHeight="1" x14ac:dyDescent="0.3">
      <c r="A1316" s="159" t="str">
        <f t="shared" si="277"/>
        <v>1210.</v>
      </c>
      <c r="B1316" s="159">
        <v>5290</v>
      </c>
      <c r="C1316" s="171" t="s">
        <v>1120</v>
      </c>
      <c r="D1316" s="159">
        <v>1957</v>
      </c>
      <c r="E1316" s="167" t="s">
        <v>34</v>
      </c>
      <c r="F1316" s="159" t="s">
        <v>35</v>
      </c>
      <c r="G1316" s="168">
        <v>2</v>
      </c>
      <c r="H1316" s="168">
        <v>2</v>
      </c>
      <c r="I1316" s="165">
        <v>438.5</v>
      </c>
      <c r="J1316" s="165">
        <v>385.5</v>
      </c>
      <c r="K1316" s="165">
        <v>277.89999999999998</v>
      </c>
      <c r="L1316" s="169">
        <v>31</v>
      </c>
      <c r="M1316" s="152">
        <f>T1316</f>
        <v>58029.51</v>
      </c>
      <c r="N1316" s="165" t="s">
        <v>34</v>
      </c>
      <c r="O1316" s="160" t="s">
        <v>34</v>
      </c>
      <c r="P1316" s="165" t="s">
        <v>34</v>
      </c>
      <c r="Q1316" s="152">
        <f t="shared" si="269"/>
        <v>58029.51</v>
      </c>
      <c r="R1316" s="173">
        <f t="shared" si="274"/>
        <v>132.3363968072976</v>
      </c>
      <c r="S1316" s="154">
        <v>7593.347341513293</v>
      </c>
      <c r="T1316" s="165">
        <v>58029.51</v>
      </c>
      <c r="U1316" s="169" t="s">
        <v>34</v>
      </c>
      <c r="V1316" s="165" t="s">
        <v>34</v>
      </c>
      <c r="W1316" s="165" t="s">
        <v>34</v>
      </c>
      <c r="X1316" s="165" t="s">
        <v>34</v>
      </c>
      <c r="Y1316" s="165" t="s">
        <v>34</v>
      </c>
      <c r="Z1316" s="165" t="s">
        <v>34</v>
      </c>
      <c r="AA1316" s="165" t="s">
        <v>34</v>
      </c>
      <c r="AB1316" s="165" t="s">
        <v>34</v>
      </c>
      <c r="AC1316" s="165" t="s">
        <v>34</v>
      </c>
      <c r="AD1316" s="165" t="s">
        <v>34</v>
      </c>
      <c r="AE1316" s="165" t="s">
        <v>34</v>
      </c>
      <c r="AF1316" s="165" t="s">
        <v>34</v>
      </c>
      <c r="AG1316" s="165" t="s">
        <v>34</v>
      </c>
      <c r="AH1316" s="165" t="s">
        <v>34</v>
      </c>
      <c r="AI1316" s="170" t="s">
        <v>38</v>
      </c>
      <c r="AJ1316" s="41"/>
      <c r="AK1316" s="1" t="s">
        <v>404</v>
      </c>
      <c r="AL1316" s="90">
        <v>1</v>
      </c>
      <c r="AM1316" s="92"/>
      <c r="AN1316" s="25" t="s">
        <v>409</v>
      </c>
      <c r="AO1316" s="25"/>
      <c r="AP1316" s="25"/>
      <c r="AQ1316" s="25"/>
      <c r="AR1316" s="25"/>
      <c r="AS1316" s="34" t="s">
        <v>555</v>
      </c>
      <c r="AT1316" s="55">
        <v>43369</v>
      </c>
      <c r="AU1316" s="29">
        <v>1210</v>
      </c>
      <c r="AV1316" s="29" t="s">
        <v>449</v>
      </c>
      <c r="AW1316" s="29" t="str">
        <f t="shared" si="273"/>
        <v>1210.</v>
      </c>
      <c r="AX1316" s="104"/>
    </row>
    <row r="1317" spans="1:50" ht="22.5" customHeight="1" x14ac:dyDescent="0.3">
      <c r="A1317" s="159" t="str">
        <f t="shared" si="277"/>
        <v>1211.</v>
      </c>
      <c r="B1317" s="159">
        <v>5298</v>
      </c>
      <c r="C1317" s="171" t="s">
        <v>1292</v>
      </c>
      <c r="D1317" s="159">
        <v>1959</v>
      </c>
      <c r="E1317" s="167" t="s">
        <v>34</v>
      </c>
      <c r="F1317" s="159" t="s">
        <v>35</v>
      </c>
      <c r="G1317" s="168">
        <v>2</v>
      </c>
      <c r="H1317" s="168">
        <v>1</v>
      </c>
      <c r="I1317" s="165">
        <v>310.7</v>
      </c>
      <c r="J1317" s="165">
        <v>276.7</v>
      </c>
      <c r="K1317" s="165">
        <v>276.7</v>
      </c>
      <c r="L1317" s="169">
        <v>17</v>
      </c>
      <c r="M1317" s="152">
        <f t="shared" ref="M1317:M1320" si="278">T1317</f>
        <v>14490</v>
      </c>
      <c r="N1317" s="165" t="s">
        <v>34</v>
      </c>
      <c r="O1317" s="160" t="s">
        <v>34</v>
      </c>
      <c r="P1317" s="165" t="s">
        <v>34</v>
      </c>
      <c r="Q1317" s="152">
        <f t="shared" ref="Q1317:Q1380" si="279">M1317</f>
        <v>14490</v>
      </c>
      <c r="R1317" s="173">
        <f t="shared" si="274"/>
        <v>46.636626971355007</v>
      </c>
      <c r="S1317" s="154">
        <v>7593.347341513293</v>
      </c>
      <c r="T1317" s="165">
        <v>14490</v>
      </c>
      <c r="U1317" s="169" t="s">
        <v>34</v>
      </c>
      <c r="V1317" s="165" t="s">
        <v>34</v>
      </c>
      <c r="W1317" s="165" t="s">
        <v>34</v>
      </c>
      <c r="X1317" s="165" t="s">
        <v>34</v>
      </c>
      <c r="Y1317" s="165" t="s">
        <v>34</v>
      </c>
      <c r="Z1317" s="165" t="s">
        <v>34</v>
      </c>
      <c r="AA1317" s="165" t="s">
        <v>34</v>
      </c>
      <c r="AB1317" s="165" t="s">
        <v>34</v>
      </c>
      <c r="AC1317" s="165" t="s">
        <v>34</v>
      </c>
      <c r="AD1317" s="165" t="s">
        <v>34</v>
      </c>
      <c r="AE1317" s="165" t="s">
        <v>34</v>
      </c>
      <c r="AF1317" s="165" t="s">
        <v>34</v>
      </c>
      <c r="AG1317" s="165" t="s">
        <v>34</v>
      </c>
      <c r="AH1317" s="165" t="s">
        <v>34</v>
      </c>
      <c r="AI1317" s="170" t="s">
        <v>38</v>
      </c>
      <c r="AJ1317" s="41"/>
      <c r="AK1317" s="1" t="s">
        <v>404</v>
      </c>
      <c r="AL1317" s="90">
        <v>1</v>
      </c>
      <c r="AM1317" s="92"/>
      <c r="AN1317" s="25" t="s">
        <v>409</v>
      </c>
      <c r="AO1317" s="25"/>
      <c r="AP1317" s="25"/>
      <c r="AQ1317" s="25"/>
      <c r="AR1317" s="25"/>
      <c r="AS1317" s="34" t="s">
        <v>557</v>
      </c>
      <c r="AT1317" s="55">
        <v>43374</v>
      </c>
      <c r="AU1317" s="29">
        <v>1211</v>
      </c>
      <c r="AV1317" s="29" t="s">
        <v>449</v>
      </c>
      <c r="AW1317" s="29" t="str">
        <f t="shared" si="273"/>
        <v>1211.</v>
      </c>
      <c r="AX1317" s="104"/>
    </row>
    <row r="1318" spans="1:50" ht="22.5" customHeight="1" x14ac:dyDescent="0.3">
      <c r="A1318" s="159" t="str">
        <f t="shared" si="277"/>
        <v>1212.</v>
      </c>
      <c r="B1318" s="159">
        <v>5312</v>
      </c>
      <c r="C1318" s="171" t="s">
        <v>1293</v>
      </c>
      <c r="D1318" s="159">
        <v>1968</v>
      </c>
      <c r="E1318" s="167" t="s">
        <v>34</v>
      </c>
      <c r="F1318" s="159" t="s">
        <v>35</v>
      </c>
      <c r="G1318" s="168">
        <v>5</v>
      </c>
      <c r="H1318" s="168">
        <v>6</v>
      </c>
      <c r="I1318" s="165">
        <v>4982.8999999999996</v>
      </c>
      <c r="J1318" s="165">
        <v>4543.8999999999996</v>
      </c>
      <c r="K1318" s="165">
        <v>4543.8999999999996</v>
      </c>
      <c r="L1318" s="169">
        <v>196</v>
      </c>
      <c r="M1318" s="152">
        <f t="shared" si="278"/>
        <v>646101.61</v>
      </c>
      <c r="N1318" s="165" t="s">
        <v>34</v>
      </c>
      <c r="O1318" s="160" t="s">
        <v>34</v>
      </c>
      <c r="P1318" s="165" t="s">
        <v>34</v>
      </c>
      <c r="Q1318" s="152">
        <f t="shared" si="279"/>
        <v>646101.61</v>
      </c>
      <c r="R1318" s="173">
        <f t="shared" si="274"/>
        <v>129.663772100584</v>
      </c>
      <c r="S1318" s="154">
        <v>7593.347341513293</v>
      </c>
      <c r="T1318" s="165">
        <v>646101.61</v>
      </c>
      <c r="U1318" s="169" t="s">
        <v>34</v>
      </c>
      <c r="V1318" s="165" t="s">
        <v>34</v>
      </c>
      <c r="W1318" s="165" t="s">
        <v>34</v>
      </c>
      <c r="X1318" s="165" t="s">
        <v>34</v>
      </c>
      <c r="Y1318" s="165" t="s">
        <v>34</v>
      </c>
      <c r="Z1318" s="165" t="s">
        <v>34</v>
      </c>
      <c r="AA1318" s="165" t="s">
        <v>34</v>
      </c>
      <c r="AB1318" s="165" t="s">
        <v>34</v>
      </c>
      <c r="AC1318" s="165" t="s">
        <v>34</v>
      </c>
      <c r="AD1318" s="165" t="s">
        <v>34</v>
      </c>
      <c r="AE1318" s="165" t="s">
        <v>34</v>
      </c>
      <c r="AF1318" s="165" t="s">
        <v>34</v>
      </c>
      <c r="AG1318" s="165" t="s">
        <v>34</v>
      </c>
      <c r="AH1318" s="165" t="s">
        <v>34</v>
      </c>
      <c r="AI1318" s="170" t="s">
        <v>405</v>
      </c>
      <c r="AJ1318" s="41"/>
      <c r="AK1318" s="1" t="s">
        <v>404</v>
      </c>
      <c r="AL1318" s="90">
        <v>1</v>
      </c>
      <c r="AM1318" s="89"/>
      <c r="AN1318" s="49" t="s">
        <v>486</v>
      </c>
      <c r="AO1318" s="49"/>
      <c r="AP1318" s="49"/>
      <c r="AQ1318" s="49"/>
      <c r="AR1318" s="49"/>
      <c r="AS1318" s="34" t="s">
        <v>1577</v>
      </c>
      <c r="AT1318" s="34"/>
      <c r="AU1318" s="29">
        <v>1212</v>
      </c>
      <c r="AV1318" s="29" t="s">
        <v>449</v>
      </c>
      <c r="AW1318" s="29" t="str">
        <f t="shared" si="273"/>
        <v>1212.</v>
      </c>
      <c r="AX1318" s="104"/>
    </row>
    <row r="1319" spans="1:50" ht="22.5" customHeight="1" x14ac:dyDescent="0.3">
      <c r="A1319" s="159" t="str">
        <f t="shared" si="277"/>
        <v>1213.</v>
      </c>
      <c r="B1319" s="159">
        <v>5313</v>
      </c>
      <c r="C1319" s="171" t="s">
        <v>1294</v>
      </c>
      <c r="D1319" s="159">
        <v>1950</v>
      </c>
      <c r="E1319" s="167" t="s">
        <v>34</v>
      </c>
      <c r="F1319" s="159" t="s">
        <v>35</v>
      </c>
      <c r="G1319" s="168">
        <v>2</v>
      </c>
      <c r="H1319" s="168">
        <v>1</v>
      </c>
      <c r="I1319" s="165">
        <v>443.6</v>
      </c>
      <c r="J1319" s="165">
        <v>288.60000000000002</v>
      </c>
      <c r="K1319" s="165">
        <v>288.60000000000002</v>
      </c>
      <c r="L1319" s="169">
        <v>22</v>
      </c>
      <c r="M1319" s="152">
        <f>T1319+AG1319</f>
        <v>112878.93</v>
      </c>
      <c r="N1319" s="165" t="s">
        <v>34</v>
      </c>
      <c r="O1319" s="160" t="s">
        <v>34</v>
      </c>
      <c r="P1319" s="165" t="s">
        <v>34</v>
      </c>
      <c r="Q1319" s="152">
        <f t="shared" si="279"/>
        <v>112878.93</v>
      </c>
      <c r="R1319" s="173">
        <f t="shared" si="274"/>
        <v>254.46106853020737</v>
      </c>
      <c r="S1319" s="154">
        <v>7593.347341513293</v>
      </c>
      <c r="T1319" s="165">
        <v>110712.89</v>
      </c>
      <c r="U1319" s="169" t="s">
        <v>34</v>
      </c>
      <c r="V1319" s="165" t="s">
        <v>34</v>
      </c>
      <c r="W1319" s="165" t="s">
        <v>34</v>
      </c>
      <c r="X1319" s="165" t="s">
        <v>34</v>
      </c>
      <c r="Y1319" s="165" t="s">
        <v>34</v>
      </c>
      <c r="Z1319" s="165" t="s">
        <v>34</v>
      </c>
      <c r="AA1319" s="165" t="s">
        <v>34</v>
      </c>
      <c r="AB1319" s="165" t="s">
        <v>34</v>
      </c>
      <c r="AC1319" s="165" t="s">
        <v>34</v>
      </c>
      <c r="AD1319" s="165" t="s">
        <v>34</v>
      </c>
      <c r="AE1319" s="165" t="s">
        <v>34</v>
      </c>
      <c r="AF1319" s="165" t="s">
        <v>34</v>
      </c>
      <c r="AG1319" s="165">
        <v>2166.04</v>
      </c>
      <c r="AH1319" s="165" t="s">
        <v>34</v>
      </c>
      <c r="AI1319" s="170" t="s">
        <v>38</v>
      </c>
      <c r="AJ1319" s="41"/>
      <c r="AK1319" s="1" t="s">
        <v>404</v>
      </c>
      <c r="AL1319" s="90">
        <v>1</v>
      </c>
      <c r="AM1319" s="92"/>
      <c r="AN1319" s="25" t="s">
        <v>412</v>
      </c>
      <c r="AO1319" s="25"/>
      <c r="AP1319" s="25"/>
      <c r="AQ1319" s="25"/>
      <c r="AR1319" s="25"/>
      <c r="AS1319" s="34" t="s">
        <v>532</v>
      </c>
      <c r="AT1319" s="34"/>
      <c r="AU1319" s="29">
        <v>1213</v>
      </c>
      <c r="AV1319" s="29" t="s">
        <v>449</v>
      </c>
      <c r="AW1319" s="29" t="str">
        <f t="shared" si="273"/>
        <v>1213.</v>
      </c>
      <c r="AX1319" s="104"/>
    </row>
    <row r="1320" spans="1:50" ht="22.5" customHeight="1" x14ac:dyDescent="0.3">
      <c r="A1320" s="159" t="str">
        <f t="shared" si="277"/>
        <v>1214.</v>
      </c>
      <c r="B1320" s="159">
        <v>5325</v>
      </c>
      <c r="C1320" s="171" t="s">
        <v>1295</v>
      </c>
      <c r="D1320" s="159">
        <v>1956</v>
      </c>
      <c r="E1320" s="167" t="s">
        <v>34</v>
      </c>
      <c r="F1320" s="159" t="s">
        <v>35</v>
      </c>
      <c r="G1320" s="168">
        <v>4</v>
      </c>
      <c r="H1320" s="168">
        <v>1</v>
      </c>
      <c r="I1320" s="165">
        <v>389.04</v>
      </c>
      <c r="J1320" s="165">
        <v>312.14</v>
      </c>
      <c r="K1320" s="165">
        <v>312.14</v>
      </c>
      <c r="L1320" s="169">
        <v>13</v>
      </c>
      <c r="M1320" s="152">
        <f t="shared" si="278"/>
        <v>85330</v>
      </c>
      <c r="N1320" s="165" t="s">
        <v>34</v>
      </c>
      <c r="O1320" s="160" t="s">
        <v>34</v>
      </c>
      <c r="P1320" s="165" t="s">
        <v>34</v>
      </c>
      <c r="Q1320" s="152">
        <f t="shared" si="279"/>
        <v>85330</v>
      </c>
      <c r="R1320" s="173">
        <f t="shared" si="274"/>
        <v>219.3347727740078</v>
      </c>
      <c r="S1320" s="154">
        <v>7593.347341513293</v>
      </c>
      <c r="T1320" s="165">
        <v>85330</v>
      </c>
      <c r="U1320" s="169" t="s">
        <v>34</v>
      </c>
      <c r="V1320" s="165" t="s">
        <v>34</v>
      </c>
      <c r="W1320" s="165" t="s">
        <v>34</v>
      </c>
      <c r="X1320" s="165" t="s">
        <v>34</v>
      </c>
      <c r="Y1320" s="165" t="s">
        <v>34</v>
      </c>
      <c r="Z1320" s="165" t="s">
        <v>34</v>
      </c>
      <c r="AA1320" s="165" t="s">
        <v>34</v>
      </c>
      <c r="AB1320" s="165" t="s">
        <v>34</v>
      </c>
      <c r="AC1320" s="165" t="s">
        <v>34</v>
      </c>
      <c r="AD1320" s="165" t="s">
        <v>34</v>
      </c>
      <c r="AE1320" s="165" t="s">
        <v>34</v>
      </c>
      <c r="AF1320" s="165" t="s">
        <v>34</v>
      </c>
      <c r="AG1320" s="165" t="s">
        <v>34</v>
      </c>
      <c r="AH1320" s="165" t="s">
        <v>34</v>
      </c>
      <c r="AI1320" s="170" t="s">
        <v>38</v>
      </c>
      <c r="AJ1320" s="41"/>
      <c r="AK1320" s="1" t="s">
        <v>404</v>
      </c>
      <c r="AL1320" s="90">
        <v>1</v>
      </c>
      <c r="AM1320" s="92"/>
      <c r="AN1320" s="25" t="s">
        <v>409</v>
      </c>
      <c r="AO1320" s="25"/>
      <c r="AP1320" s="25"/>
      <c r="AQ1320" s="25"/>
      <c r="AR1320" s="25"/>
      <c r="AS1320" s="34" t="s">
        <v>555</v>
      </c>
      <c r="AT1320" s="55">
        <v>43368</v>
      </c>
      <c r="AU1320" s="29">
        <v>1214</v>
      </c>
      <c r="AV1320" s="29" t="s">
        <v>449</v>
      </c>
      <c r="AW1320" s="29" t="str">
        <f t="shared" si="273"/>
        <v>1214.</v>
      </c>
      <c r="AX1320" s="104"/>
    </row>
    <row r="1321" spans="1:50" ht="22.5" customHeight="1" x14ac:dyDescent="0.3">
      <c r="A1321" s="159" t="str">
        <f t="shared" si="277"/>
        <v>1215.</v>
      </c>
      <c r="B1321" s="159">
        <v>5335</v>
      </c>
      <c r="C1321" s="171" t="s">
        <v>1297</v>
      </c>
      <c r="D1321" s="159">
        <v>1974</v>
      </c>
      <c r="E1321" s="167" t="s">
        <v>34</v>
      </c>
      <c r="F1321" s="159" t="s">
        <v>35</v>
      </c>
      <c r="G1321" s="168">
        <v>3</v>
      </c>
      <c r="H1321" s="168">
        <v>3</v>
      </c>
      <c r="I1321" s="165">
        <v>1377.1</v>
      </c>
      <c r="J1321" s="165">
        <v>1165.4000000000001</v>
      </c>
      <c r="K1321" s="165">
        <v>659.1</v>
      </c>
      <c r="L1321" s="169">
        <v>49</v>
      </c>
      <c r="M1321" s="152">
        <f>T1321+AG1321</f>
        <v>288177.39</v>
      </c>
      <c r="N1321" s="165" t="s">
        <v>34</v>
      </c>
      <c r="O1321" s="160" t="s">
        <v>34</v>
      </c>
      <c r="P1321" s="165" t="s">
        <v>34</v>
      </c>
      <c r="Q1321" s="152">
        <f t="shared" si="279"/>
        <v>288177.39</v>
      </c>
      <c r="R1321" s="173">
        <f t="shared" si="274"/>
        <v>209.2639532350592</v>
      </c>
      <c r="S1321" s="154">
        <v>7593.347341513293</v>
      </c>
      <c r="T1321" s="165">
        <v>281439.27</v>
      </c>
      <c r="U1321" s="169" t="s">
        <v>34</v>
      </c>
      <c r="V1321" s="165" t="s">
        <v>34</v>
      </c>
      <c r="W1321" s="165" t="s">
        <v>34</v>
      </c>
      <c r="X1321" s="165" t="s">
        <v>34</v>
      </c>
      <c r="Y1321" s="165" t="s">
        <v>34</v>
      </c>
      <c r="Z1321" s="165" t="s">
        <v>34</v>
      </c>
      <c r="AA1321" s="165" t="s">
        <v>34</v>
      </c>
      <c r="AB1321" s="165" t="s">
        <v>34</v>
      </c>
      <c r="AC1321" s="165" t="s">
        <v>34</v>
      </c>
      <c r="AD1321" s="165" t="s">
        <v>34</v>
      </c>
      <c r="AE1321" s="165" t="s">
        <v>34</v>
      </c>
      <c r="AF1321" s="165" t="s">
        <v>34</v>
      </c>
      <c r="AG1321" s="165">
        <v>6738.12</v>
      </c>
      <c r="AH1321" s="165" t="s">
        <v>34</v>
      </c>
      <c r="AI1321" s="170" t="s">
        <v>38</v>
      </c>
      <c r="AJ1321" s="41"/>
      <c r="AK1321" s="1" t="s">
        <v>404</v>
      </c>
      <c r="AL1321" s="90">
        <v>1</v>
      </c>
      <c r="AM1321" s="92"/>
      <c r="AN1321" s="25" t="s">
        <v>502</v>
      </c>
      <c r="AO1321" s="25"/>
      <c r="AP1321" s="25"/>
      <c r="AQ1321" s="25"/>
      <c r="AR1321" s="25"/>
      <c r="AS1321" s="34" t="s">
        <v>532</v>
      </c>
      <c r="AT1321" s="34"/>
      <c r="AU1321" s="29">
        <v>1215</v>
      </c>
      <c r="AV1321" s="29" t="s">
        <v>449</v>
      </c>
      <c r="AW1321" s="29" t="str">
        <f t="shared" si="273"/>
        <v>1215.</v>
      </c>
      <c r="AX1321" s="104"/>
    </row>
    <row r="1322" spans="1:50" ht="22.5" customHeight="1" x14ac:dyDescent="0.3">
      <c r="A1322" s="159" t="str">
        <f t="shared" si="277"/>
        <v>1216.</v>
      </c>
      <c r="B1322" s="159">
        <v>5346</v>
      </c>
      <c r="C1322" s="171" t="s">
        <v>1298</v>
      </c>
      <c r="D1322" s="159">
        <v>1965</v>
      </c>
      <c r="E1322" s="167" t="s">
        <v>34</v>
      </c>
      <c r="F1322" s="159" t="s">
        <v>35</v>
      </c>
      <c r="G1322" s="168">
        <v>5</v>
      </c>
      <c r="H1322" s="168">
        <v>3</v>
      </c>
      <c r="I1322" s="165">
        <v>2638</v>
      </c>
      <c r="J1322" s="165">
        <v>2281.9</v>
      </c>
      <c r="K1322" s="165">
        <v>1737.7</v>
      </c>
      <c r="L1322" s="169">
        <v>191</v>
      </c>
      <c r="M1322" s="152">
        <f>X1322</f>
        <v>1083875.1000000001</v>
      </c>
      <c r="N1322" s="165" t="s">
        <v>34</v>
      </c>
      <c r="O1322" s="160" t="s">
        <v>34</v>
      </c>
      <c r="P1322" s="165" t="s">
        <v>34</v>
      </c>
      <c r="Q1322" s="152">
        <f t="shared" si="279"/>
        <v>1083875.1000000001</v>
      </c>
      <c r="R1322" s="173">
        <f t="shared" si="274"/>
        <v>410.87001516300234</v>
      </c>
      <c r="S1322" s="154">
        <v>7593.347341513293</v>
      </c>
      <c r="T1322" s="165" t="s">
        <v>34</v>
      </c>
      <c r="U1322" s="169" t="s">
        <v>34</v>
      </c>
      <c r="V1322" s="165" t="s">
        <v>34</v>
      </c>
      <c r="W1322" s="165">
        <v>872</v>
      </c>
      <c r="X1322" s="165">
        <v>1083875.1000000001</v>
      </c>
      <c r="Y1322" s="165" t="s">
        <v>34</v>
      </c>
      <c r="Z1322" s="165" t="s">
        <v>34</v>
      </c>
      <c r="AA1322" s="165" t="s">
        <v>34</v>
      </c>
      <c r="AB1322" s="165" t="s">
        <v>34</v>
      </c>
      <c r="AC1322" s="165" t="s">
        <v>34</v>
      </c>
      <c r="AD1322" s="165" t="s">
        <v>34</v>
      </c>
      <c r="AE1322" s="165" t="s">
        <v>34</v>
      </c>
      <c r="AF1322" s="165" t="s">
        <v>34</v>
      </c>
      <c r="AG1322" s="165" t="s">
        <v>34</v>
      </c>
      <c r="AH1322" s="165" t="s">
        <v>34</v>
      </c>
      <c r="AI1322" s="170" t="s">
        <v>38</v>
      </c>
      <c r="AJ1322" s="41"/>
      <c r="AK1322" s="1" t="s">
        <v>404</v>
      </c>
      <c r="AL1322" s="90">
        <v>1</v>
      </c>
      <c r="AM1322" s="92"/>
      <c r="AN1322" s="25"/>
      <c r="AO1322" s="25"/>
      <c r="AP1322" s="25"/>
      <c r="AQ1322" s="25"/>
      <c r="AR1322" s="25"/>
      <c r="AS1322" s="34"/>
      <c r="AT1322" s="34"/>
      <c r="AU1322" s="29">
        <v>1216</v>
      </c>
      <c r="AV1322" s="29" t="s">
        <v>449</v>
      </c>
      <c r="AW1322" s="29" t="str">
        <f t="shared" si="273"/>
        <v>1216.</v>
      </c>
      <c r="AX1322" s="104"/>
    </row>
    <row r="1323" spans="1:50" ht="22.5" customHeight="1" x14ac:dyDescent="0.3">
      <c r="A1323" s="159" t="str">
        <f t="shared" si="277"/>
        <v>1217.</v>
      </c>
      <c r="B1323" s="159">
        <v>5369</v>
      </c>
      <c r="C1323" s="171" t="s">
        <v>1299</v>
      </c>
      <c r="D1323" s="159">
        <v>1961</v>
      </c>
      <c r="E1323" s="167" t="s">
        <v>34</v>
      </c>
      <c r="F1323" s="159" t="s">
        <v>35</v>
      </c>
      <c r="G1323" s="168">
        <v>2</v>
      </c>
      <c r="H1323" s="168">
        <v>1</v>
      </c>
      <c r="I1323" s="165">
        <v>346.5</v>
      </c>
      <c r="J1323" s="165">
        <v>326.10000000000002</v>
      </c>
      <c r="K1323" s="165">
        <v>326.10000000000002</v>
      </c>
      <c r="L1323" s="169">
        <v>15</v>
      </c>
      <c r="M1323" s="152">
        <f>T1323+AG1323</f>
        <v>113541.51999999999</v>
      </c>
      <c r="N1323" s="165" t="s">
        <v>34</v>
      </c>
      <c r="O1323" s="160" t="s">
        <v>34</v>
      </c>
      <c r="P1323" s="165" t="s">
        <v>34</v>
      </c>
      <c r="Q1323" s="152">
        <f t="shared" si="279"/>
        <v>113541.51999999999</v>
      </c>
      <c r="R1323" s="173">
        <f t="shared" ref="R1323:R1332" si="280">M1323/I1323</f>
        <v>327.68115440115434</v>
      </c>
      <c r="S1323" s="154">
        <v>7593.347341513293</v>
      </c>
      <c r="T1323" s="165">
        <v>111375.48</v>
      </c>
      <c r="U1323" s="169" t="s">
        <v>34</v>
      </c>
      <c r="V1323" s="165" t="s">
        <v>34</v>
      </c>
      <c r="W1323" s="165" t="s">
        <v>34</v>
      </c>
      <c r="X1323" s="165" t="s">
        <v>34</v>
      </c>
      <c r="Y1323" s="165" t="s">
        <v>34</v>
      </c>
      <c r="Z1323" s="165" t="s">
        <v>34</v>
      </c>
      <c r="AA1323" s="165" t="s">
        <v>34</v>
      </c>
      <c r="AB1323" s="165" t="s">
        <v>34</v>
      </c>
      <c r="AC1323" s="165" t="s">
        <v>34</v>
      </c>
      <c r="AD1323" s="165" t="s">
        <v>34</v>
      </c>
      <c r="AE1323" s="165" t="s">
        <v>34</v>
      </c>
      <c r="AF1323" s="165" t="s">
        <v>34</v>
      </c>
      <c r="AG1323" s="165">
        <v>2166.04</v>
      </c>
      <c r="AH1323" s="165" t="s">
        <v>34</v>
      </c>
      <c r="AI1323" s="170" t="s">
        <v>38</v>
      </c>
      <c r="AJ1323" s="41"/>
      <c r="AK1323" s="1" t="s">
        <v>404</v>
      </c>
      <c r="AL1323" s="90">
        <v>1</v>
      </c>
      <c r="AM1323" s="92"/>
      <c r="AN1323" s="25" t="s">
        <v>502</v>
      </c>
      <c r="AO1323" s="25"/>
      <c r="AP1323" s="25"/>
      <c r="AQ1323" s="25"/>
      <c r="AR1323" s="25"/>
      <c r="AS1323" s="34" t="s">
        <v>532</v>
      </c>
      <c r="AT1323" s="34"/>
      <c r="AU1323" s="29">
        <v>1217</v>
      </c>
      <c r="AV1323" s="29" t="s">
        <v>449</v>
      </c>
      <c r="AW1323" s="29" t="str">
        <f t="shared" si="273"/>
        <v>1217.</v>
      </c>
      <c r="AX1323" s="104"/>
    </row>
    <row r="1324" spans="1:50" ht="22.5" customHeight="1" x14ac:dyDescent="0.3">
      <c r="A1324" s="159" t="str">
        <f t="shared" si="277"/>
        <v>1218.</v>
      </c>
      <c r="B1324" s="159">
        <v>5400</v>
      </c>
      <c r="C1324" s="186" t="s">
        <v>1300</v>
      </c>
      <c r="D1324" s="159">
        <v>1956</v>
      </c>
      <c r="E1324" s="167" t="s">
        <v>34</v>
      </c>
      <c r="F1324" s="159" t="s">
        <v>35</v>
      </c>
      <c r="G1324" s="168">
        <v>3</v>
      </c>
      <c r="H1324" s="168">
        <v>3</v>
      </c>
      <c r="I1324" s="165">
        <v>2012.3</v>
      </c>
      <c r="J1324" s="165">
        <v>1840.6</v>
      </c>
      <c r="K1324" s="165">
        <v>1840.6</v>
      </c>
      <c r="L1324" s="169">
        <v>53</v>
      </c>
      <c r="M1324" s="152">
        <f>AG1324</f>
        <v>128153</v>
      </c>
      <c r="N1324" s="165" t="s">
        <v>34</v>
      </c>
      <c r="O1324" s="160" t="s">
        <v>34</v>
      </c>
      <c r="P1324" s="165" t="s">
        <v>34</v>
      </c>
      <c r="Q1324" s="152">
        <f t="shared" si="279"/>
        <v>128153</v>
      </c>
      <c r="R1324" s="173">
        <f t="shared" si="280"/>
        <v>63.684838244794513</v>
      </c>
      <c r="S1324" s="154">
        <v>7593.347341513293</v>
      </c>
      <c r="T1324" s="165" t="s">
        <v>34</v>
      </c>
      <c r="U1324" s="169" t="s">
        <v>34</v>
      </c>
      <c r="V1324" s="165" t="s">
        <v>34</v>
      </c>
      <c r="W1324" s="165" t="s">
        <v>34</v>
      </c>
      <c r="X1324" s="165" t="s">
        <v>34</v>
      </c>
      <c r="Y1324" s="165" t="s">
        <v>34</v>
      </c>
      <c r="Z1324" s="165" t="s">
        <v>34</v>
      </c>
      <c r="AA1324" s="165" t="s">
        <v>34</v>
      </c>
      <c r="AB1324" s="165" t="s">
        <v>34</v>
      </c>
      <c r="AC1324" s="165" t="s">
        <v>34</v>
      </c>
      <c r="AD1324" s="165" t="s">
        <v>34</v>
      </c>
      <c r="AE1324" s="165" t="s">
        <v>34</v>
      </c>
      <c r="AF1324" s="165" t="s">
        <v>34</v>
      </c>
      <c r="AG1324" s="165">
        <v>128153</v>
      </c>
      <c r="AH1324" s="165" t="s">
        <v>34</v>
      </c>
      <c r="AI1324" s="170" t="s">
        <v>38</v>
      </c>
      <c r="AJ1324" s="41"/>
      <c r="AK1324" s="1" t="s">
        <v>408</v>
      </c>
      <c r="AL1324" s="90">
        <v>1</v>
      </c>
      <c r="AM1324" s="89"/>
      <c r="AN1324" s="25" t="s">
        <v>486</v>
      </c>
      <c r="AO1324" s="25"/>
      <c r="AP1324" s="25"/>
      <c r="AQ1324" s="25"/>
      <c r="AR1324" s="25"/>
      <c r="AS1324" s="34" t="s">
        <v>1662</v>
      </c>
      <c r="AT1324" s="34"/>
      <c r="AU1324" s="29">
        <v>1218</v>
      </c>
      <c r="AV1324" s="29" t="s">
        <v>449</v>
      </c>
      <c r="AW1324" s="29" t="str">
        <f t="shared" si="273"/>
        <v>1218.</v>
      </c>
      <c r="AX1324" s="104"/>
    </row>
    <row r="1325" spans="1:50" ht="22.5" customHeight="1" x14ac:dyDescent="0.3">
      <c r="A1325" s="159" t="str">
        <f t="shared" si="277"/>
        <v>1219.</v>
      </c>
      <c r="B1325" s="159">
        <v>5402</v>
      </c>
      <c r="C1325" s="171" t="s">
        <v>1133</v>
      </c>
      <c r="D1325" s="159">
        <v>1955</v>
      </c>
      <c r="E1325" s="167" t="s">
        <v>34</v>
      </c>
      <c r="F1325" s="159" t="s">
        <v>35</v>
      </c>
      <c r="G1325" s="168">
        <v>2</v>
      </c>
      <c r="H1325" s="168">
        <v>1</v>
      </c>
      <c r="I1325" s="165">
        <v>446.69</v>
      </c>
      <c r="J1325" s="165">
        <v>409.29</v>
      </c>
      <c r="K1325" s="165">
        <v>409.29</v>
      </c>
      <c r="L1325" s="169">
        <v>24</v>
      </c>
      <c r="M1325" s="152">
        <f>T1325+AG1325</f>
        <v>133162.08000000002</v>
      </c>
      <c r="N1325" s="165" t="s">
        <v>34</v>
      </c>
      <c r="O1325" s="160" t="s">
        <v>34</v>
      </c>
      <c r="P1325" s="165" t="s">
        <v>34</v>
      </c>
      <c r="Q1325" s="152">
        <f t="shared" si="279"/>
        <v>133162.08000000002</v>
      </c>
      <c r="R1325" s="173">
        <f t="shared" si="280"/>
        <v>298.10848687008894</v>
      </c>
      <c r="S1325" s="154">
        <v>7593.347341513293</v>
      </c>
      <c r="T1325" s="165">
        <v>130783.16</v>
      </c>
      <c r="U1325" s="169" t="s">
        <v>34</v>
      </c>
      <c r="V1325" s="165" t="s">
        <v>34</v>
      </c>
      <c r="W1325" s="165" t="s">
        <v>34</v>
      </c>
      <c r="X1325" s="165" t="s">
        <v>34</v>
      </c>
      <c r="Y1325" s="165" t="s">
        <v>34</v>
      </c>
      <c r="Z1325" s="165" t="s">
        <v>34</v>
      </c>
      <c r="AA1325" s="165" t="s">
        <v>34</v>
      </c>
      <c r="AB1325" s="165" t="s">
        <v>34</v>
      </c>
      <c r="AC1325" s="165" t="s">
        <v>34</v>
      </c>
      <c r="AD1325" s="165" t="s">
        <v>34</v>
      </c>
      <c r="AE1325" s="165" t="s">
        <v>34</v>
      </c>
      <c r="AF1325" s="165" t="s">
        <v>34</v>
      </c>
      <c r="AG1325" s="165">
        <v>2378.92</v>
      </c>
      <c r="AH1325" s="165" t="s">
        <v>34</v>
      </c>
      <c r="AI1325" s="170" t="s">
        <v>38</v>
      </c>
      <c r="AJ1325" s="41"/>
      <c r="AK1325" s="1" t="s">
        <v>404</v>
      </c>
      <c r="AL1325" s="90">
        <v>1</v>
      </c>
      <c r="AM1325" s="92"/>
      <c r="AN1325" s="25" t="s">
        <v>502</v>
      </c>
      <c r="AO1325" s="25"/>
      <c r="AP1325" s="25"/>
      <c r="AQ1325" s="25"/>
      <c r="AR1325" s="25"/>
      <c r="AS1325" s="34" t="s">
        <v>532</v>
      </c>
      <c r="AT1325" s="34"/>
      <c r="AU1325" s="29">
        <v>1219</v>
      </c>
      <c r="AV1325" s="29" t="s">
        <v>449</v>
      </c>
      <c r="AW1325" s="29" t="str">
        <f t="shared" si="273"/>
        <v>1219.</v>
      </c>
      <c r="AX1325" s="104"/>
    </row>
    <row r="1326" spans="1:50" ht="22.5" customHeight="1" x14ac:dyDescent="0.3">
      <c r="A1326" s="159" t="str">
        <f t="shared" si="277"/>
        <v>1220.</v>
      </c>
      <c r="B1326" s="159">
        <v>5405</v>
      </c>
      <c r="C1326" s="171" t="s">
        <v>1301</v>
      </c>
      <c r="D1326" s="159">
        <v>1960</v>
      </c>
      <c r="E1326" s="167" t="s">
        <v>34</v>
      </c>
      <c r="F1326" s="159" t="s">
        <v>35</v>
      </c>
      <c r="G1326" s="168">
        <v>2</v>
      </c>
      <c r="H1326" s="168">
        <v>2</v>
      </c>
      <c r="I1326" s="165">
        <v>777.8</v>
      </c>
      <c r="J1326" s="165">
        <v>658.2</v>
      </c>
      <c r="K1326" s="165">
        <v>455.4</v>
      </c>
      <c r="L1326" s="169">
        <v>24</v>
      </c>
      <c r="M1326" s="152">
        <f>T1326+AG1326</f>
        <v>98660.5</v>
      </c>
      <c r="N1326" s="165" t="s">
        <v>34</v>
      </c>
      <c r="O1326" s="160" t="s">
        <v>34</v>
      </c>
      <c r="P1326" s="165" t="s">
        <v>34</v>
      </c>
      <c r="Q1326" s="152">
        <f t="shared" si="279"/>
        <v>98660.5</v>
      </c>
      <c r="R1326" s="173">
        <f t="shared" si="280"/>
        <v>126.84559012599641</v>
      </c>
      <c r="S1326" s="154">
        <v>7593.347341513293</v>
      </c>
      <c r="T1326" s="165">
        <v>80387.47</v>
      </c>
      <c r="U1326" s="169" t="s">
        <v>34</v>
      </c>
      <c r="V1326" s="165" t="s">
        <v>34</v>
      </c>
      <c r="W1326" s="165" t="s">
        <v>34</v>
      </c>
      <c r="X1326" s="165" t="s">
        <v>34</v>
      </c>
      <c r="Y1326" s="165" t="s">
        <v>34</v>
      </c>
      <c r="Z1326" s="165" t="s">
        <v>34</v>
      </c>
      <c r="AA1326" s="165" t="s">
        <v>34</v>
      </c>
      <c r="AB1326" s="165" t="s">
        <v>34</v>
      </c>
      <c r="AC1326" s="165" t="s">
        <v>34</v>
      </c>
      <c r="AD1326" s="165" t="s">
        <v>34</v>
      </c>
      <c r="AE1326" s="165" t="s">
        <v>34</v>
      </c>
      <c r="AF1326" s="165" t="s">
        <v>34</v>
      </c>
      <c r="AG1326" s="165">
        <v>18273.03</v>
      </c>
      <c r="AH1326" s="165" t="s">
        <v>34</v>
      </c>
      <c r="AI1326" s="170" t="s">
        <v>38</v>
      </c>
      <c r="AJ1326" s="41"/>
      <c r="AK1326" s="1" t="s">
        <v>404</v>
      </c>
      <c r="AL1326" s="90">
        <v>1</v>
      </c>
      <c r="AM1326" s="92"/>
      <c r="AN1326" s="25" t="s">
        <v>409</v>
      </c>
      <c r="AO1326" s="25"/>
      <c r="AP1326" s="25"/>
      <c r="AQ1326" s="25"/>
      <c r="AR1326" s="25"/>
      <c r="AS1326" s="34"/>
      <c r="AT1326" s="55">
        <v>43368</v>
      </c>
      <c r="AU1326" s="29">
        <v>1220</v>
      </c>
      <c r="AV1326" s="29" t="s">
        <v>449</v>
      </c>
      <c r="AW1326" s="29" t="str">
        <f t="shared" si="273"/>
        <v>1220.</v>
      </c>
      <c r="AX1326" s="104"/>
    </row>
    <row r="1327" spans="1:50" ht="22.5" customHeight="1" x14ac:dyDescent="0.3">
      <c r="A1327" s="159" t="str">
        <f t="shared" si="277"/>
        <v>1221.</v>
      </c>
      <c r="B1327" s="159">
        <v>5410</v>
      </c>
      <c r="C1327" s="171" t="s">
        <v>1302</v>
      </c>
      <c r="D1327" s="159">
        <v>1981</v>
      </c>
      <c r="E1327" s="167" t="s">
        <v>34</v>
      </c>
      <c r="F1327" s="159" t="s">
        <v>37</v>
      </c>
      <c r="G1327" s="168">
        <v>9</v>
      </c>
      <c r="H1327" s="168">
        <v>1</v>
      </c>
      <c r="I1327" s="165">
        <v>5971.5</v>
      </c>
      <c r="J1327" s="165">
        <v>5053.6000000000004</v>
      </c>
      <c r="K1327" s="165">
        <v>3582.5</v>
      </c>
      <c r="L1327" s="169">
        <v>614</v>
      </c>
      <c r="M1327" s="152">
        <f>V1327+AH1327</f>
        <v>3728603.58</v>
      </c>
      <c r="N1327" s="165" t="s">
        <v>34</v>
      </c>
      <c r="O1327" s="160" t="s">
        <v>34</v>
      </c>
      <c r="P1327" s="165" t="s">
        <v>34</v>
      </c>
      <c r="Q1327" s="152">
        <f t="shared" si="279"/>
        <v>3728603.58</v>
      </c>
      <c r="R1327" s="173">
        <f t="shared" si="280"/>
        <v>624.39982918864609</v>
      </c>
      <c r="S1327" s="154">
        <v>7593.347341513293</v>
      </c>
      <c r="T1327" s="165" t="s">
        <v>34</v>
      </c>
      <c r="U1327" s="169">
        <v>2</v>
      </c>
      <c r="V1327" s="165">
        <v>3628603.58</v>
      </c>
      <c r="W1327" s="165" t="s">
        <v>34</v>
      </c>
      <c r="X1327" s="165" t="s">
        <v>34</v>
      </c>
      <c r="Y1327" s="165" t="s">
        <v>34</v>
      </c>
      <c r="Z1327" s="165" t="s">
        <v>34</v>
      </c>
      <c r="AA1327" s="165" t="s">
        <v>34</v>
      </c>
      <c r="AB1327" s="165" t="s">
        <v>34</v>
      </c>
      <c r="AC1327" s="165" t="s">
        <v>34</v>
      </c>
      <c r="AD1327" s="165" t="s">
        <v>34</v>
      </c>
      <c r="AE1327" s="165" t="s">
        <v>34</v>
      </c>
      <c r="AF1327" s="165" t="s">
        <v>34</v>
      </c>
      <c r="AG1327" s="165" t="s">
        <v>34</v>
      </c>
      <c r="AH1327" s="165">
        <v>100000</v>
      </c>
      <c r="AI1327" s="170" t="s">
        <v>405</v>
      </c>
      <c r="AJ1327" s="41"/>
      <c r="AK1327" s="1" t="s">
        <v>404</v>
      </c>
      <c r="AL1327" s="90">
        <v>1</v>
      </c>
      <c r="AM1327" s="92"/>
      <c r="AN1327" s="49" t="s">
        <v>1590</v>
      </c>
      <c r="AO1327" s="49"/>
      <c r="AP1327" s="49"/>
      <c r="AQ1327" s="49"/>
      <c r="AR1327" s="49"/>
      <c r="AS1327" s="34" t="s">
        <v>614</v>
      </c>
      <c r="AT1327" s="34"/>
      <c r="AU1327" s="29">
        <v>1221</v>
      </c>
      <c r="AV1327" s="29" t="s">
        <v>449</v>
      </c>
      <c r="AW1327" s="29" t="str">
        <f t="shared" si="273"/>
        <v>1221.</v>
      </c>
      <c r="AX1327" s="104"/>
    </row>
    <row r="1328" spans="1:50" ht="22.5" customHeight="1" x14ac:dyDescent="0.3">
      <c r="A1328" s="159" t="str">
        <f t="shared" si="277"/>
        <v>1222.</v>
      </c>
      <c r="B1328" s="159">
        <v>5412</v>
      </c>
      <c r="C1328" s="171" t="s">
        <v>1303</v>
      </c>
      <c r="D1328" s="159">
        <v>1981</v>
      </c>
      <c r="E1328" s="167" t="s">
        <v>34</v>
      </c>
      <c r="F1328" s="159" t="s">
        <v>35</v>
      </c>
      <c r="G1328" s="168">
        <v>9</v>
      </c>
      <c r="H1328" s="168">
        <v>1</v>
      </c>
      <c r="I1328" s="165">
        <v>4928</v>
      </c>
      <c r="J1328" s="165">
        <v>3190.4</v>
      </c>
      <c r="K1328" s="165">
        <v>3190.4</v>
      </c>
      <c r="L1328" s="169">
        <v>326</v>
      </c>
      <c r="M1328" s="152">
        <f t="shared" ref="M1328:M1329" si="281">V1328+AH1328</f>
        <v>3728603.58</v>
      </c>
      <c r="N1328" s="165" t="s">
        <v>34</v>
      </c>
      <c r="O1328" s="160" t="s">
        <v>34</v>
      </c>
      <c r="P1328" s="165" t="s">
        <v>34</v>
      </c>
      <c r="Q1328" s="152">
        <f t="shared" si="279"/>
        <v>3728603.58</v>
      </c>
      <c r="R1328" s="173">
        <f t="shared" si="280"/>
        <v>756.61598620129871</v>
      </c>
      <c r="S1328" s="154">
        <v>7593.347341513293</v>
      </c>
      <c r="T1328" s="165" t="s">
        <v>34</v>
      </c>
      <c r="U1328" s="169">
        <v>2</v>
      </c>
      <c r="V1328" s="165">
        <v>3628603.58</v>
      </c>
      <c r="W1328" s="165" t="s">
        <v>34</v>
      </c>
      <c r="X1328" s="165" t="s">
        <v>34</v>
      </c>
      <c r="Y1328" s="165" t="s">
        <v>34</v>
      </c>
      <c r="Z1328" s="165" t="s">
        <v>34</v>
      </c>
      <c r="AA1328" s="165" t="s">
        <v>34</v>
      </c>
      <c r="AB1328" s="165" t="s">
        <v>34</v>
      </c>
      <c r="AC1328" s="165" t="s">
        <v>34</v>
      </c>
      <c r="AD1328" s="165" t="s">
        <v>34</v>
      </c>
      <c r="AE1328" s="165" t="s">
        <v>34</v>
      </c>
      <c r="AF1328" s="165" t="s">
        <v>34</v>
      </c>
      <c r="AG1328" s="165" t="s">
        <v>34</v>
      </c>
      <c r="AH1328" s="165">
        <v>100000</v>
      </c>
      <c r="AI1328" s="170" t="s">
        <v>405</v>
      </c>
      <c r="AJ1328" s="41"/>
      <c r="AK1328" s="1" t="s">
        <v>404</v>
      </c>
      <c r="AL1328" s="90">
        <v>1</v>
      </c>
      <c r="AM1328" s="92"/>
      <c r="AN1328" s="49" t="s">
        <v>1590</v>
      </c>
      <c r="AO1328" s="49"/>
      <c r="AP1328" s="49"/>
      <c r="AQ1328" s="49"/>
      <c r="AR1328" s="49"/>
      <c r="AS1328" s="34" t="s">
        <v>614</v>
      </c>
      <c r="AT1328" s="34"/>
      <c r="AU1328" s="29">
        <v>1222</v>
      </c>
      <c r="AV1328" s="29" t="s">
        <v>449</v>
      </c>
      <c r="AW1328" s="29" t="str">
        <f t="shared" si="273"/>
        <v>1222.</v>
      </c>
      <c r="AX1328" s="104"/>
    </row>
    <row r="1329" spans="1:66" ht="22.5" customHeight="1" x14ac:dyDescent="0.3">
      <c r="A1329" s="159" t="str">
        <f t="shared" si="277"/>
        <v>1223.</v>
      </c>
      <c r="B1329" s="159">
        <v>5414</v>
      </c>
      <c r="C1329" s="171" t="s">
        <v>1304</v>
      </c>
      <c r="D1329" s="159">
        <v>1985</v>
      </c>
      <c r="E1329" s="167" t="s">
        <v>34</v>
      </c>
      <c r="F1329" s="159" t="s">
        <v>35</v>
      </c>
      <c r="G1329" s="168">
        <v>9</v>
      </c>
      <c r="H1329" s="168">
        <v>1</v>
      </c>
      <c r="I1329" s="165">
        <v>4626.6000000000004</v>
      </c>
      <c r="J1329" s="165">
        <v>3177</v>
      </c>
      <c r="K1329" s="165">
        <v>3177</v>
      </c>
      <c r="L1329" s="169">
        <v>180</v>
      </c>
      <c r="M1329" s="152">
        <f t="shared" si="281"/>
        <v>1677211.61</v>
      </c>
      <c r="N1329" s="165" t="s">
        <v>34</v>
      </c>
      <c r="O1329" s="160" t="s">
        <v>34</v>
      </c>
      <c r="P1329" s="165" t="s">
        <v>34</v>
      </c>
      <c r="Q1329" s="152">
        <f t="shared" si="279"/>
        <v>1677211.61</v>
      </c>
      <c r="R1329" s="173">
        <f t="shared" si="280"/>
        <v>362.51493753512295</v>
      </c>
      <c r="S1329" s="154">
        <v>7593.347341513293</v>
      </c>
      <c r="T1329" s="165" t="s">
        <v>34</v>
      </c>
      <c r="U1329" s="169">
        <v>1</v>
      </c>
      <c r="V1329" s="165">
        <v>1627211.61</v>
      </c>
      <c r="W1329" s="165" t="s">
        <v>34</v>
      </c>
      <c r="X1329" s="165" t="s">
        <v>34</v>
      </c>
      <c r="Y1329" s="165" t="s">
        <v>34</v>
      </c>
      <c r="Z1329" s="165" t="s">
        <v>34</v>
      </c>
      <c r="AA1329" s="165" t="s">
        <v>34</v>
      </c>
      <c r="AB1329" s="165" t="s">
        <v>34</v>
      </c>
      <c r="AC1329" s="165" t="s">
        <v>34</v>
      </c>
      <c r="AD1329" s="165" t="s">
        <v>34</v>
      </c>
      <c r="AE1329" s="165" t="s">
        <v>34</v>
      </c>
      <c r="AF1329" s="165" t="s">
        <v>34</v>
      </c>
      <c r="AG1329" s="165" t="s">
        <v>34</v>
      </c>
      <c r="AH1329" s="165">
        <v>50000</v>
      </c>
      <c r="AI1329" s="170" t="s">
        <v>405</v>
      </c>
      <c r="AJ1329" s="41"/>
      <c r="AK1329" s="1" t="s">
        <v>404</v>
      </c>
      <c r="AL1329" s="90">
        <v>1</v>
      </c>
      <c r="AM1329" s="92"/>
      <c r="AN1329" s="49" t="s">
        <v>1590</v>
      </c>
      <c r="AO1329" s="49"/>
      <c r="AP1329" s="49"/>
      <c r="AQ1329" s="49"/>
      <c r="AR1329" s="49"/>
      <c r="AS1329" s="44" t="s">
        <v>633</v>
      </c>
      <c r="AT1329" s="34"/>
      <c r="AU1329" s="29">
        <v>1223</v>
      </c>
      <c r="AV1329" s="29" t="s">
        <v>449</v>
      </c>
      <c r="AW1329" s="29" t="str">
        <f t="shared" si="273"/>
        <v>1223.</v>
      </c>
      <c r="AX1329" s="104"/>
    </row>
    <row r="1330" spans="1:66" ht="22.5" customHeight="1" x14ac:dyDescent="0.3">
      <c r="A1330" s="159" t="str">
        <f t="shared" si="277"/>
        <v>1224.</v>
      </c>
      <c r="B1330" s="159">
        <v>5418</v>
      </c>
      <c r="C1330" s="166" t="s">
        <v>1305</v>
      </c>
      <c r="D1330" s="159">
        <v>1973</v>
      </c>
      <c r="E1330" s="167" t="s">
        <v>34</v>
      </c>
      <c r="F1330" s="159" t="s">
        <v>35</v>
      </c>
      <c r="G1330" s="168">
        <v>5</v>
      </c>
      <c r="H1330" s="168">
        <v>6</v>
      </c>
      <c r="I1330" s="165">
        <v>4870.7</v>
      </c>
      <c r="J1330" s="165">
        <v>4470.7</v>
      </c>
      <c r="K1330" s="165">
        <v>4470.7</v>
      </c>
      <c r="L1330" s="169">
        <v>228</v>
      </c>
      <c r="M1330" s="165">
        <f>X1330</f>
        <v>1046174.12</v>
      </c>
      <c r="N1330" s="165" t="s">
        <v>34</v>
      </c>
      <c r="O1330" s="160" t="s">
        <v>34</v>
      </c>
      <c r="P1330" s="165" t="s">
        <v>34</v>
      </c>
      <c r="Q1330" s="152">
        <f t="shared" si="279"/>
        <v>1046174.12</v>
      </c>
      <c r="R1330" s="173">
        <f t="shared" si="280"/>
        <v>214.78927464224856</v>
      </c>
      <c r="S1330" s="154">
        <v>5526.6610169491523</v>
      </c>
      <c r="T1330" s="165" t="s">
        <v>34</v>
      </c>
      <c r="U1330" s="169" t="s">
        <v>34</v>
      </c>
      <c r="V1330" s="165" t="s">
        <v>34</v>
      </c>
      <c r="W1330" s="165">
        <v>1335</v>
      </c>
      <c r="X1330" s="165">
        <v>1046174.12</v>
      </c>
      <c r="Y1330" s="165" t="s">
        <v>34</v>
      </c>
      <c r="Z1330" s="165" t="s">
        <v>34</v>
      </c>
      <c r="AA1330" s="165" t="s">
        <v>34</v>
      </c>
      <c r="AB1330" s="165" t="s">
        <v>34</v>
      </c>
      <c r="AC1330" s="165" t="s">
        <v>34</v>
      </c>
      <c r="AD1330" s="165" t="s">
        <v>34</v>
      </c>
      <c r="AE1330" s="165" t="s">
        <v>34</v>
      </c>
      <c r="AF1330" s="165" t="s">
        <v>34</v>
      </c>
      <c r="AG1330" s="165" t="s">
        <v>34</v>
      </c>
      <c r="AH1330" s="165" t="s">
        <v>34</v>
      </c>
      <c r="AI1330" s="170" t="s">
        <v>38</v>
      </c>
      <c r="AJ1330" s="41"/>
      <c r="AK1330" s="1" t="s">
        <v>406</v>
      </c>
      <c r="AL1330" s="90">
        <v>1</v>
      </c>
      <c r="AM1330" s="92"/>
      <c r="AN1330" s="49"/>
      <c r="AO1330" s="49"/>
      <c r="AP1330" s="49"/>
      <c r="AQ1330" s="49"/>
      <c r="AR1330" s="49"/>
      <c r="AS1330" s="44"/>
      <c r="AT1330" s="55">
        <v>43451</v>
      </c>
      <c r="AU1330" s="29">
        <v>1224</v>
      </c>
      <c r="AV1330" s="29" t="s">
        <v>449</v>
      </c>
      <c r="AW1330" s="29" t="str">
        <f t="shared" si="273"/>
        <v>1224.</v>
      </c>
      <c r="AX1330" s="104"/>
    </row>
    <row r="1331" spans="1:66" ht="22.5" customHeight="1" x14ac:dyDescent="0.3">
      <c r="A1331" s="159" t="str">
        <f>AW1331</f>
        <v>1225.</v>
      </c>
      <c r="B1331" s="159">
        <v>5424</v>
      </c>
      <c r="C1331" s="171" t="s">
        <v>1307</v>
      </c>
      <c r="D1331" s="159">
        <v>1980</v>
      </c>
      <c r="E1331" s="167" t="s">
        <v>34</v>
      </c>
      <c r="F1331" s="159" t="s">
        <v>35</v>
      </c>
      <c r="G1331" s="168">
        <v>5</v>
      </c>
      <c r="H1331" s="168">
        <v>5</v>
      </c>
      <c r="I1331" s="165">
        <v>4398.8</v>
      </c>
      <c r="J1331" s="165">
        <v>3932.5</v>
      </c>
      <c r="K1331" s="165">
        <v>3932.5</v>
      </c>
      <c r="L1331" s="169">
        <v>30</v>
      </c>
      <c r="M1331" s="152">
        <f>X1331</f>
        <v>574270.13</v>
      </c>
      <c r="N1331" s="165" t="s">
        <v>34</v>
      </c>
      <c r="O1331" s="160" t="s">
        <v>34</v>
      </c>
      <c r="P1331" s="165" t="s">
        <v>34</v>
      </c>
      <c r="Q1331" s="152">
        <f t="shared" si="279"/>
        <v>574270.13</v>
      </c>
      <c r="R1331" s="173">
        <f t="shared" si="280"/>
        <v>130.55154360280076</v>
      </c>
      <c r="S1331" s="154">
        <v>7593.347341513293</v>
      </c>
      <c r="T1331" s="165" t="s">
        <v>34</v>
      </c>
      <c r="U1331" s="169" t="s">
        <v>34</v>
      </c>
      <c r="V1331" s="165" t="s">
        <v>34</v>
      </c>
      <c r="W1331" s="165">
        <v>388.5</v>
      </c>
      <c r="X1331" s="165">
        <v>574270.13</v>
      </c>
      <c r="Y1331" s="165" t="s">
        <v>34</v>
      </c>
      <c r="Z1331" s="165" t="s">
        <v>34</v>
      </c>
      <c r="AA1331" s="165" t="s">
        <v>34</v>
      </c>
      <c r="AB1331" s="165" t="s">
        <v>34</v>
      </c>
      <c r="AC1331" s="165" t="s">
        <v>34</v>
      </c>
      <c r="AD1331" s="165" t="s">
        <v>34</v>
      </c>
      <c r="AE1331" s="165" t="s">
        <v>34</v>
      </c>
      <c r="AF1331" s="165" t="s">
        <v>34</v>
      </c>
      <c r="AG1331" s="165" t="s">
        <v>34</v>
      </c>
      <c r="AH1331" s="165" t="s">
        <v>34</v>
      </c>
      <c r="AI1331" s="170" t="s">
        <v>38</v>
      </c>
      <c r="AJ1331" s="41"/>
      <c r="AK1331" s="1" t="s">
        <v>404</v>
      </c>
      <c r="AL1331" s="90">
        <v>1</v>
      </c>
      <c r="AM1331" s="92"/>
      <c r="AN1331" s="25"/>
      <c r="AO1331" s="25"/>
      <c r="AP1331" s="25"/>
      <c r="AQ1331" s="25"/>
      <c r="AR1331" s="25"/>
      <c r="AS1331" s="25" t="s">
        <v>532</v>
      </c>
      <c r="AT1331" s="25"/>
      <c r="AU1331" s="29">
        <v>1225</v>
      </c>
      <c r="AV1331" s="29" t="s">
        <v>449</v>
      </c>
      <c r="AW1331" s="29" t="str">
        <f t="shared" si="273"/>
        <v>1225.</v>
      </c>
      <c r="AX1331" s="104"/>
    </row>
    <row r="1332" spans="1:66" ht="22.5" customHeight="1" x14ac:dyDescent="0.3">
      <c r="A1332" s="159" t="str">
        <f>AW1332</f>
        <v>1226.</v>
      </c>
      <c r="B1332" s="159">
        <v>5435</v>
      </c>
      <c r="C1332" s="186" t="s">
        <v>1308</v>
      </c>
      <c r="D1332" s="159">
        <v>1953</v>
      </c>
      <c r="E1332" s="167" t="s">
        <v>34</v>
      </c>
      <c r="F1332" s="159" t="s">
        <v>35</v>
      </c>
      <c r="G1332" s="168">
        <v>3</v>
      </c>
      <c r="H1332" s="168">
        <v>3</v>
      </c>
      <c r="I1332" s="165">
        <v>1815.49</v>
      </c>
      <c r="J1332" s="165">
        <v>1638.49</v>
      </c>
      <c r="K1332" s="165">
        <v>1514.89</v>
      </c>
      <c r="L1332" s="169">
        <v>69</v>
      </c>
      <c r="M1332" s="152">
        <f>T1332+AG1332</f>
        <v>258465.04</v>
      </c>
      <c r="N1332" s="165" t="s">
        <v>34</v>
      </c>
      <c r="O1332" s="160" t="s">
        <v>34</v>
      </c>
      <c r="P1332" s="165" t="s">
        <v>34</v>
      </c>
      <c r="Q1332" s="152">
        <f t="shared" si="279"/>
        <v>258465.04</v>
      </c>
      <c r="R1332" s="173">
        <f t="shared" si="280"/>
        <v>142.36654567086572</v>
      </c>
      <c r="S1332" s="154">
        <v>7593.347341513293</v>
      </c>
      <c r="T1332" s="165">
        <v>211146.04</v>
      </c>
      <c r="U1332" s="169" t="s">
        <v>34</v>
      </c>
      <c r="V1332" s="165" t="s">
        <v>34</v>
      </c>
      <c r="W1332" s="165" t="s">
        <v>34</v>
      </c>
      <c r="X1332" s="165" t="s">
        <v>34</v>
      </c>
      <c r="Y1332" s="165" t="s">
        <v>34</v>
      </c>
      <c r="Z1332" s="165" t="s">
        <v>34</v>
      </c>
      <c r="AA1332" s="165" t="s">
        <v>34</v>
      </c>
      <c r="AB1332" s="165" t="s">
        <v>34</v>
      </c>
      <c r="AC1332" s="165" t="s">
        <v>34</v>
      </c>
      <c r="AD1332" s="165" t="s">
        <v>34</v>
      </c>
      <c r="AE1332" s="165" t="s">
        <v>34</v>
      </c>
      <c r="AF1332" s="165" t="s">
        <v>34</v>
      </c>
      <c r="AG1332" s="165">
        <v>47319</v>
      </c>
      <c r="AH1332" s="165" t="s">
        <v>34</v>
      </c>
      <c r="AI1332" s="170" t="s">
        <v>405</v>
      </c>
      <c r="AJ1332" s="41"/>
      <c r="AK1332" s="1" t="s">
        <v>404</v>
      </c>
      <c r="AL1332" s="90">
        <v>1</v>
      </c>
      <c r="AM1332" s="89"/>
      <c r="AN1332" s="25" t="s">
        <v>409</v>
      </c>
      <c r="AO1332" s="25"/>
      <c r="AP1332" s="25"/>
      <c r="AQ1332" s="25"/>
      <c r="AR1332" s="25"/>
      <c r="AS1332" s="34" t="s">
        <v>1798</v>
      </c>
      <c r="AT1332" s="34"/>
      <c r="AU1332" s="29">
        <v>1226</v>
      </c>
      <c r="AV1332" s="29" t="s">
        <v>449</v>
      </c>
      <c r="AW1332" s="29" t="str">
        <f t="shared" si="273"/>
        <v>1226.</v>
      </c>
      <c r="AX1332" s="104"/>
    </row>
    <row r="1333" spans="1:66" ht="22.5" customHeight="1" x14ac:dyDescent="0.3">
      <c r="A1333" s="159"/>
      <c r="B1333" s="159"/>
      <c r="C1333" s="158" t="s">
        <v>41</v>
      </c>
      <c r="D1333" s="159"/>
      <c r="E1333" s="192"/>
      <c r="F1333" s="159"/>
      <c r="G1333" s="168"/>
      <c r="H1333" s="168"/>
      <c r="I1333" s="160">
        <f>SUM(I1334:I1569)</f>
        <v>798462.17000000027</v>
      </c>
      <c r="J1333" s="160">
        <f t="shared" ref="J1333:M1333" si="282">SUM(J1334:J1569)</f>
        <v>681197.6</v>
      </c>
      <c r="K1333" s="160">
        <f t="shared" si="282"/>
        <v>611813.20999999961</v>
      </c>
      <c r="L1333" s="160">
        <f t="shared" si="282"/>
        <v>34913</v>
      </c>
      <c r="M1333" s="160">
        <f t="shared" si="282"/>
        <v>328708524.48000014</v>
      </c>
      <c r="N1333" s="164"/>
      <c r="O1333" s="164"/>
      <c r="P1333" s="164"/>
      <c r="Q1333" s="164">
        <f>SUM(Q1334:Q1569)</f>
        <v>328708524.48000014</v>
      </c>
      <c r="R1333" s="164">
        <f>SUM(R1334:R1568)</f>
        <v>205676.67449274112</v>
      </c>
      <c r="S1333" s="164">
        <f>SUM(S1334:S1568)</f>
        <v>1084071.2225941462</v>
      </c>
      <c r="T1333" s="164">
        <f>SUM(T1334:T1569)</f>
        <v>83416427.839999989</v>
      </c>
      <c r="U1333" s="161">
        <f>SUM(U1334:U1568)</f>
        <v>5</v>
      </c>
      <c r="V1333" s="164">
        <f>SUM(V1334:V1569)</f>
        <v>9394134.4199999999</v>
      </c>
      <c r="W1333" s="164">
        <f>SUM(W1334:W1569)</f>
        <v>90306.939999999988</v>
      </c>
      <c r="X1333" s="164">
        <f>SUM(X1334:X1569)</f>
        <v>195583503.49999997</v>
      </c>
      <c r="Y1333" s="164">
        <f>SUM(Y1334:Y1568)</f>
        <v>1537</v>
      </c>
      <c r="Z1333" s="164">
        <f>SUM(Z1334:Z1569)</f>
        <v>1360505.98</v>
      </c>
      <c r="AA1333" s="164">
        <f>SUM(AA1334:AA1568)</f>
        <v>57257.810725153751</v>
      </c>
      <c r="AB1333" s="164">
        <f>SUM(AB1334:AB1569)</f>
        <v>25444222.789999999</v>
      </c>
      <c r="AC1333" s="164">
        <f>SUM(AC1334:AC1568)</f>
        <v>2333.0917216969374</v>
      </c>
      <c r="AD1333" s="164">
        <f>SUM(AD1334:AD1569)</f>
        <v>4184660.07</v>
      </c>
      <c r="AE1333" s="164"/>
      <c r="AF1333" s="164"/>
      <c r="AG1333" s="164">
        <f>SUM(AG1334:AG1569)</f>
        <v>6057262.2800000003</v>
      </c>
      <c r="AH1333" s="164">
        <f>SUM(AH1334:AH1569)</f>
        <v>3267807.6</v>
      </c>
      <c r="AI1333" s="170"/>
      <c r="AJ1333" s="41"/>
      <c r="AK1333" s="1"/>
      <c r="AL1333" s="90">
        <f>SUM(AL1334:AL1568)</f>
        <v>230</v>
      </c>
      <c r="AM1333" s="92">
        <f>SUM(AM1334:AM1568)</f>
        <v>5</v>
      </c>
      <c r="AN1333" s="26">
        <f>M1333-T1333-V1333-X1333-Z1333-AB1333-AD1333-AG1333-AH1333</f>
        <v>2.1094456315040588E-7</v>
      </c>
      <c r="AO1333" s="26"/>
      <c r="AP1333" s="26"/>
      <c r="AQ1333" s="26"/>
      <c r="AR1333" s="26"/>
      <c r="AS1333" s="46"/>
      <c r="AT1333" s="46"/>
      <c r="AW1333" s="29" t="str">
        <f>CONCATENATE(AU1333,AV1333)</f>
        <v/>
      </c>
      <c r="AX1333" s="104"/>
      <c r="AY1333" s="104"/>
      <c r="BN1333" s="215"/>
    </row>
    <row r="1334" spans="1:66" ht="22.5" customHeight="1" x14ac:dyDescent="0.3">
      <c r="A1334" s="159" t="str">
        <f t="shared" ref="A1334:A1353" si="283">AW1334</f>
        <v>1227.</v>
      </c>
      <c r="B1334" s="159">
        <v>4092</v>
      </c>
      <c r="C1334" s="171" t="s">
        <v>1309</v>
      </c>
      <c r="D1334" s="159">
        <v>1962</v>
      </c>
      <c r="E1334" s="167" t="s">
        <v>34</v>
      </c>
      <c r="F1334" s="159" t="s">
        <v>35</v>
      </c>
      <c r="G1334" s="168">
        <v>5</v>
      </c>
      <c r="H1334" s="168">
        <v>6</v>
      </c>
      <c r="I1334" s="152">
        <v>4183.6000000000004</v>
      </c>
      <c r="J1334" s="152">
        <v>3890</v>
      </c>
      <c r="K1334" s="152">
        <v>3066.8</v>
      </c>
      <c r="L1334" s="153">
        <v>136</v>
      </c>
      <c r="M1334" s="152">
        <f>X1334</f>
        <v>5664310.5800000001</v>
      </c>
      <c r="N1334" s="165" t="s">
        <v>34</v>
      </c>
      <c r="O1334" s="160" t="s">
        <v>34</v>
      </c>
      <c r="P1334" s="165" t="s">
        <v>34</v>
      </c>
      <c r="Q1334" s="152">
        <f t="shared" si="279"/>
        <v>5664310.5800000001</v>
      </c>
      <c r="R1334" s="173">
        <f t="shared" ref="R1334:R1344" si="284">M1334/I1334</f>
        <v>1353.9321589062051</v>
      </c>
      <c r="S1334" s="154">
        <v>5526.6610169491523</v>
      </c>
      <c r="T1334" s="165" t="s">
        <v>34</v>
      </c>
      <c r="U1334" s="169" t="s">
        <v>34</v>
      </c>
      <c r="V1334" s="165" t="s">
        <v>34</v>
      </c>
      <c r="W1334" s="165">
        <v>1938.9</v>
      </c>
      <c r="X1334" s="165">
        <v>5664310.5800000001</v>
      </c>
      <c r="Y1334" s="165" t="s">
        <v>34</v>
      </c>
      <c r="Z1334" s="165" t="s">
        <v>34</v>
      </c>
      <c r="AA1334" s="165" t="s">
        <v>34</v>
      </c>
      <c r="AB1334" s="165" t="s">
        <v>34</v>
      </c>
      <c r="AC1334" s="165" t="s">
        <v>34</v>
      </c>
      <c r="AD1334" s="165" t="s">
        <v>34</v>
      </c>
      <c r="AE1334" s="165" t="s">
        <v>34</v>
      </c>
      <c r="AF1334" s="165" t="s">
        <v>34</v>
      </c>
      <c r="AG1334" s="165" t="s">
        <v>34</v>
      </c>
      <c r="AH1334" s="165" t="s">
        <v>34</v>
      </c>
      <c r="AI1334" s="170" t="s">
        <v>405</v>
      </c>
      <c r="AJ1334" s="41" t="s">
        <v>405</v>
      </c>
      <c r="AK1334" s="1" t="s">
        <v>404</v>
      </c>
      <c r="AL1334" s="90">
        <v>1</v>
      </c>
      <c r="AM1334" s="92"/>
      <c r="AN1334" s="25" t="s">
        <v>1587</v>
      </c>
      <c r="AO1334" s="25"/>
      <c r="AP1334" s="25"/>
      <c r="AQ1334" s="25"/>
      <c r="AR1334" s="25"/>
      <c r="AS1334" s="34" t="s">
        <v>512</v>
      </c>
      <c r="AT1334" s="34"/>
      <c r="AU1334" s="29">
        <v>1227</v>
      </c>
      <c r="AV1334" s="29" t="s">
        <v>449</v>
      </c>
      <c r="AW1334" s="29" t="str">
        <f>CONCATENATE(AU1334,AV1334)</f>
        <v>1227.</v>
      </c>
      <c r="AX1334" s="104"/>
      <c r="BN1334" s="104"/>
    </row>
    <row r="1335" spans="1:66" ht="22.5" customHeight="1" x14ac:dyDescent="0.3">
      <c r="A1335" s="159" t="str">
        <f t="shared" si="283"/>
        <v>1228.</v>
      </c>
      <c r="B1335" s="159">
        <v>4102</v>
      </c>
      <c r="C1335" s="171" t="s">
        <v>1310</v>
      </c>
      <c r="D1335" s="159">
        <v>1967</v>
      </c>
      <c r="E1335" s="167" t="s">
        <v>34</v>
      </c>
      <c r="F1335" s="159" t="s">
        <v>35</v>
      </c>
      <c r="G1335" s="168">
        <v>5</v>
      </c>
      <c r="H1335" s="168">
        <v>4</v>
      </c>
      <c r="I1335" s="165">
        <v>3508.2000000000003</v>
      </c>
      <c r="J1335" s="165">
        <v>2535.3000000000002</v>
      </c>
      <c r="K1335" s="165">
        <v>2535.3000000000002</v>
      </c>
      <c r="L1335" s="169">
        <v>119</v>
      </c>
      <c r="M1335" s="152">
        <f>X1335+AH1335</f>
        <v>1034824.89</v>
      </c>
      <c r="N1335" s="165" t="s">
        <v>34</v>
      </c>
      <c r="O1335" s="165" t="s">
        <v>34</v>
      </c>
      <c r="P1335" s="165" t="s">
        <v>34</v>
      </c>
      <c r="Q1335" s="152">
        <f t="shared" si="279"/>
        <v>1034824.89</v>
      </c>
      <c r="R1335" s="173">
        <f t="shared" si="284"/>
        <v>294.97317427740722</v>
      </c>
      <c r="S1335" s="154">
        <v>5526.6610169491523</v>
      </c>
      <c r="T1335" s="165" t="s">
        <v>34</v>
      </c>
      <c r="U1335" s="169" t="s">
        <v>34</v>
      </c>
      <c r="V1335" s="165" t="s">
        <v>34</v>
      </c>
      <c r="W1335" s="165">
        <v>1080</v>
      </c>
      <c r="X1335" s="165">
        <v>900000</v>
      </c>
      <c r="Y1335" s="165" t="s">
        <v>34</v>
      </c>
      <c r="Z1335" s="165" t="s">
        <v>34</v>
      </c>
      <c r="AA1335" s="165" t="s">
        <v>34</v>
      </c>
      <c r="AB1335" s="165" t="s">
        <v>34</v>
      </c>
      <c r="AC1335" s="165" t="s">
        <v>34</v>
      </c>
      <c r="AD1335" s="165" t="s">
        <v>34</v>
      </c>
      <c r="AE1335" s="165" t="s">
        <v>34</v>
      </c>
      <c r="AF1335" s="165" t="s">
        <v>34</v>
      </c>
      <c r="AG1335" s="165" t="s">
        <v>34</v>
      </c>
      <c r="AH1335" s="165">
        <v>134824.89000000001</v>
      </c>
      <c r="AI1335" s="170" t="s">
        <v>405</v>
      </c>
      <c r="AJ1335" s="41" t="s">
        <v>405</v>
      </c>
      <c r="AK1335" s="1" t="s">
        <v>407</v>
      </c>
      <c r="AL1335" s="90">
        <v>1</v>
      </c>
      <c r="AM1335" s="92"/>
      <c r="AN1335" s="25" t="s">
        <v>1587</v>
      </c>
      <c r="AO1335" s="25"/>
      <c r="AP1335" s="25"/>
      <c r="AQ1335" s="25"/>
      <c r="AR1335" s="25"/>
      <c r="AS1335" s="34" t="s">
        <v>1696</v>
      </c>
      <c r="AT1335" s="34"/>
      <c r="AU1335" s="29">
        <v>1228</v>
      </c>
      <c r="AV1335" s="29" t="s">
        <v>449</v>
      </c>
      <c r="AW1335" s="29" t="str">
        <f t="shared" ref="AW1335:AW1398" si="285">CONCATENATE(AU1335,AV1335)</f>
        <v>1228.</v>
      </c>
      <c r="AX1335" s="104"/>
      <c r="BN1335" s="104"/>
    </row>
    <row r="1336" spans="1:66" ht="22.5" customHeight="1" x14ac:dyDescent="0.3">
      <c r="A1336" s="159" t="str">
        <f t="shared" si="283"/>
        <v>1229.</v>
      </c>
      <c r="B1336" s="159">
        <v>4104</v>
      </c>
      <c r="C1336" s="171" t="s">
        <v>1311</v>
      </c>
      <c r="D1336" s="159">
        <v>1959</v>
      </c>
      <c r="E1336" s="167" t="s">
        <v>34</v>
      </c>
      <c r="F1336" s="159" t="s">
        <v>35</v>
      </c>
      <c r="G1336" s="168">
        <v>4</v>
      </c>
      <c r="H1336" s="168">
        <v>4</v>
      </c>
      <c r="I1336" s="165">
        <v>2875</v>
      </c>
      <c r="J1336" s="165">
        <v>2577</v>
      </c>
      <c r="K1336" s="165">
        <v>2318.9</v>
      </c>
      <c r="L1336" s="169">
        <v>82</v>
      </c>
      <c r="M1336" s="152">
        <f>X1336</f>
        <v>3588483.02</v>
      </c>
      <c r="N1336" s="165" t="s">
        <v>34</v>
      </c>
      <c r="O1336" s="160" t="s">
        <v>34</v>
      </c>
      <c r="P1336" s="165" t="s">
        <v>34</v>
      </c>
      <c r="Q1336" s="152">
        <f t="shared" si="279"/>
        <v>3588483.02</v>
      </c>
      <c r="R1336" s="173">
        <f t="shared" si="284"/>
        <v>1248.1680069565218</v>
      </c>
      <c r="S1336" s="154">
        <v>5526.6610169491523</v>
      </c>
      <c r="T1336" s="165" t="s">
        <v>34</v>
      </c>
      <c r="U1336" s="169" t="s">
        <v>34</v>
      </c>
      <c r="V1336" s="165" t="s">
        <v>34</v>
      </c>
      <c r="W1336" s="165">
        <v>1210</v>
      </c>
      <c r="X1336" s="165">
        <v>3588483.02</v>
      </c>
      <c r="Y1336" s="165" t="s">
        <v>34</v>
      </c>
      <c r="Z1336" s="165" t="s">
        <v>34</v>
      </c>
      <c r="AA1336" s="165" t="s">
        <v>34</v>
      </c>
      <c r="AB1336" s="165" t="s">
        <v>34</v>
      </c>
      <c r="AC1336" s="165" t="s">
        <v>34</v>
      </c>
      <c r="AD1336" s="165" t="s">
        <v>34</v>
      </c>
      <c r="AE1336" s="165" t="s">
        <v>34</v>
      </c>
      <c r="AF1336" s="165" t="s">
        <v>34</v>
      </c>
      <c r="AG1336" s="165" t="s">
        <v>34</v>
      </c>
      <c r="AH1336" s="165" t="s">
        <v>34</v>
      </c>
      <c r="AI1336" s="170" t="s">
        <v>405</v>
      </c>
      <c r="AJ1336" s="41" t="s">
        <v>405</v>
      </c>
      <c r="AK1336" s="1" t="s">
        <v>404</v>
      </c>
      <c r="AL1336" s="90">
        <v>1</v>
      </c>
      <c r="AM1336" s="92"/>
      <c r="AN1336" s="25" t="s">
        <v>1587</v>
      </c>
      <c r="AO1336" s="25"/>
      <c r="AP1336" s="25"/>
      <c r="AQ1336" s="25"/>
      <c r="AR1336" s="25"/>
      <c r="AS1336" s="34"/>
      <c r="AT1336" s="34"/>
      <c r="AU1336" s="29">
        <v>1229</v>
      </c>
      <c r="AV1336" s="29" t="s">
        <v>449</v>
      </c>
      <c r="AW1336" s="29" t="str">
        <f t="shared" si="285"/>
        <v>1229.</v>
      </c>
      <c r="AX1336" s="104"/>
      <c r="BN1336" s="104"/>
    </row>
    <row r="1337" spans="1:66" ht="22.5" customHeight="1" x14ac:dyDescent="0.3">
      <c r="A1337" s="159" t="str">
        <f t="shared" si="283"/>
        <v>1230.</v>
      </c>
      <c r="B1337" s="159">
        <v>4108</v>
      </c>
      <c r="C1337" s="171" t="s">
        <v>1312</v>
      </c>
      <c r="D1337" s="159">
        <v>1975</v>
      </c>
      <c r="E1337" s="167" t="s">
        <v>34</v>
      </c>
      <c r="F1337" s="159" t="s">
        <v>37</v>
      </c>
      <c r="G1337" s="168">
        <v>5</v>
      </c>
      <c r="H1337" s="168">
        <v>4</v>
      </c>
      <c r="I1337" s="152">
        <v>3327.9</v>
      </c>
      <c r="J1337" s="152">
        <v>2997.9</v>
      </c>
      <c r="K1337" s="152">
        <v>2268.1</v>
      </c>
      <c r="L1337" s="153">
        <v>159</v>
      </c>
      <c r="M1337" s="152">
        <f>AB1337</f>
        <v>1476040</v>
      </c>
      <c r="N1337" s="165" t="s">
        <v>34</v>
      </c>
      <c r="O1337" s="160" t="s">
        <v>34</v>
      </c>
      <c r="P1337" s="165" t="s">
        <v>34</v>
      </c>
      <c r="Q1337" s="152">
        <f t="shared" si="279"/>
        <v>1476040</v>
      </c>
      <c r="R1337" s="173">
        <f t="shared" si="284"/>
        <v>443.53496198804049</v>
      </c>
      <c r="S1337" s="154">
        <v>5526.6610169491523</v>
      </c>
      <c r="T1337" s="165" t="s">
        <v>34</v>
      </c>
      <c r="U1337" s="169" t="s">
        <v>34</v>
      </c>
      <c r="V1337" s="165" t="s">
        <v>34</v>
      </c>
      <c r="W1337" s="165" t="s">
        <v>34</v>
      </c>
      <c r="X1337" s="165" t="s">
        <v>34</v>
      </c>
      <c r="Y1337" s="165" t="s">
        <v>34</v>
      </c>
      <c r="Z1337" s="165" t="s">
        <v>34</v>
      </c>
      <c r="AA1337" s="165">
        <v>2331</v>
      </c>
      <c r="AB1337" s="165">
        <v>1476040</v>
      </c>
      <c r="AC1337" s="165" t="s">
        <v>34</v>
      </c>
      <c r="AD1337" s="165" t="s">
        <v>34</v>
      </c>
      <c r="AE1337" s="165" t="s">
        <v>34</v>
      </c>
      <c r="AF1337" s="165" t="s">
        <v>34</v>
      </c>
      <c r="AG1337" s="165" t="s">
        <v>34</v>
      </c>
      <c r="AH1337" s="165" t="s">
        <v>34</v>
      </c>
      <c r="AI1337" s="170" t="s">
        <v>405</v>
      </c>
      <c r="AJ1337" s="41" t="s">
        <v>405</v>
      </c>
      <c r="AK1337" s="1" t="s">
        <v>408</v>
      </c>
      <c r="AL1337" s="90">
        <v>1</v>
      </c>
      <c r="AM1337" s="92"/>
      <c r="AN1337" s="25" t="s">
        <v>586</v>
      </c>
      <c r="AO1337" s="25"/>
      <c r="AP1337" s="25"/>
      <c r="AQ1337" s="25"/>
      <c r="AR1337" s="25"/>
      <c r="AS1337" s="34" t="s">
        <v>1601</v>
      </c>
      <c r="AT1337" s="34"/>
      <c r="AU1337" s="29">
        <v>1230</v>
      </c>
      <c r="AV1337" s="29" t="s">
        <v>449</v>
      </c>
      <c r="AW1337" s="29" t="str">
        <f t="shared" si="285"/>
        <v>1230.</v>
      </c>
      <c r="AX1337" s="104"/>
      <c r="BN1337" s="104"/>
    </row>
    <row r="1338" spans="1:66" ht="22.5" customHeight="1" x14ac:dyDescent="0.3">
      <c r="A1338" s="159" t="str">
        <f t="shared" si="283"/>
        <v>1231.</v>
      </c>
      <c r="B1338" s="159">
        <v>4121</v>
      </c>
      <c r="C1338" s="186" t="s">
        <v>1313</v>
      </c>
      <c r="D1338" s="159">
        <v>1970</v>
      </c>
      <c r="E1338" s="167" t="s">
        <v>34</v>
      </c>
      <c r="F1338" s="159" t="s">
        <v>35</v>
      </c>
      <c r="G1338" s="168">
        <v>5</v>
      </c>
      <c r="H1338" s="168">
        <v>4</v>
      </c>
      <c r="I1338" s="165">
        <v>1710.6</v>
      </c>
      <c r="J1338" s="165">
        <v>1447.7</v>
      </c>
      <c r="K1338" s="165">
        <v>1143.0999999999999</v>
      </c>
      <c r="L1338" s="169">
        <v>134</v>
      </c>
      <c r="M1338" s="154">
        <f>T1338</f>
        <v>185866.82</v>
      </c>
      <c r="N1338" s="165" t="s">
        <v>34</v>
      </c>
      <c r="O1338" s="160" t="s">
        <v>34</v>
      </c>
      <c r="P1338" s="165" t="s">
        <v>34</v>
      </c>
      <c r="Q1338" s="152">
        <f t="shared" si="279"/>
        <v>185866.82</v>
      </c>
      <c r="R1338" s="173">
        <f t="shared" si="284"/>
        <v>108.65592189874899</v>
      </c>
      <c r="S1338" s="154">
        <v>5526.6610169491523</v>
      </c>
      <c r="T1338" s="165">
        <v>185866.82</v>
      </c>
      <c r="U1338" s="169" t="s">
        <v>34</v>
      </c>
      <c r="V1338" s="165" t="s">
        <v>34</v>
      </c>
      <c r="W1338" s="165" t="s">
        <v>34</v>
      </c>
      <c r="X1338" s="165" t="s">
        <v>34</v>
      </c>
      <c r="Y1338" s="165" t="s">
        <v>34</v>
      </c>
      <c r="Z1338" s="165" t="s">
        <v>34</v>
      </c>
      <c r="AA1338" s="165" t="s">
        <v>34</v>
      </c>
      <c r="AB1338" s="165" t="s">
        <v>34</v>
      </c>
      <c r="AC1338" s="165" t="s">
        <v>34</v>
      </c>
      <c r="AD1338" s="165" t="s">
        <v>34</v>
      </c>
      <c r="AE1338" s="165" t="s">
        <v>34</v>
      </c>
      <c r="AF1338" s="165" t="s">
        <v>34</v>
      </c>
      <c r="AG1338" s="165" t="s">
        <v>34</v>
      </c>
      <c r="AH1338" s="165" t="s">
        <v>34</v>
      </c>
      <c r="AI1338" s="170" t="s">
        <v>405</v>
      </c>
      <c r="AJ1338" s="41" t="s">
        <v>405</v>
      </c>
      <c r="AK1338" s="1" t="s">
        <v>404</v>
      </c>
      <c r="AL1338" s="90">
        <v>1</v>
      </c>
      <c r="AM1338" s="92"/>
      <c r="AN1338" s="25" t="s">
        <v>409</v>
      </c>
      <c r="AO1338" s="25"/>
      <c r="AP1338" s="25"/>
      <c r="AQ1338" s="25"/>
      <c r="AR1338" s="25"/>
      <c r="AS1338" s="34" t="s">
        <v>1916</v>
      </c>
      <c r="AT1338" s="34"/>
      <c r="AU1338" s="29">
        <v>1231</v>
      </c>
      <c r="AV1338" s="29" t="s">
        <v>449</v>
      </c>
      <c r="AW1338" s="29" t="str">
        <f t="shared" si="285"/>
        <v>1231.</v>
      </c>
      <c r="AX1338" s="104"/>
      <c r="BN1338" s="104"/>
    </row>
    <row r="1339" spans="1:66" ht="22.5" customHeight="1" x14ac:dyDescent="0.3">
      <c r="A1339" s="159" t="str">
        <f t="shared" si="283"/>
        <v>1232.</v>
      </c>
      <c r="B1339" s="159">
        <v>4125</v>
      </c>
      <c r="C1339" s="185" t="s">
        <v>1314</v>
      </c>
      <c r="D1339" s="159">
        <v>1967</v>
      </c>
      <c r="E1339" s="167" t="s">
        <v>34</v>
      </c>
      <c r="F1339" s="159" t="s">
        <v>37</v>
      </c>
      <c r="G1339" s="168">
        <v>5</v>
      </c>
      <c r="H1339" s="168">
        <v>4</v>
      </c>
      <c r="I1339" s="165">
        <v>3523.8</v>
      </c>
      <c r="J1339" s="165">
        <v>3081.3</v>
      </c>
      <c r="K1339" s="165">
        <v>3081.3</v>
      </c>
      <c r="L1339" s="169">
        <v>158</v>
      </c>
      <c r="M1339" s="154">
        <f>T1339</f>
        <v>1553882.4300000002</v>
      </c>
      <c r="N1339" s="165" t="s">
        <v>34</v>
      </c>
      <c r="O1339" s="160" t="s">
        <v>34</v>
      </c>
      <c r="P1339" s="165" t="s">
        <v>34</v>
      </c>
      <c r="Q1339" s="152">
        <f t="shared" si="279"/>
        <v>1553882.4300000002</v>
      </c>
      <c r="R1339" s="173">
        <f t="shared" si="284"/>
        <v>440.96782734547935</v>
      </c>
      <c r="S1339" s="154">
        <v>5526.6610169491523</v>
      </c>
      <c r="T1339" s="165">
        <f>799487.9+754394.53</f>
        <v>1553882.4300000002</v>
      </c>
      <c r="U1339" s="169" t="s">
        <v>34</v>
      </c>
      <c r="V1339" s="165" t="s">
        <v>34</v>
      </c>
      <c r="W1339" s="165" t="s">
        <v>34</v>
      </c>
      <c r="X1339" s="165" t="s">
        <v>34</v>
      </c>
      <c r="Y1339" s="165" t="s">
        <v>34</v>
      </c>
      <c r="Z1339" s="165" t="s">
        <v>34</v>
      </c>
      <c r="AA1339" s="165" t="s">
        <v>34</v>
      </c>
      <c r="AB1339" s="165" t="s">
        <v>34</v>
      </c>
      <c r="AC1339" s="165" t="s">
        <v>34</v>
      </c>
      <c r="AD1339" s="165" t="s">
        <v>34</v>
      </c>
      <c r="AE1339" s="165" t="s">
        <v>34</v>
      </c>
      <c r="AF1339" s="165" t="s">
        <v>34</v>
      </c>
      <c r="AG1339" s="165" t="s">
        <v>34</v>
      </c>
      <c r="AH1339" s="165" t="s">
        <v>34</v>
      </c>
      <c r="AI1339" s="170" t="s">
        <v>405</v>
      </c>
      <c r="AJ1339" s="41" t="s">
        <v>405</v>
      </c>
      <c r="AK1339" s="1" t="s">
        <v>404</v>
      </c>
      <c r="AL1339" s="90">
        <v>1</v>
      </c>
      <c r="AM1339" s="92"/>
      <c r="AN1339" s="25" t="s">
        <v>1534</v>
      </c>
      <c r="AO1339" s="25">
        <f>799487.9</f>
        <v>799487.9</v>
      </c>
      <c r="AP1339" s="25">
        <v>754394.53</v>
      </c>
      <c r="AQ1339" s="25"/>
      <c r="AR1339" s="25"/>
      <c r="AS1339" s="34" t="s">
        <v>1937</v>
      </c>
      <c r="AT1339" s="34"/>
      <c r="AU1339" s="29">
        <v>1232</v>
      </c>
      <c r="AV1339" s="29" t="s">
        <v>449</v>
      </c>
      <c r="AW1339" s="29" t="str">
        <f t="shared" si="285"/>
        <v>1232.</v>
      </c>
      <c r="AX1339" s="104"/>
      <c r="BN1339" s="104"/>
    </row>
    <row r="1340" spans="1:66" ht="22.5" customHeight="1" x14ac:dyDescent="0.3">
      <c r="A1340" s="159" t="str">
        <f t="shared" si="283"/>
        <v>1233.</v>
      </c>
      <c r="B1340" s="159">
        <v>4134</v>
      </c>
      <c r="C1340" s="171" t="s">
        <v>1315</v>
      </c>
      <c r="D1340" s="159" t="s">
        <v>388</v>
      </c>
      <c r="E1340" s="167" t="s">
        <v>34</v>
      </c>
      <c r="F1340" s="159" t="s">
        <v>35</v>
      </c>
      <c r="G1340" s="168">
        <v>2</v>
      </c>
      <c r="H1340" s="168">
        <v>1</v>
      </c>
      <c r="I1340" s="165">
        <v>695.2</v>
      </c>
      <c r="J1340" s="165">
        <v>355.6</v>
      </c>
      <c r="K1340" s="165">
        <v>395.8</v>
      </c>
      <c r="L1340" s="169">
        <v>19</v>
      </c>
      <c r="M1340" s="165">
        <f>X1340+AH1340</f>
        <v>2732099.77</v>
      </c>
      <c r="N1340" s="165" t="s">
        <v>34</v>
      </c>
      <c r="O1340" s="160" t="s">
        <v>34</v>
      </c>
      <c r="P1340" s="165" t="s">
        <v>34</v>
      </c>
      <c r="Q1340" s="152">
        <f t="shared" si="279"/>
        <v>2732099.77</v>
      </c>
      <c r="R1340" s="173">
        <f t="shared" si="284"/>
        <v>3929.947885500575</v>
      </c>
      <c r="S1340" s="154">
        <v>5221.4052538370725</v>
      </c>
      <c r="T1340" s="165" t="s">
        <v>34</v>
      </c>
      <c r="U1340" s="169" t="s">
        <v>34</v>
      </c>
      <c r="V1340" s="165" t="s">
        <v>34</v>
      </c>
      <c r="W1340" s="165">
        <v>828</v>
      </c>
      <c r="X1340" s="165">
        <v>2467185.81</v>
      </c>
      <c r="Y1340" s="165" t="s">
        <v>34</v>
      </c>
      <c r="Z1340" s="165" t="s">
        <v>34</v>
      </c>
      <c r="AA1340" s="165" t="s">
        <v>34</v>
      </c>
      <c r="AB1340" s="165" t="s">
        <v>34</v>
      </c>
      <c r="AC1340" s="165" t="s">
        <v>34</v>
      </c>
      <c r="AD1340" s="165" t="s">
        <v>34</v>
      </c>
      <c r="AE1340" s="165" t="s">
        <v>34</v>
      </c>
      <c r="AF1340" s="165" t="s">
        <v>34</v>
      </c>
      <c r="AG1340" s="165" t="s">
        <v>34</v>
      </c>
      <c r="AH1340" s="165">
        <v>264913.96000000002</v>
      </c>
      <c r="AI1340" s="170" t="s">
        <v>405</v>
      </c>
      <c r="AJ1340" s="41" t="s">
        <v>405</v>
      </c>
      <c r="AK1340" s="1" t="s">
        <v>404</v>
      </c>
      <c r="AL1340" s="90">
        <v>1</v>
      </c>
      <c r="AM1340" s="91"/>
      <c r="AN1340" s="22" t="s">
        <v>1587</v>
      </c>
      <c r="AO1340" s="22"/>
      <c r="AP1340" s="22"/>
      <c r="AQ1340" s="22"/>
      <c r="AR1340" s="22"/>
      <c r="AS1340" s="47" t="s">
        <v>1505</v>
      </c>
      <c r="AT1340" s="55">
        <v>43459</v>
      </c>
      <c r="AU1340" s="29">
        <v>1233</v>
      </c>
      <c r="AV1340" s="29" t="s">
        <v>449</v>
      </c>
      <c r="AW1340" s="29" t="str">
        <f t="shared" si="285"/>
        <v>1233.</v>
      </c>
      <c r="AX1340" s="104"/>
      <c r="BN1340" s="104"/>
    </row>
    <row r="1341" spans="1:66" ht="22.5" customHeight="1" x14ac:dyDescent="0.3">
      <c r="A1341" s="159" t="str">
        <f t="shared" si="283"/>
        <v>1234.</v>
      </c>
      <c r="B1341" s="159">
        <v>4135</v>
      </c>
      <c r="C1341" s="171" t="s">
        <v>1316</v>
      </c>
      <c r="D1341" s="159">
        <v>1894</v>
      </c>
      <c r="E1341" s="167" t="s">
        <v>34</v>
      </c>
      <c r="F1341" s="159" t="s">
        <v>35</v>
      </c>
      <c r="G1341" s="168">
        <v>2</v>
      </c>
      <c r="H1341" s="168">
        <v>2</v>
      </c>
      <c r="I1341" s="165">
        <v>759.1</v>
      </c>
      <c r="J1341" s="165">
        <v>672.3</v>
      </c>
      <c r="K1341" s="165">
        <v>672.3</v>
      </c>
      <c r="L1341" s="169">
        <v>35</v>
      </c>
      <c r="M1341" s="154">
        <f>T1341</f>
        <v>499670.13</v>
      </c>
      <c r="N1341" s="165" t="s">
        <v>34</v>
      </c>
      <c r="O1341" s="160" t="s">
        <v>34</v>
      </c>
      <c r="P1341" s="165" t="s">
        <v>34</v>
      </c>
      <c r="Q1341" s="152">
        <f t="shared" si="279"/>
        <v>499670.13</v>
      </c>
      <c r="R1341" s="173">
        <f t="shared" si="284"/>
        <v>658.2401923330259</v>
      </c>
      <c r="S1341" s="154">
        <v>5526.6610169491523</v>
      </c>
      <c r="T1341" s="165">
        <v>499670.13</v>
      </c>
      <c r="U1341" s="169" t="s">
        <v>34</v>
      </c>
      <c r="V1341" s="165" t="s">
        <v>34</v>
      </c>
      <c r="W1341" s="165" t="s">
        <v>34</v>
      </c>
      <c r="X1341" s="165" t="s">
        <v>34</v>
      </c>
      <c r="Y1341" s="165" t="s">
        <v>34</v>
      </c>
      <c r="Z1341" s="165" t="s">
        <v>34</v>
      </c>
      <c r="AA1341" s="165" t="s">
        <v>34</v>
      </c>
      <c r="AB1341" s="165" t="s">
        <v>34</v>
      </c>
      <c r="AC1341" s="165" t="s">
        <v>34</v>
      </c>
      <c r="AD1341" s="165" t="s">
        <v>34</v>
      </c>
      <c r="AE1341" s="165" t="s">
        <v>34</v>
      </c>
      <c r="AF1341" s="165" t="s">
        <v>34</v>
      </c>
      <c r="AG1341" s="165" t="s">
        <v>34</v>
      </c>
      <c r="AH1341" s="165" t="s">
        <v>34</v>
      </c>
      <c r="AI1341" s="170" t="s">
        <v>405</v>
      </c>
      <c r="AJ1341" s="41" t="s">
        <v>405</v>
      </c>
      <c r="AK1341" s="1" t="s">
        <v>404</v>
      </c>
      <c r="AL1341" s="90">
        <v>1</v>
      </c>
      <c r="AM1341" s="92"/>
      <c r="AN1341" s="25" t="s">
        <v>486</v>
      </c>
      <c r="AO1341" s="25"/>
      <c r="AP1341" s="25"/>
      <c r="AQ1341" s="25"/>
      <c r="AR1341" s="25"/>
      <c r="AS1341" s="34" t="s">
        <v>1917</v>
      </c>
      <c r="AT1341" s="34"/>
      <c r="AU1341" s="29">
        <v>1234</v>
      </c>
      <c r="AV1341" s="29" t="s">
        <v>449</v>
      </c>
      <c r="AW1341" s="29" t="str">
        <f t="shared" si="285"/>
        <v>1234.</v>
      </c>
      <c r="AX1341" s="104"/>
      <c r="BN1341" s="104"/>
    </row>
    <row r="1342" spans="1:66" ht="22.5" customHeight="1" x14ac:dyDescent="0.3">
      <c r="A1342" s="159" t="str">
        <f t="shared" si="283"/>
        <v>1235.</v>
      </c>
      <c r="B1342" s="159">
        <v>4136</v>
      </c>
      <c r="C1342" s="185" t="s">
        <v>1317</v>
      </c>
      <c r="D1342" s="159">
        <v>1832</v>
      </c>
      <c r="E1342" s="167" t="s">
        <v>34</v>
      </c>
      <c r="F1342" s="159" t="s">
        <v>35</v>
      </c>
      <c r="G1342" s="168">
        <v>2</v>
      </c>
      <c r="H1342" s="168">
        <v>1</v>
      </c>
      <c r="I1342" s="165">
        <v>705.7</v>
      </c>
      <c r="J1342" s="165">
        <v>597.20000000000005</v>
      </c>
      <c r="K1342" s="165">
        <v>443.8</v>
      </c>
      <c r="L1342" s="169">
        <v>35</v>
      </c>
      <c r="M1342" s="154">
        <f>T1342+X1342+AH1342</f>
        <v>2907078.81</v>
      </c>
      <c r="N1342" s="165" t="s">
        <v>34</v>
      </c>
      <c r="O1342" s="160" t="s">
        <v>34</v>
      </c>
      <c r="P1342" s="165" t="s">
        <v>34</v>
      </c>
      <c r="Q1342" s="152">
        <f t="shared" si="279"/>
        <v>2907078.81</v>
      </c>
      <c r="R1342" s="173">
        <f t="shared" si="284"/>
        <v>4119.4258325067303</v>
      </c>
      <c r="S1342" s="154">
        <v>5526.6610169491523</v>
      </c>
      <c r="T1342" s="165">
        <v>190026.19</v>
      </c>
      <c r="U1342" s="169" t="s">
        <v>34</v>
      </c>
      <c r="V1342" s="165" t="s">
        <v>34</v>
      </c>
      <c r="W1342" s="165">
        <v>826</v>
      </c>
      <c r="X1342" s="165">
        <v>2594078.62</v>
      </c>
      <c r="Y1342" s="165" t="s">
        <v>34</v>
      </c>
      <c r="Z1342" s="165" t="s">
        <v>34</v>
      </c>
      <c r="AA1342" s="165" t="s">
        <v>34</v>
      </c>
      <c r="AB1342" s="165" t="s">
        <v>34</v>
      </c>
      <c r="AC1342" s="165" t="s">
        <v>34</v>
      </c>
      <c r="AD1342" s="165" t="s">
        <v>34</v>
      </c>
      <c r="AE1342" s="165" t="s">
        <v>34</v>
      </c>
      <c r="AF1342" s="165" t="s">
        <v>34</v>
      </c>
      <c r="AG1342" s="165" t="s">
        <v>34</v>
      </c>
      <c r="AH1342" s="165">
        <f>122974</f>
        <v>122974</v>
      </c>
      <c r="AI1342" s="170" t="s">
        <v>405</v>
      </c>
      <c r="AJ1342" s="41" t="s">
        <v>405</v>
      </c>
      <c r="AK1342" s="1" t="s">
        <v>404</v>
      </c>
      <c r="AL1342" s="90">
        <v>1</v>
      </c>
      <c r="AM1342" s="92"/>
      <c r="AN1342" s="25" t="s">
        <v>1536</v>
      </c>
      <c r="AO1342" s="25"/>
      <c r="AP1342" s="25"/>
      <c r="AQ1342" s="25"/>
      <c r="AR1342" s="25"/>
      <c r="AS1342" s="44" t="s">
        <v>1921</v>
      </c>
      <c r="AT1342" s="34"/>
      <c r="AU1342" s="29">
        <v>1235</v>
      </c>
      <c r="AV1342" s="29" t="s">
        <v>449</v>
      </c>
      <c r="AW1342" s="29" t="str">
        <f t="shared" si="285"/>
        <v>1235.</v>
      </c>
      <c r="AX1342" s="104"/>
      <c r="BN1342" s="104"/>
    </row>
    <row r="1343" spans="1:66" ht="22.5" customHeight="1" x14ac:dyDescent="0.3">
      <c r="A1343" s="159" t="str">
        <f t="shared" si="283"/>
        <v>1236.</v>
      </c>
      <c r="B1343" s="159">
        <v>4137</v>
      </c>
      <c r="C1343" s="185" t="s">
        <v>1318</v>
      </c>
      <c r="D1343" s="159">
        <v>1931</v>
      </c>
      <c r="E1343" s="167" t="s">
        <v>34</v>
      </c>
      <c r="F1343" s="159" t="s">
        <v>35</v>
      </c>
      <c r="G1343" s="168">
        <v>3</v>
      </c>
      <c r="H1343" s="168">
        <v>3</v>
      </c>
      <c r="I1343" s="165">
        <v>1684.8</v>
      </c>
      <c r="J1343" s="165">
        <v>1425.88</v>
      </c>
      <c r="K1343" s="165">
        <v>1205.2</v>
      </c>
      <c r="L1343" s="169">
        <v>104</v>
      </c>
      <c r="M1343" s="152">
        <f>T1343+X1343</f>
        <v>4427789.4400000004</v>
      </c>
      <c r="N1343" s="165" t="s">
        <v>34</v>
      </c>
      <c r="O1343" s="160" t="s">
        <v>34</v>
      </c>
      <c r="P1343" s="165" t="s">
        <v>34</v>
      </c>
      <c r="Q1343" s="152">
        <f t="shared" si="279"/>
        <v>4427789.4400000004</v>
      </c>
      <c r="R1343" s="173">
        <f t="shared" si="284"/>
        <v>2628.0801519468191</v>
      </c>
      <c r="S1343" s="154">
        <v>5526.6610169491523</v>
      </c>
      <c r="T1343" s="165">
        <v>951573.17</v>
      </c>
      <c r="U1343" s="169" t="s">
        <v>34</v>
      </c>
      <c r="V1343" s="165" t="s">
        <v>34</v>
      </c>
      <c r="W1343" s="165">
        <v>1069</v>
      </c>
      <c r="X1343" s="165">
        <v>3476216.27</v>
      </c>
      <c r="Y1343" s="165" t="s">
        <v>34</v>
      </c>
      <c r="Z1343" s="165" t="s">
        <v>34</v>
      </c>
      <c r="AA1343" s="165" t="s">
        <v>34</v>
      </c>
      <c r="AB1343" s="165" t="s">
        <v>34</v>
      </c>
      <c r="AC1343" s="165" t="s">
        <v>34</v>
      </c>
      <c r="AD1343" s="165" t="s">
        <v>34</v>
      </c>
      <c r="AE1343" s="165" t="s">
        <v>34</v>
      </c>
      <c r="AF1343" s="165" t="s">
        <v>34</v>
      </c>
      <c r="AG1343" s="165" t="s">
        <v>34</v>
      </c>
      <c r="AH1343" s="165" t="s">
        <v>34</v>
      </c>
      <c r="AI1343" s="170" t="s">
        <v>405</v>
      </c>
      <c r="AJ1343" s="41" t="s">
        <v>405</v>
      </c>
      <c r="AK1343" s="1" t="s">
        <v>404</v>
      </c>
      <c r="AL1343" s="90">
        <v>1</v>
      </c>
      <c r="AM1343" s="92"/>
      <c r="AN1343" s="25" t="s">
        <v>1551</v>
      </c>
      <c r="AO1343" s="25"/>
      <c r="AP1343" s="25"/>
      <c r="AQ1343" s="25"/>
      <c r="AR1343" s="25"/>
      <c r="AS1343" s="34" t="s">
        <v>596</v>
      </c>
      <c r="AT1343" s="34"/>
      <c r="AU1343" s="29">
        <v>1236</v>
      </c>
      <c r="AV1343" s="29" t="s">
        <v>449</v>
      </c>
      <c r="AW1343" s="29" t="str">
        <f t="shared" si="285"/>
        <v>1236.</v>
      </c>
      <c r="AX1343" s="104"/>
      <c r="BN1343" s="104"/>
    </row>
    <row r="1344" spans="1:66" ht="22.5" customHeight="1" x14ac:dyDescent="0.3">
      <c r="A1344" s="159" t="str">
        <f t="shared" si="283"/>
        <v>1237.</v>
      </c>
      <c r="B1344" s="159">
        <v>4142</v>
      </c>
      <c r="C1344" s="185" t="s">
        <v>1020</v>
      </c>
      <c r="D1344" s="159">
        <v>1930</v>
      </c>
      <c r="E1344" s="167" t="s">
        <v>34</v>
      </c>
      <c r="F1344" s="159" t="s">
        <v>35</v>
      </c>
      <c r="G1344" s="168">
        <v>3</v>
      </c>
      <c r="H1344" s="168">
        <v>3</v>
      </c>
      <c r="I1344" s="165">
        <v>1752.4</v>
      </c>
      <c r="J1344" s="165">
        <v>1483</v>
      </c>
      <c r="K1344" s="165">
        <v>1187.5999999999999</v>
      </c>
      <c r="L1344" s="169">
        <v>84</v>
      </c>
      <c r="M1344" s="152">
        <f>X1344</f>
        <v>2896898.39</v>
      </c>
      <c r="N1344" s="165" t="s">
        <v>34</v>
      </c>
      <c r="O1344" s="160" t="s">
        <v>34</v>
      </c>
      <c r="P1344" s="165" t="s">
        <v>34</v>
      </c>
      <c r="Q1344" s="152">
        <f t="shared" si="279"/>
        <v>2896898.39</v>
      </c>
      <c r="R1344" s="173">
        <f t="shared" si="284"/>
        <v>1653.103395343529</v>
      </c>
      <c r="S1344" s="154">
        <v>5526.6610169491523</v>
      </c>
      <c r="T1344" s="165" t="s">
        <v>34</v>
      </c>
      <c r="U1344" s="169" t="s">
        <v>34</v>
      </c>
      <c r="V1344" s="165" t="s">
        <v>34</v>
      </c>
      <c r="W1344" s="165">
        <v>1006.5</v>
      </c>
      <c r="X1344" s="165">
        <v>2896898.39</v>
      </c>
      <c r="Y1344" s="165" t="s">
        <v>34</v>
      </c>
      <c r="Z1344" s="165" t="s">
        <v>34</v>
      </c>
      <c r="AA1344" s="165" t="s">
        <v>34</v>
      </c>
      <c r="AB1344" s="165" t="s">
        <v>34</v>
      </c>
      <c r="AC1344" s="165" t="s">
        <v>34</v>
      </c>
      <c r="AD1344" s="165" t="s">
        <v>34</v>
      </c>
      <c r="AE1344" s="165" t="s">
        <v>34</v>
      </c>
      <c r="AF1344" s="165" t="s">
        <v>34</v>
      </c>
      <c r="AG1344" s="165" t="s">
        <v>34</v>
      </c>
      <c r="AH1344" s="165" t="s">
        <v>34</v>
      </c>
      <c r="AI1344" s="170" t="s">
        <v>405</v>
      </c>
      <c r="AJ1344" s="41" t="s">
        <v>405</v>
      </c>
      <c r="AK1344" s="1" t="s">
        <v>404</v>
      </c>
      <c r="AL1344" s="90">
        <v>1</v>
      </c>
      <c r="AM1344" s="92"/>
      <c r="AN1344" s="25" t="s">
        <v>1587</v>
      </c>
      <c r="AO1344" s="25"/>
      <c r="AP1344" s="25"/>
      <c r="AQ1344" s="25"/>
      <c r="AR1344" s="25"/>
      <c r="AS1344" s="34"/>
      <c r="AT1344" s="34"/>
      <c r="AU1344" s="29">
        <v>1237</v>
      </c>
      <c r="AV1344" s="29" t="s">
        <v>449</v>
      </c>
      <c r="AW1344" s="29" t="str">
        <f t="shared" si="285"/>
        <v>1237.</v>
      </c>
      <c r="AX1344" s="104"/>
      <c r="BN1344" s="104"/>
    </row>
    <row r="1345" spans="1:66" ht="22.5" customHeight="1" x14ac:dyDescent="0.3">
      <c r="A1345" s="159" t="str">
        <f t="shared" si="283"/>
        <v>1238.</v>
      </c>
      <c r="B1345" s="159">
        <v>4143</v>
      </c>
      <c r="C1345" s="185" t="s">
        <v>1719</v>
      </c>
      <c r="D1345" s="159">
        <v>1929</v>
      </c>
      <c r="E1345" s="167" t="s">
        <v>34</v>
      </c>
      <c r="F1345" s="159" t="s">
        <v>35</v>
      </c>
      <c r="G1345" s="168">
        <v>3</v>
      </c>
      <c r="H1345" s="168">
        <v>3</v>
      </c>
      <c r="I1345" s="165">
        <v>1728</v>
      </c>
      <c r="J1345" s="165">
        <v>1462.4</v>
      </c>
      <c r="K1345" s="165">
        <v>1257.25</v>
      </c>
      <c r="L1345" s="169">
        <v>125</v>
      </c>
      <c r="M1345" s="152">
        <f>X1345</f>
        <v>2790823.68</v>
      </c>
      <c r="N1345" s="165" t="s">
        <v>34</v>
      </c>
      <c r="O1345" s="160" t="s">
        <v>34</v>
      </c>
      <c r="P1345" s="165" t="s">
        <v>34</v>
      </c>
      <c r="Q1345" s="152">
        <f t="shared" si="279"/>
        <v>2790823.68</v>
      </c>
      <c r="R1345" s="173">
        <v>1538.1819849537039</v>
      </c>
      <c r="S1345" s="154">
        <v>5526.6610169491523</v>
      </c>
      <c r="T1345" s="165" t="s">
        <v>34</v>
      </c>
      <c r="U1345" s="169" t="s">
        <v>34</v>
      </c>
      <c r="V1345" s="165" t="s">
        <v>34</v>
      </c>
      <c r="W1345" s="165">
        <v>953.9</v>
      </c>
      <c r="X1345" s="165">
        <v>2790823.68</v>
      </c>
      <c r="Y1345" s="165" t="s">
        <v>34</v>
      </c>
      <c r="Z1345" s="165" t="s">
        <v>34</v>
      </c>
      <c r="AA1345" s="165" t="s">
        <v>34</v>
      </c>
      <c r="AB1345" s="165" t="s">
        <v>34</v>
      </c>
      <c r="AC1345" s="165" t="s">
        <v>34</v>
      </c>
      <c r="AD1345" s="165" t="s">
        <v>34</v>
      </c>
      <c r="AE1345" s="165" t="s">
        <v>34</v>
      </c>
      <c r="AF1345" s="165" t="s">
        <v>34</v>
      </c>
      <c r="AG1345" s="165" t="s">
        <v>34</v>
      </c>
      <c r="AH1345" s="165" t="s">
        <v>34</v>
      </c>
      <c r="AI1345" s="170" t="s">
        <v>405</v>
      </c>
      <c r="AJ1345" s="41" t="s">
        <v>405</v>
      </c>
      <c r="AK1345" s="1" t="s">
        <v>404</v>
      </c>
      <c r="AL1345" s="90">
        <v>1</v>
      </c>
      <c r="AM1345" s="92"/>
      <c r="AN1345" s="25" t="s">
        <v>1587</v>
      </c>
      <c r="AO1345" s="25"/>
      <c r="AP1345" s="25"/>
      <c r="AQ1345" s="25"/>
      <c r="AR1345" s="25"/>
      <c r="AS1345" s="34"/>
      <c r="AT1345" s="34"/>
      <c r="AU1345" s="29">
        <v>1238</v>
      </c>
      <c r="AV1345" s="29" t="s">
        <v>449</v>
      </c>
      <c r="AW1345" s="29" t="str">
        <f t="shared" si="285"/>
        <v>1238.</v>
      </c>
      <c r="AX1345" s="104"/>
      <c r="BN1345" s="104"/>
    </row>
    <row r="1346" spans="1:66" ht="22.5" customHeight="1" x14ac:dyDescent="0.3">
      <c r="A1346" s="159" t="str">
        <f t="shared" si="283"/>
        <v>1239.</v>
      </c>
      <c r="B1346" s="159">
        <v>4146</v>
      </c>
      <c r="C1346" s="185" t="s">
        <v>1022</v>
      </c>
      <c r="D1346" s="159">
        <v>1936</v>
      </c>
      <c r="E1346" s="167" t="s">
        <v>34</v>
      </c>
      <c r="F1346" s="159" t="s">
        <v>35</v>
      </c>
      <c r="G1346" s="168">
        <v>4</v>
      </c>
      <c r="H1346" s="168">
        <v>3</v>
      </c>
      <c r="I1346" s="165">
        <v>2239.3000000000002</v>
      </c>
      <c r="J1346" s="165">
        <v>1895.1</v>
      </c>
      <c r="K1346" s="165">
        <v>1595.4</v>
      </c>
      <c r="L1346" s="169">
        <v>100</v>
      </c>
      <c r="M1346" s="165">
        <f>AD1346</f>
        <v>286714.71999999997</v>
      </c>
      <c r="N1346" s="165" t="s">
        <v>34</v>
      </c>
      <c r="O1346" s="160" t="s">
        <v>34</v>
      </c>
      <c r="P1346" s="165" t="s">
        <v>34</v>
      </c>
      <c r="Q1346" s="152">
        <f t="shared" si="279"/>
        <v>286714.71999999997</v>
      </c>
      <c r="R1346" s="173">
        <f>M1346/I1346</f>
        <v>128.03765462421291</v>
      </c>
      <c r="S1346" s="154">
        <v>5526.6610169491523</v>
      </c>
      <c r="T1346" s="165" t="s">
        <v>34</v>
      </c>
      <c r="U1346" s="169" t="s">
        <v>34</v>
      </c>
      <c r="V1346" s="165" t="s">
        <v>34</v>
      </c>
      <c r="W1346" s="165" t="s">
        <v>34</v>
      </c>
      <c r="X1346" s="165" t="s">
        <v>34</v>
      </c>
      <c r="Y1346" s="165" t="s">
        <v>34</v>
      </c>
      <c r="Z1346" s="165" t="s">
        <v>34</v>
      </c>
      <c r="AA1346" s="165" t="s">
        <v>34</v>
      </c>
      <c r="AB1346" s="165" t="s">
        <v>34</v>
      </c>
      <c r="AC1346" s="165">
        <v>106</v>
      </c>
      <c r="AD1346" s="165">
        <v>286714.71999999997</v>
      </c>
      <c r="AE1346" s="165" t="s">
        <v>34</v>
      </c>
      <c r="AF1346" s="165" t="s">
        <v>34</v>
      </c>
      <c r="AG1346" s="165" t="s">
        <v>34</v>
      </c>
      <c r="AH1346" s="165" t="s">
        <v>34</v>
      </c>
      <c r="AI1346" s="170" t="s">
        <v>405</v>
      </c>
      <c r="AJ1346" s="41" t="s">
        <v>405</v>
      </c>
      <c r="AK1346" s="1" t="s">
        <v>404</v>
      </c>
      <c r="AL1346" s="90">
        <v>1</v>
      </c>
      <c r="AM1346" s="92"/>
      <c r="AN1346" s="25" t="s">
        <v>1589</v>
      </c>
      <c r="AO1346" s="25"/>
      <c r="AP1346" s="25"/>
      <c r="AQ1346" s="25"/>
      <c r="AR1346" s="25"/>
      <c r="AS1346" s="34"/>
      <c r="AT1346" s="34"/>
      <c r="AU1346" s="29">
        <v>1239</v>
      </c>
      <c r="AV1346" s="29" t="s">
        <v>449</v>
      </c>
      <c r="AW1346" s="29" t="str">
        <f t="shared" si="285"/>
        <v>1239.</v>
      </c>
      <c r="AX1346" s="104"/>
      <c r="BN1346" s="104"/>
    </row>
    <row r="1347" spans="1:66" ht="22.5" customHeight="1" x14ac:dyDescent="0.3">
      <c r="A1347" s="159" t="str">
        <f t="shared" si="283"/>
        <v>1240.</v>
      </c>
      <c r="B1347" s="159">
        <v>4155</v>
      </c>
      <c r="C1347" s="185" t="s">
        <v>1632</v>
      </c>
      <c r="D1347" s="159">
        <v>1963</v>
      </c>
      <c r="E1347" s="167" t="s">
        <v>34</v>
      </c>
      <c r="F1347" s="159" t="s">
        <v>35</v>
      </c>
      <c r="G1347" s="168">
        <v>4</v>
      </c>
      <c r="H1347" s="168">
        <v>2</v>
      </c>
      <c r="I1347" s="165">
        <v>1278.3</v>
      </c>
      <c r="J1347" s="165">
        <v>804.6</v>
      </c>
      <c r="K1347" s="165">
        <v>804.6</v>
      </c>
      <c r="L1347" s="169">
        <v>54</v>
      </c>
      <c r="M1347" s="154">
        <f>T1347</f>
        <v>351942.94</v>
      </c>
      <c r="N1347" s="165" t="s">
        <v>34</v>
      </c>
      <c r="O1347" s="160" t="s">
        <v>34</v>
      </c>
      <c r="P1347" s="165" t="s">
        <v>34</v>
      </c>
      <c r="Q1347" s="152">
        <f t="shared" si="279"/>
        <v>351942.94</v>
      </c>
      <c r="R1347" s="173"/>
      <c r="S1347" s="154"/>
      <c r="T1347" s="165">
        <v>351942.94</v>
      </c>
      <c r="U1347" s="169" t="s">
        <v>34</v>
      </c>
      <c r="V1347" s="165" t="s">
        <v>34</v>
      </c>
      <c r="W1347" s="165" t="s">
        <v>34</v>
      </c>
      <c r="X1347" s="165" t="s">
        <v>34</v>
      </c>
      <c r="Y1347" s="165" t="s">
        <v>34</v>
      </c>
      <c r="Z1347" s="165" t="s">
        <v>34</v>
      </c>
      <c r="AA1347" s="165" t="s">
        <v>34</v>
      </c>
      <c r="AB1347" s="165" t="s">
        <v>34</v>
      </c>
      <c r="AC1347" s="165" t="s">
        <v>34</v>
      </c>
      <c r="AD1347" s="165" t="s">
        <v>34</v>
      </c>
      <c r="AE1347" s="165" t="s">
        <v>34</v>
      </c>
      <c r="AF1347" s="165" t="s">
        <v>34</v>
      </c>
      <c r="AG1347" s="165" t="s">
        <v>34</v>
      </c>
      <c r="AH1347" s="165" t="s">
        <v>34</v>
      </c>
      <c r="AI1347" s="170" t="s">
        <v>405</v>
      </c>
      <c r="AJ1347" s="41" t="s">
        <v>405</v>
      </c>
      <c r="AK1347" s="1" t="s">
        <v>406</v>
      </c>
      <c r="AL1347" s="90">
        <v>1</v>
      </c>
      <c r="AM1347" s="92"/>
      <c r="AN1347" s="25" t="s">
        <v>501</v>
      </c>
      <c r="AO1347" s="25"/>
      <c r="AP1347" s="25"/>
      <c r="AQ1347" s="25"/>
      <c r="AR1347" s="25"/>
      <c r="AS1347" s="44" t="s">
        <v>1633</v>
      </c>
      <c r="AT1347" s="34"/>
      <c r="AU1347" s="29">
        <v>1240</v>
      </c>
      <c r="AV1347" s="29" t="s">
        <v>449</v>
      </c>
      <c r="AW1347" s="29" t="str">
        <f t="shared" si="285"/>
        <v>1240.</v>
      </c>
      <c r="AX1347" s="104"/>
      <c r="BN1347" s="104"/>
    </row>
    <row r="1348" spans="1:66" ht="22.5" customHeight="1" x14ac:dyDescent="0.3">
      <c r="A1348" s="159" t="str">
        <f t="shared" si="283"/>
        <v>1241.</v>
      </c>
      <c r="B1348" s="159">
        <v>4151</v>
      </c>
      <c r="C1348" s="171" t="s">
        <v>1319</v>
      </c>
      <c r="D1348" s="159">
        <v>1965</v>
      </c>
      <c r="E1348" s="167" t="s">
        <v>34</v>
      </c>
      <c r="F1348" s="159" t="s">
        <v>35</v>
      </c>
      <c r="G1348" s="168">
        <v>5</v>
      </c>
      <c r="H1348" s="168">
        <v>6</v>
      </c>
      <c r="I1348" s="165">
        <v>4829.1000000000004</v>
      </c>
      <c r="J1348" s="165">
        <v>4382.8999999999996</v>
      </c>
      <c r="K1348" s="165">
        <v>4126.6000000000004</v>
      </c>
      <c r="L1348" s="169">
        <v>177</v>
      </c>
      <c r="M1348" s="154">
        <f>T1348+AG1348</f>
        <v>487175.76</v>
      </c>
      <c r="N1348" s="165" t="s">
        <v>34</v>
      </c>
      <c r="O1348" s="160" t="s">
        <v>34</v>
      </c>
      <c r="P1348" s="165" t="s">
        <v>34</v>
      </c>
      <c r="Q1348" s="152">
        <f t="shared" si="279"/>
        <v>487175.76</v>
      </c>
      <c r="R1348" s="173">
        <f>M1348/I1348</f>
        <v>100.88334472261911</v>
      </c>
      <c r="S1348" s="154">
        <v>5526.6610169491523</v>
      </c>
      <c r="T1348" s="165">
        <v>456737.39</v>
      </c>
      <c r="U1348" s="169" t="s">
        <v>34</v>
      </c>
      <c r="V1348" s="165" t="s">
        <v>34</v>
      </c>
      <c r="W1348" s="165" t="s">
        <v>34</v>
      </c>
      <c r="X1348" s="165" t="s">
        <v>34</v>
      </c>
      <c r="Y1348" s="165" t="s">
        <v>34</v>
      </c>
      <c r="Z1348" s="165" t="s">
        <v>34</v>
      </c>
      <c r="AA1348" s="165" t="s">
        <v>34</v>
      </c>
      <c r="AB1348" s="165" t="s">
        <v>34</v>
      </c>
      <c r="AC1348" s="165" t="s">
        <v>34</v>
      </c>
      <c r="AD1348" s="165" t="s">
        <v>34</v>
      </c>
      <c r="AE1348" s="165" t="s">
        <v>34</v>
      </c>
      <c r="AF1348" s="165" t="s">
        <v>34</v>
      </c>
      <c r="AG1348" s="165">
        <v>30438.37</v>
      </c>
      <c r="AH1348" s="165" t="s">
        <v>34</v>
      </c>
      <c r="AI1348" s="170" t="s">
        <v>405</v>
      </c>
      <c r="AJ1348" s="41" t="s">
        <v>405</v>
      </c>
      <c r="AK1348" s="1" t="s">
        <v>404</v>
      </c>
      <c r="AL1348" s="90">
        <v>1</v>
      </c>
      <c r="AM1348" s="92"/>
      <c r="AN1348" s="25" t="s">
        <v>409</v>
      </c>
      <c r="AO1348" s="25"/>
      <c r="AP1348" s="25"/>
      <c r="AQ1348" s="25"/>
      <c r="AR1348" s="25"/>
      <c r="AS1348" s="34"/>
      <c r="AT1348" s="34"/>
      <c r="AU1348" s="29">
        <v>1241</v>
      </c>
      <c r="AV1348" s="29" t="s">
        <v>449</v>
      </c>
      <c r="AW1348" s="29" t="str">
        <f t="shared" si="285"/>
        <v>1241.</v>
      </c>
      <c r="AX1348" s="104"/>
      <c r="BN1348" s="104"/>
    </row>
    <row r="1349" spans="1:66" ht="22.5" customHeight="1" x14ac:dyDescent="0.3">
      <c r="A1349" s="159" t="str">
        <f t="shared" si="283"/>
        <v>1242.</v>
      </c>
      <c r="B1349" s="159">
        <v>4153</v>
      </c>
      <c r="C1349" s="171" t="s">
        <v>1320</v>
      </c>
      <c r="D1349" s="159">
        <v>1966</v>
      </c>
      <c r="E1349" s="167" t="s">
        <v>34</v>
      </c>
      <c r="F1349" s="159" t="s">
        <v>35</v>
      </c>
      <c r="G1349" s="168">
        <v>5</v>
      </c>
      <c r="H1349" s="168">
        <v>6</v>
      </c>
      <c r="I1349" s="165">
        <v>4847.8</v>
      </c>
      <c r="J1349" s="165">
        <v>4703.3</v>
      </c>
      <c r="K1349" s="165">
        <v>4532.0200000000004</v>
      </c>
      <c r="L1349" s="169">
        <v>200</v>
      </c>
      <c r="M1349" s="154">
        <f>T1349</f>
        <v>2968268.68</v>
      </c>
      <c r="N1349" s="165" t="s">
        <v>34</v>
      </c>
      <c r="O1349" s="160" t="s">
        <v>34</v>
      </c>
      <c r="P1349" s="165" t="s">
        <v>34</v>
      </c>
      <c r="Q1349" s="152">
        <f t="shared" si="279"/>
        <v>2968268.68</v>
      </c>
      <c r="R1349" s="173"/>
      <c r="S1349" s="154"/>
      <c r="T1349" s="165">
        <v>2968268.68</v>
      </c>
      <c r="U1349" s="169" t="s">
        <v>34</v>
      </c>
      <c r="V1349" s="165" t="s">
        <v>34</v>
      </c>
      <c r="W1349" s="165" t="s">
        <v>34</v>
      </c>
      <c r="X1349" s="165" t="s">
        <v>34</v>
      </c>
      <c r="Y1349" s="165" t="s">
        <v>34</v>
      </c>
      <c r="Z1349" s="165" t="s">
        <v>34</v>
      </c>
      <c r="AA1349" s="165" t="s">
        <v>34</v>
      </c>
      <c r="AB1349" s="165" t="s">
        <v>34</v>
      </c>
      <c r="AC1349" s="165" t="s">
        <v>34</v>
      </c>
      <c r="AD1349" s="165" t="s">
        <v>34</v>
      </c>
      <c r="AE1349" s="165" t="s">
        <v>34</v>
      </c>
      <c r="AF1349" s="165" t="s">
        <v>34</v>
      </c>
      <c r="AG1349" s="165" t="s">
        <v>34</v>
      </c>
      <c r="AH1349" s="165" t="s">
        <v>34</v>
      </c>
      <c r="AI1349" s="170" t="s">
        <v>405</v>
      </c>
      <c r="AJ1349" s="41" t="s">
        <v>405</v>
      </c>
      <c r="AK1349" s="1" t="s">
        <v>404</v>
      </c>
      <c r="AL1349" s="90">
        <v>1</v>
      </c>
      <c r="AM1349" s="92"/>
      <c r="AN1349" s="25" t="s">
        <v>1525</v>
      </c>
      <c r="AO1349" s="25"/>
      <c r="AP1349" s="25"/>
      <c r="AQ1349" s="25"/>
      <c r="AR1349" s="25"/>
      <c r="AS1349" s="34" t="s">
        <v>1834</v>
      </c>
      <c r="AT1349" s="34"/>
      <c r="AU1349" s="29">
        <v>1242</v>
      </c>
      <c r="AV1349" s="29" t="s">
        <v>449</v>
      </c>
      <c r="AW1349" s="29" t="str">
        <f t="shared" si="285"/>
        <v>1242.</v>
      </c>
      <c r="AX1349" s="104"/>
      <c r="BN1349" s="104"/>
    </row>
    <row r="1350" spans="1:66" ht="22.5" customHeight="1" x14ac:dyDescent="0.3">
      <c r="A1350" s="159" t="str">
        <f t="shared" si="283"/>
        <v>1243.</v>
      </c>
      <c r="B1350" s="159">
        <v>4158</v>
      </c>
      <c r="C1350" s="196" t="s">
        <v>1757</v>
      </c>
      <c r="D1350" s="159">
        <v>1967</v>
      </c>
      <c r="E1350" s="167" t="s">
        <v>34</v>
      </c>
      <c r="F1350" s="159" t="s">
        <v>35</v>
      </c>
      <c r="G1350" s="168">
        <v>5</v>
      </c>
      <c r="H1350" s="168">
        <v>4</v>
      </c>
      <c r="I1350" s="165">
        <v>3406.5</v>
      </c>
      <c r="J1350" s="165">
        <v>3168.5</v>
      </c>
      <c r="K1350" s="165">
        <v>3003.1</v>
      </c>
      <c r="L1350" s="169">
        <v>106</v>
      </c>
      <c r="M1350" s="154">
        <f>X1350</f>
        <v>1465474.3</v>
      </c>
      <c r="N1350" s="165" t="s">
        <v>34</v>
      </c>
      <c r="O1350" s="160" t="s">
        <v>34</v>
      </c>
      <c r="P1350" s="165" t="s">
        <v>34</v>
      </c>
      <c r="Q1350" s="152">
        <f t="shared" si="279"/>
        <v>1465474.3</v>
      </c>
      <c r="R1350" s="173"/>
      <c r="S1350" s="154"/>
      <c r="T1350" s="165" t="s">
        <v>34</v>
      </c>
      <c r="U1350" s="169" t="s">
        <v>34</v>
      </c>
      <c r="V1350" s="165" t="s">
        <v>34</v>
      </c>
      <c r="W1350" s="165">
        <v>886</v>
      </c>
      <c r="X1350" s="165">
        <v>1465474.3</v>
      </c>
      <c r="Y1350" s="165" t="s">
        <v>34</v>
      </c>
      <c r="Z1350" s="165" t="s">
        <v>34</v>
      </c>
      <c r="AA1350" s="165" t="s">
        <v>34</v>
      </c>
      <c r="AB1350" s="165" t="s">
        <v>34</v>
      </c>
      <c r="AC1350" s="165" t="s">
        <v>34</v>
      </c>
      <c r="AD1350" s="165" t="s">
        <v>34</v>
      </c>
      <c r="AE1350" s="165" t="s">
        <v>34</v>
      </c>
      <c r="AF1350" s="165" t="s">
        <v>34</v>
      </c>
      <c r="AG1350" s="165" t="s">
        <v>34</v>
      </c>
      <c r="AH1350" s="165" t="s">
        <v>34</v>
      </c>
      <c r="AI1350" s="170" t="s">
        <v>405</v>
      </c>
      <c r="AJ1350" s="41" t="s">
        <v>405</v>
      </c>
      <c r="AK1350" s="1" t="s">
        <v>404</v>
      </c>
      <c r="AL1350" s="90">
        <v>1</v>
      </c>
      <c r="AM1350" s="92"/>
      <c r="AN1350" s="25" t="s">
        <v>1587</v>
      </c>
      <c r="AO1350" s="25"/>
      <c r="AP1350" s="25"/>
      <c r="AQ1350" s="25"/>
      <c r="AR1350" s="25"/>
      <c r="AS1350" s="34" t="s">
        <v>1759</v>
      </c>
      <c r="AT1350" s="34"/>
      <c r="AU1350" s="29">
        <v>1243</v>
      </c>
      <c r="AV1350" s="29" t="s">
        <v>449</v>
      </c>
      <c r="AW1350" s="29" t="str">
        <f t="shared" si="285"/>
        <v>1243.</v>
      </c>
      <c r="AX1350" s="104"/>
      <c r="BN1350" s="104"/>
    </row>
    <row r="1351" spans="1:66" ht="22.5" customHeight="1" x14ac:dyDescent="0.3">
      <c r="A1351" s="159" t="str">
        <f t="shared" si="283"/>
        <v>1244.</v>
      </c>
      <c r="B1351" s="159">
        <v>4160</v>
      </c>
      <c r="C1351" s="185" t="s">
        <v>1811</v>
      </c>
      <c r="D1351" s="159">
        <v>1960</v>
      </c>
      <c r="E1351" s="167" t="s">
        <v>34</v>
      </c>
      <c r="F1351" s="159" t="s">
        <v>35</v>
      </c>
      <c r="G1351" s="168">
        <v>3</v>
      </c>
      <c r="H1351" s="168">
        <v>2</v>
      </c>
      <c r="I1351" s="165">
        <v>1179.96</v>
      </c>
      <c r="J1351" s="165">
        <v>1106.1600000000001</v>
      </c>
      <c r="K1351" s="165">
        <v>1038.06</v>
      </c>
      <c r="L1351" s="169">
        <v>53</v>
      </c>
      <c r="M1351" s="154">
        <f>T1351</f>
        <v>198207.43</v>
      </c>
      <c r="N1351" s="165" t="s">
        <v>34</v>
      </c>
      <c r="O1351" s="160" t="s">
        <v>34</v>
      </c>
      <c r="P1351" s="165" t="s">
        <v>34</v>
      </c>
      <c r="Q1351" s="152">
        <f t="shared" si="279"/>
        <v>198207.43</v>
      </c>
      <c r="R1351" s="173">
        <f>M1351/I1351</f>
        <v>167.9780924777111</v>
      </c>
      <c r="S1351" s="154">
        <v>5526.6610169491523</v>
      </c>
      <c r="T1351" s="165">
        <v>198207.43</v>
      </c>
      <c r="U1351" s="169" t="s">
        <v>34</v>
      </c>
      <c r="V1351" s="165" t="s">
        <v>34</v>
      </c>
      <c r="W1351" s="165" t="s">
        <v>34</v>
      </c>
      <c r="X1351" s="165" t="s">
        <v>34</v>
      </c>
      <c r="Y1351" s="165" t="s">
        <v>34</v>
      </c>
      <c r="Z1351" s="165" t="s">
        <v>34</v>
      </c>
      <c r="AA1351" s="165" t="s">
        <v>34</v>
      </c>
      <c r="AB1351" s="165" t="s">
        <v>34</v>
      </c>
      <c r="AC1351" s="165" t="s">
        <v>34</v>
      </c>
      <c r="AD1351" s="165" t="s">
        <v>34</v>
      </c>
      <c r="AE1351" s="165" t="s">
        <v>34</v>
      </c>
      <c r="AF1351" s="165" t="s">
        <v>34</v>
      </c>
      <c r="AG1351" s="165" t="s">
        <v>34</v>
      </c>
      <c r="AH1351" s="165" t="s">
        <v>34</v>
      </c>
      <c r="AI1351" s="170" t="s">
        <v>405</v>
      </c>
      <c r="AJ1351" s="41" t="s">
        <v>405</v>
      </c>
      <c r="AK1351" s="1" t="s">
        <v>404</v>
      </c>
      <c r="AL1351" s="90">
        <v>1</v>
      </c>
      <c r="AM1351" s="92"/>
      <c r="AN1351" s="25" t="s">
        <v>501</v>
      </c>
      <c r="AO1351" s="25"/>
      <c r="AP1351" s="25"/>
      <c r="AQ1351" s="25"/>
      <c r="AR1351" s="25"/>
      <c r="AS1351" s="34"/>
      <c r="AT1351" s="34"/>
      <c r="AU1351" s="29">
        <v>1244</v>
      </c>
      <c r="AV1351" s="29" t="s">
        <v>449</v>
      </c>
      <c r="AW1351" s="29" t="str">
        <f t="shared" si="285"/>
        <v>1244.</v>
      </c>
      <c r="AX1351" s="104"/>
      <c r="BN1351" s="104"/>
    </row>
    <row r="1352" spans="1:66" ht="22.5" customHeight="1" x14ac:dyDescent="0.3">
      <c r="A1352" s="159" t="str">
        <f t="shared" si="283"/>
        <v>1245.</v>
      </c>
      <c r="B1352" s="159">
        <v>4161</v>
      </c>
      <c r="C1352" s="185" t="s">
        <v>1321</v>
      </c>
      <c r="D1352" s="159">
        <v>1967</v>
      </c>
      <c r="E1352" s="167" t="s">
        <v>34</v>
      </c>
      <c r="F1352" s="159" t="s">
        <v>35</v>
      </c>
      <c r="G1352" s="168">
        <v>5</v>
      </c>
      <c r="H1352" s="168">
        <v>2</v>
      </c>
      <c r="I1352" s="165">
        <v>3416.2</v>
      </c>
      <c r="J1352" s="165">
        <v>2891.1</v>
      </c>
      <c r="K1352" s="165">
        <v>2469.5</v>
      </c>
      <c r="L1352" s="169">
        <v>200</v>
      </c>
      <c r="M1352" s="165">
        <f>X1352</f>
        <v>1539208.19</v>
      </c>
      <c r="N1352" s="165" t="s">
        <v>34</v>
      </c>
      <c r="O1352" s="160" t="s">
        <v>34</v>
      </c>
      <c r="P1352" s="165" t="s">
        <v>34</v>
      </c>
      <c r="Q1352" s="152">
        <f t="shared" si="279"/>
        <v>1539208.19</v>
      </c>
      <c r="R1352" s="173">
        <f>M1352/I1352</f>
        <v>450.5614981558457</v>
      </c>
      <c r="S1352" s="154">
        <v>5526.6610169491523</v>
      </c>
      <c r="T1352" s="165" t="s">
        <v>34</v>
      </c>
      <c r="U1352" s="169" t="s">
        <v>34</v>
      </c>
      <c r="V1352" s="165" t="s">
        <v>34</v>
      </c>
      <c r="W1352" s="165">
        <v>950</v>
      </c>
      <c r="X1352" s="165">
        <v>1539208.19</v>
      </c>
      <c r="Y1352" s="165" t="s">
        <v>34</v>
      </c>
      <c r="Z1352" s="165" t="s">
        <v>34</v>
      </c>
      <c r="AA1352" s="165" t="s">
        <v>34</v>
      </c>
      <c r="AB1352" s="165" t="s">
        <v>34</v>
      </c>
      <c r="AC1352" s="165" t="s">
        <v>34</v>
      </c>
      <c r="AD1352" s="165" t="s">
        <v>34</v>
      </c>
      <c r="AE1352" s="165" t="s">
        <v>34</v>
      </c>
      <c r="AF1352" s="165" t="s">
        <v>34</v>
      </c>
      <c r="AG1352" s="165" t="s">
        <v>34</v>
      </c>
      <c r="AH1352" s="165" t="s">
        <v>34</v>
      </c>
      <c r="AI1352" s="170" t="s">
        <v>405</v>
      </c>
      <c r="AJ1352" s="41" t="s">
        <v>405</v>
      </c>
      <c r="AK1352" s="1" t="s">
        <v>404</v>
      </c>
      <c r="AL1352" s="90">
        <v>1</v>
      </c>
      <c r="AM1352" s="92"/>
      <c r="AN1352" s="25" t="s">
        <v>1587</v>
      </c>
      <c r="AO1352" s="25"/>
      <c r="AP1352" s="25"/>
      <c r="AQ1352" s="25"/>
      <c r="AR1352" s="25"/>
      <c r="AS1352" s="34"/>
      <c r="AT1352" s="34"/>
      <c r="AU1352" s="29">
        <v>1245</v>
      </c>
      <c r="AV1352" s="29" t="s">
        <v>449</v>
      </c>
      <c r="AW1352" s="29" t="str">
        <f t="shared" si="285"/>
        <v>1245.</v>
      </c>
      <c r="AX1352" s="104"/>
      <c r="BN1352" s="104"/>
    </row>
    <row r="1353" spans="1:66" ht="22.5" customHeight="1" x14ac:dyDescent="0.3">
      <c r="A1353" s="159" t="str">
        <f t="shared" si="283"/>
        <v>1246.</v>
      </c>
      <c r="B1353" s="159">
        <v>4173</v>
      </c>
      <c r="C1353" s="197" t="s">
        <v>1774</v>
      </c>
      <c r="D1353" s="159">
        <v>1955</v>
      </c>
      <c r="E1353" s="167" t="s">
        <v>34</v>
      </c>
      <c r="F1353" s="159" t="s">
        <v>35</v>
      </c>
      <c r="G1353" s="168">
        <v>3</v>
      </c>
      <c r="H1353" s="168">
        <v>3</v>
      </c>
      <c r="I1353" s="165">
        <v>1880.5</v>
      </c>
      <c r="J1353" s="165">
        <v>1678.5</v>
      </c>
      <c r="K1353" s="165">
        <v>1678.5</v>
      </c>
      <c r="L1353" s="169">
        <v>46</v>
      </c>
      <c r="M1353" s="165">
        <f>AG1353</f>
        <v>232899.67</v>
      </c>
      <c r="N1353" s="165" t="s">
        <v>34</v>
      </c>
      <c r="O1353" s="165" t="s">
        <v>34</v>
      </c>
      <c r="P1353" s="165" t="s">
        <v>34</v>
      </c>
      <c r="Q1353" s="152">
        <f t="shared" si="279"/>
        <v>232899.67</v>
      </c>
      <c r="R1353" s="173">
        <f t="shared" ref="R1353:R1355" si="286">M1353/I1353</f>
        <v>123.84986439776655</v>
      </c>
      <c r="S1353" s="154">
        <v>5526.6610169491523</v>
      </c>
      <c r="T1353" s="165" t="s">
        <v>34</v>
      </c>
      <c r="U1353" s="169" t="s">
        <v>34</v>
      </c>
      <c r="V1353" s="165" t="s">
        <v>34</v>
      </c>
      <c r="W1353" s="165" t="s">
        <v>34</v>
      </c>
      <c r="X1353" s="165" t="s">
        <v>34</v>
      </c>
      <c r="Y1353" s="165" t="s">
        <v>34</v>
      </c>
      <c r="Z1353" s="165" t="s">
        <v>34</v>
      </c>
      <c r="AA1353" s="165" t="s">
        <v>34</v>
      </c>
      <c r="AB1353" s="165" t="s">
        <v>34</v>
      </c>
      <c r="AC1353" s="165" t="s">
        <v>34</v>
      </c>
      <c r="AD1353" s="165" t="s">
        <v>34</v>
      </c>
      <c r="AE1353" s="165" t="s">
        <v>34</v>
      </c>
      <c r="AF1353" s="165" t="s">
        <v>34</v>
      </c>
      <c r="AG1353" s="165">
        <v>232899.67</v>
      </c>
      <c r="AH1353" s="165" t="s">
        <v>34</v>
      </c>
      <c r="AI1353" s="170" t="s">
        <v>405</v>
      </c>
      <c r="AJ1353" s="41" t="s">
        <v>405</v>
      </c>
      <c r="AK1353" s="1" t="s">
        <v>404</v>
      </c>
      <c r="AL1353" s="90">
        <v>1</v>
      </c>
      <c r="AM1353" s="92"/>
      <c r="AN1353" s="25" t="s">
        <v>508</v>
      </c>
      <c r="AO1353" s="25"/>
      <c r="AP1353" s="25"/>
      <c r="AQ1353" s="25"/>
      <c r="AR1353" s="25"/>
      <c r="AS1353" s="34"/>
      <c r="AT1353" s="34"/>
      <c r="AU1353" s="29">
        <v>1246</v>
      </c>
      <c r="AV1353" s="29" t="s">
        <v>449</v>
      </c>
      <c r="AW1353" s="29" t="str">
        <f t="shared" si="285"/>
        <v>1246.</v>
      </c>
      <c r="AX1353" s="104"/>
      <c r="BN1353" s="104"/>
    </row>
    <row r="1354" spans="1:66" ht="22.5" customHeight="1" x14ac:dyDescent="0.3">
      <c r="A1354" s="159" t="str">
        <f t="shared" ref="A1354:A1377" si="287">AW1354</f>
        <v>1247.</v>
      </c>
      <c r="B1354" s="159">
        <v>5429</v>
      </c>
      <c r="C1354" s="171" t="s">
        <v>1322</v>
      </c>
      <c r="D1354" s="159">
        <v>1982</v>
      </c>
      <c r="E1354" s="167" t="s">
        <v>34</v>
      </c>
      <c r="F1354" s="159" t="s">
        <v>35</v>
      </c>
      <c r="G1354" s="168">
        <v>5</v>
      </c>
      <c r="H1354" s="168">
        <v>6</v>
      </c>
      <c r="I1354" s="165">
        <v>5314.8</v>
      </c>
      <c r="J1354" s="165">
        <v>4733.2</v>
      </c>
      <c r="K1354" s="165">
        <v>4733.2</v>
      </c>
      <c r="L1354" s="169">
        <v>170</v>
      </c>
      <c r="M1354" s="165">
        <f>T1354+X1354</f>
        <v>5369458.3900000006</v>
      </c>
      <c r="N1354" s="165" t="s">
        <v>34</v>
      </c>
      <c r="O1354" s="160" t="s">
        <v>34</v>
      </c>
      <c r="P1354" s="165" t="s">
        <v>34</v>
      </c>
      <c r="Q1354" s="152">
        <f t="shared" si="279"/>
        <v>5369458.3900000006</v>
      </c>
      <c r="R1354" s="173">
        <f t="shared" si="286"/>
        <v>1010.284185670204</v>
      </c>
      <c r="S1354" s="154">
        <v>5526.6610169491523</v>
      </c>
      <c r="T1354" s="165">
        <v>2517721.27</v>
      </c>
      <c r="U1354" s="169" t="s">
        <v>34</v>
      </c>
      <c r="V1354" s="165" t="s">
        <v>34</v>
      </c>
      <c r="W1354" s="165">
        <v>1544</v>
      </c>
      <c r="X1354" s="165">
        <v>2851737.12</v>
      </c>
      <c r="Y1354" s="165" t="s">
        <v>34</v>
      </c>
      <c r="Z1354" s="165" t="s">
        <v>34</v>
      </c>
      <c r="AA1354" s="165" t="s">
        <v>34</v>
      </c>
      <c r="AB1354" s="165" t="s">
        <v>34</v>
      </c>
      <c r="AC1354" s="165" t="s">
        <v>34</v>
      </c>
      <c r="AD1354" s="165" t="s">
        <v>34</v>
      </c>
      <c r="AE1354" s="165" t="s">
        <v>34</v>
      </c>
      <c r="AF1354" s="165" t="s">
        <v>34</v>
      </c>
      <c r="AG1354" s="165" t="s">
        <v>34</v>
      </c>
      <c r="AH1354" s="165" t="s">
        <v>34</v>
      </c>
      <c r="AI1354" s="170" t="s">
        <v>405</v>
      </c>
      <c r="AJ1354" s="41" t="s">
        <v>405</v>
      </c>
      <c r="AK1354" s="1" t="s">
        <v>404</v>
      </c>
      <c r="AL1354" s="90">
        <v>1</v>
      </c>
      <c r="AM1354" s="92"/>
      <c r="AN1354" s="25" t="s">
        <v>1564</v>
      </c>
      <c r="AO1354" s="25"/>
      <c r="AP1354" s="25"/>
      <c r="AQ1354" s="25"/>
      <c r="AR1354" s="25"/>
      <c r="AS1354" s="34" t="s">
        <v>1964</v>
      </c>
      <c r="AT1354" s="34"/>
      <c r="AU1354" s="29">
        <v>1247</v>
      </c>
      <c r="AV1354" s="29" t="s">
        <v>449</v>
      </c>
      <c r="AW1354" s="29" t="str">
        <f t="shared" si="285"/>
        <v>1247.</v>
      </c>
      <c r="AX1354" s="104"/>
      <c r="BN1354" s="104"/>
    </row>
    <row r="1355" spans="1:66" ht="22.5" customHeight="1" x14ac:dyDescent="0.3">
      <c r="A1355" s="159" t="str">
        <f t="shared" si="287"/>
        <v>1248.</v>
      </c>
      <c r="B1355" s="159">
        <v>4306</v>
      </c>
      <c r="C1355" s="171" t="s">
        <v>1323</v>
      </c>
      <c r="D1355" s="159">
        <v>1958</v>
      </c>
      <c r="E1355" s="167" t="s">
        <v>34</v>
      </c>
      <c r="F1355" s="159" t="s">
        <v>35</v>
      </c>
      <c r="G1355" s="168">
        <v>2</v>
      </c>
      <c r="H1355" s="168">
        <v>1</v>
      </c>
      <c r="I1355" s="165">
        <v>396.8</v>
      </c>
      <c r="J1355" s="165">
        <v>389.91</v>
      </c>
      <c r="K1355" s="165">
        <v>389.91</v>
      </c>
      <c r="L1355" s="169">
        <v>28</v>
      </c>
      <c r="M1355" s="154">
        <f>T1355+AG1355</f>
        <v>628762.6</v>
      </c>
      <c r="N1355" s="165" t="s">
        <v>34</v>
      </c>
      <c r="O1355" s="160" t="s">
        <v>34</v>
      </c>
      <c r="P1355" s="165" t="s">
        <v>34</v>
      </c>
      <c r="Q1355" s="152">
        <f t="shared" si="279"/>
        <v>628762.6</v>
      </c>
      <c r="R1355" s="173">
        <f t="shared" si="286"/>
        <v>1584.5831653225805</v>
      </c>
      <c r="S1355" s="154">
        <v>5526.6610169491523</v>
      </c>
      <c r="T1355" s="165">
        <v>433153.32</v>
      </c>
      <c r="U1355" s="169" t="s">
        <v>34</v>
      </c>
      <c r="V1355" s="165" t="s">
        <v>34</v>
      </c>
      <c r="W1355" s="165" t="s">
        <v>34</v>
      </c>
      <c r="X1355" s="165" t="s">
        <v>34</v>
      </c>
      <c r="Y1355" s="165" t="s">
        <v>34</v>
      </c>
      <c r="Z1355" s="165" t="s">
        <v>34</v>
      </c>
      <c r="AA1355" s="165" t="s">
        <v>34</v>
      </c>
      <c r="AB1355" s="165" t="s">
        <v>34</v>
      </c>
      <c r="AC1355" s="165" t="s">
        <v>34</v>
      </c>
      <c r="AD1355" s="165" t="s">
        <v>34</v>
      </c>
      <c r="AE1355" s="165" t="s">
        <v>34</v>
      </c>
      <c r="AF1355" s="165" t="s">
        <v>34</v>
      </c>
      <c r="AG1355" s="165">
        <v>195609.28</v>
      </c>
      <c r="AH1355" s="165" t="s">
        <v>34</v>
      </c>
      <c r="AI1355" s="170" t="s">
        <v>405</v>
      </c>
      <c r="AJ1355" s="41" t="s">
        <v>405</v>
      </c>
      <c r="AK1355" s="1" t="s">
        <v>404</v>
      </c>
      <c r="AL1355" s="90">
        <v>1</v>
      </c>
      <c r="AM1355" s="92"/>
      <c r="AN1355" s="25" t="s">
        <v>486</v>
      </c>
      <c r="AO1355" s="25"/>
      <c r="AP1355" s="25"/>
      <c r="AQ1355" s="25"/>
      <c r="AR1355" s="25"/>
      <c r="AS1355" s="34"/>
      <c r="AT1355" s="34"/>
      <c r="AU1355" s="29">
        <v>1248</v>
      </c>
      <c r="AV1355" s="29" t="s">
        <v>449</v>
      </c>
      <c r="AW1355" s="29" t="str">
        <f t="shared" si="285"/>
        <v>1248.</v>
      </c>
      <c r="AX1355" s="104"/>
      <c r="BN1355" s="104"/>
    </row>
    <row r="1356" spans="1:66" ht="22.5" customHeight="1" x14ac:dyDescent="0.3">
      <c r="A1356" s="159" t="str">
        <f t="shared" si="287"/>
        <v>1249.</v>
      </c>
      <c r="B1356" s="159">
        <v>4310</v>
      </c>
      <c r="C1356" s="171" t="s">
        <v>1168</v>
      </c>
      <c r="D1356" s="159">
        <v>1973</v>
      </c>
      <c r="E1356" s="167" t="s">
        <v>34</v>
      </c>
      <c r="F1356" s="159" t="s">
        <v>37</v>
      </c>
      <c r="G1356" s="168">
        <v>5</v>
      </c>
      <c r="H1356" s="168">
        <v>6</v>
      </c>
      <c r="I1356" s="165">
        <v>4862.5</v>
      </c>
      <c r="J1356" s="165">
        <v>3316.7</v>
      </c>
      <c r="K1356" s="165">
        <v>3316.7</v>
      </c>
      <c r="L1356" s="169">
        <v>232</v>
      </c>
      <c r="M1356" s="154">
        <f>T1356</f>
        <v>917418</v>
      </c>
      <c r="N1356" s="165" t="s">
        <v>34</v>
      </c>
      <c r="O1356" s="160" t="s">
        <v>34</v>
      </c>
      <c r="P1356" s="165" t="s">
        <v>34</v>
      </c>
      <c r="Q1356" s="152">
        <f t="shared" si="279"/>
        <v>917418</v>
      </c>
      <c r="R1356" s="173"/>
      <c r="S1356" s="154"/>
      <c r="T1356" s="165">
        <v>917418</v>
      </c>
      <c r="U1356" s="169" t="s">
        <v>34</v>
      </c>
      <c r="V1356" s="165" t="s">
        <v>34</v>
      </c>
      <c r="W1356" s="165" t="s">
        <v>34</v>
      </c>
      <c r="X1356" s="165" t="s">
        <v>34</v>
      </c>
      <c r="Y1356" s="165" t="s">
        <v>34</v>
      </c>
      <c r="Z1356" s="165" t="s">
        <v>34</v>
      </c>
      <c r="AA1356" s="165" t="s">
        <v>34</v>
      </c>
      <c r="AB1356" s="165" t="s">
        <v>34</v>
      </c>
      <c r="AC1356" s="165" t="s">
        <v>34</v>
      </c>
      <c r="AD1356" s="165" t="s">
        <v>34</v>
      </c>
      <c r="AE1356" s="165" t="s">
        <v>34</v>
      </c>
      <c r="AF1356" s="165" t="s">
        <v>34</v>
      </c>
      <c r="AG1356" s="165" t="s">
        <v>34</v>
      </c>
      <c r="AH1356" s="165" t="s">
        <v>34</v>
      </c>
      <c r="AI1356" s="170" t="s">
        <v>405</v>
      </c>
      <c r="AJ1356" s="41" t="s">
        <v>405</v>
      </c>
      <c r="AK1356" s="1" t="s">
        <v>408</v>
      </c>
      <c r="AL1356" s="90">
        <v>1</v>
      </c>
      <c r="AM1356" s="92"/>
      <c r="AN1356" s="25" t="s">
        <v>1582</v>
      </c>
      <c r="AO1356" s="25"/>
      <c r="AP1356" s="25"/>
      <c r="AQ1356" s="25"/>
      <c r="AR1356" s="25"/>
      <c r="AS1356" s="34" t="s">
        <v>624</v>
      </c>
      <c r="AT1356" s="34"/>
      <c r="AU1356" s="29">
        <v>1249</v>
      </c>
      <c r="AV1356" s="29" t="s">
        <v>449</v>
      </c>
      <c r="AW1356" s="29" t="str">
        <f t="shared" si="285"/>
        <v>1249.</v>
      </c>
      <c r="AX1356" s="104"/>
      <c r="BN1356" s="104"/>
    </row>
    <row r="1357" spans="1:66" ht="22.5" customHeight="1" x14ac:dyDescent="0.3">
      <c r="A1357" s="159" t="str">
        <f t="shared" si="287"/>
        <v>1250.</v>
      </c>
      <c r="B1357" s="159">
        <v>4195</v>
      </c>
      <c r="C1357" s="186" t="s">
        <v>1324</v>
      </c>
      <c r="D1357" s="159">
        <v>1969</v>
      </c>
      <c r="E1357" s="167" t="s">
        <v>34</v>
      </c>
      <c r="F1357" s="159" t="s">
        <v>37</v>
      </c>
      <c r="G1357" s="168">
        <v>5</v>
      </c>
      <c r="H1357" s="168">
        <v>5</v>
      </c>
      <c r="I1357" s="180">
        <v>4863.3</v>
      </c>
      <c r="J1357" s="180">
        <v>4207.8</v>
      </c>
      <c r="K1357" s="180">
        <v>3366.7</v>
      </c>
      <c r="L1357" s="183">
        <v>256</v>
      </c>
      <c r="M1357" s="180">
        <f>X1357</f>
        <v>2027152.91</v>
      </c>
      <c r="N1357" s="165" t="s">
        <v>34</v>
      </c>
      <c r="O1357" s="160" t="s">
        <v>34</v>
      </c>
      <c r="P1357" s="165" t="s">
        <v>34</v>
      </c>
      <c r="Q1357" s="152">
        <f t="shared" si="279"/>
        <v>2027152.91</v>
      </c>
      <c r="R1357" s="173">
        <f>M1357/I1357</f>
        <v>416.82662184113667</v>
      </c>
      <c r="S1357" s="154">
        <v>5526.6610169491523</v>
      </c>
      <c r="T1357" s="165" t="s">
        <v>34</v>
      </c>
      <c r="U1357" s="169" t="s">
        <v>34</v>
      </c>
      <c r="V1357" s="165" t="s">
        <v>34</v>
      </c>
      <c r="W1357" s="165">
        <v>1316</v>
      </c>
      <c r="X1357" s="165">
        <v>2027152.91</v>
      </c>
      <c r="Y1357" s="165" t="s">
        <v>34</v>
      </c>
      <c r="Z1357" s="165" t="s">
        <v>34</v>
      </c>
      <c r="AA1357" s="165" t="s">
        <v>34</v>
      </c>
      <c r="AB1357" s="165" t="s">
        <v>34</v>
      </c>
      <c r="AC1357" s="165" t="s">
        <v>34</v>
      </c>
      <c r="AD1357" s="165" t="s">
        <v>34</v>
      </c>
      <c r="AE1357" s="165" t="s">
        <v>34</v>
      </c>
      <c r="AF1357" s="165" t="s">
        <v>34</v>
      </c>
      <c r="AG1357" s="165" t="s">
        <v>34</v>
      </c>
      <c r="AH1357" s="165" t="s">
        <v>34</v>
      </c>
      <c r="AI1357" s="170" t="s">
        <v>405</v>
      </c>
      <c r="AJ1357" s="41" t="s">
        <v>405</v>
      </c>
      <c r="AK1357" s="1" t="s">
        <v>404</v>
      </c>
      <c r="AL1357" s="90">
        <v>1</v>
      </c>
      <c r="AM1357" s="92"/>
      <c r="AN1357" s="25" t="s">
        <v>1587</v>
      </c>
      <c r="AO1357" s="25"/>
      <c r="AP1357" s="25"/>
      <c r="AQ1357" s="25"/>
      <c r="AR1357" s="25"/>
      <c r="AS1357" s="34" t="s">
        <v>512</v>
      </c>
      <c r="AT1357" s="34"/>
      <c r="AU1357" s="29">
        <v>1250</v>
      </c>
      <c r="AV1357" s="29" t="s">
        <v>449</v>
      </c>
      <c r="AW1357" s="29" t="str">
        <f t="shared" si="285"/>
        <v>1250.</v>
      </c>
      <c r="AX1357" s="104"/>
      <c r="BN1357" s="104"/>
    </row>
    <row r="1358" spans="1:66" ht="22.5" customHeight="1" x14ac:dyDescent="0.3">
      <c r="A1358" s="159" t="str">
        <f t="shared" si="287"/>
        <v>1251.</v>
      </c>
      <c r="B1358" s="159">
        <v>4196</v>
      </c>
      <c r="C1358" s="185" t="s">
        <v>1325</v>
      </c>
      <c r="D1358" s="159">
        <v>1978</v>
      </c>
      <c r="E1358" s="167" t="s">
        <v>34</v>
      </c>
      <c r="F1358" s="159" t="s">
        <v>35</v>
      </c>
      <c r="G1358" s="168">
        <v>5</v>
      </c>
      <c r="H1358" s="168">
        <v>2</v>
      </c>
      <c r="I1358" s="165">
        <v>1434.9</v>
      </c>
      <c r="J1358" s="165">
        <v>1214.3</v>
      </c>
      <c r="K1358" s="165">
        <v>727</v>
      </c>
      <c r="L1358" s="169">
        <v>64</v>
      </c>
      <c r="M1358" s="180">
        <f>X1358</f>
        <v>798328</v>
      </c>
      <c r="N1358" s="165" t="s">
        <v>34</v>
      </c>
      <c r="O1358" s="160" t="s">
        <v>34</v>
      </c>
      <c r="P1358" s="165" t="s">
        <v>34</v>
      </c>
      <c r="Q1358" s="152">
        <f t="shared" si="279"/>
        <v>798328</v>
      </c>
      <c r="R1358" s="173">
        <f>M1358/I1358</f>
        <v>556.36490347759423</v>
      </c>
      <c r="S1358" s="154">
        <v>5526.6610169491523</v>
      </c>
      <c r="T1358" s="165" t="s">
        <v>34</v>
      </c>
      <c r="U1358" s="169" t="s">
        <v>34</v>
      </c>
      <c r="V1358" s="165" t="s">
        <v>34</v>
      </c>
      <c r="W1358" s="165">
        <v>478</v>
      </c>
      <c r="X1358" s="165">
        <v>798328</v>
      </c>
      <c r="Y1358" s="165" t="s">
        <v>34</v>
      </c>
      <c r="Z1358" s="165" t="s">
        <v>34</v>
      </c>
      <c r="AA1358" s="165" t="s">
        <v>34</v>
      </c>
      <c r="AB1358" s="165" t="s">
        <v>34</v>
      </c>
      <c r="AC1358" s="165" t="s">
        <v>34</v>
      </c>
      <c r="AD1358" s="165" t="s">
        <v>34</v>
      </c>
      <c r="AE1358" s="165" t="s">
        <v>34</v>
      </c>
      <c r="AF1358" s="165" t="s">
        <v>34</v>
      </c>
      <c r="AG1358" s="165" t="s">
        <v>34</v>
      </c>
      <c r="AH1358" s="165" t="s">
        <v>34</v>
      </c>
      <c r="AI1358" s="170" t="s">
        <v>405</v>
      </c>
      <c r="AJ1358" s="41" t="s">
        <v>405</v>
      </c>
      <c r="AK1358" s="1" t="s">
        <v>404</v>
      </c>
      <c r="AL1358" s="90">
        <v>1</v>
      </c>
      <c r="AM1358" s="92"/>
      <c r="AN1358" s="25" t="s">
        <v>1587</v>
      </c>
      <c r="AO1358" s="25"/>
      <c r="AP1358" s="25"/>
      <c r="AQ1358" s="25"/>
      <c r="AR1358" s="25"/>
      <c r="AS1358" s="34"/>
      <c r="AT1358" s="34"/>
      <c r="AU1358" s="29">
        <v>1251</v>
      </c>
      <c r="AV1358" s="29" t="s">
        <v>449</v>
      </c>
      <c r="AW1358" s="29" t="str">
        <f t="shared" si="285"/>
        <v>1251.</v>
      </c>
      <c r="AX1358" s="104"/>
      <c r="BN1358" s="104"/>
    </row>
    <row r="1359" spans="1:66" ht="22.5" customHeight="1" x14ac:dyDescent="0.3">
      <c r="A1359" s="159" t="str">
        <f t="shared" si="287"/>
        <v>1252.</v>
      </c>
      <c r="B1359" s="159">
        <v>4197</v>
      </c>
      <c r="C1359" s="186" t="s">
        <v>1326</v>
      </c>
      <c r="D1359" s="159">
        <v>1981</v>
      </c>
      <c r="E1359" s="167" t="s">
        <v>34</v>
      </c>
      <c r="F1359" s="159" t="s">
        <v>37</v>
      </c>
      <c r="G1359" s="168">
        <v>5</v>
      </c>
      <c r="H1359" s="168">
        <v>2</v>
      </c>
      <c r="I1359" s="180">
        <v>2059.3000000000002</v>
      </c>
      <c r="J1359" s="180">
        <v>1742.8</v>
      </c>
      <c r="K1359" s="180">
        <v>1405.3</v>
      </c>
      <c r="L1359" s="183">
        <v>125</v>
      </c>
      <c r="M1359" s="154">
        <f>T1359</f>
        <v>475369</v>
      </c>
      <c r="N1359" s="165" t="s">
        <v>34</v>
      </c>
      <c r="O1359" s="160" t="s">
        <v>34</v>
      </c>
      <c r="P1359" s="165" t="s">
        <v>34</v>
      </c>
      <c r="Q1359" s="152">
        <f t="shared" si="279"/>
        <v>475369</v>
      </c>
      <c r="R1359" s="173">
        <f>M1359/I1359</f>
        <v>230.84009129315785</v>
      </c>
      <c r="S1359" s="154">
        <v>5526.6610169491523</v>
      </c>
      <c r="T1359" s="165">
        <v>475369</v>
      </c>
      <c r="U1359" s="169" t="s">
        <v>34</v>
      </c>
      <c r="V1359" s="165" t="s">
        <v>34</v>
      </c>
      <c r="W1359" s="165" t="s">
        <v>34</v>
      </c>
      <c r="X1359" s="165" t="s">
        <v>34</v>
      </c>
      <c r="Y1359" s="165" t="s">
        <v>34</v>
      </c>
      <c r="Z1359" s="165" t="s">
        <v>34</v>
      </c>
      <c r="AA1359" s="165" t="s">
        <v>34</v>
      </c>
      <c r="AB1359" s="165" t="s">
        <v>34</v>
      </c>
      <c r="AC1359" s="165" t="s">
        <v>34</v>
      </c>
      <c r="AD1359" s="165" t="s">
        <v>34</v>
      </c>
      <c r="AE1359" s="165" t="s">
        <v>34</v>
      </c>
      <c r="AF1359" s="165" t="s">
        <v>34</v>
      </c>
      <c r="AG1359" s="165" t="s">
        <v>34</v>
      </c>
      <c r="AH1359" s="165" t="s">
        <v>34</v>
      </c>
      <c r="AI1359" s="170" t="s">
        <v>405</v>
      </c>
      <c r="AJ1359" s="41" t="s">
        <v>405</v>
      </c>
      <c r="AK1359" s="1" t="s">
        <v>408</v>
      </c>
      <c r="AL1359" s="90">
        <v>1</v>
      </c>
      <c r="AM1359" s="92"/>
      <c r="AN1359" s="25" t="s">
        <v>486</v>
      </c>
      <c r="AO1359" s="25"/>
      <c r="AP1359" s="25"/>
      <c r="AQ1359" s="25"/>
      <c r="AR1359" s="25"/>
      <c r="AS1359" s="34" t="s">
        <v>1867</v>
      </c>
      <c r="AT1359" s="34"/>
      <c r="AU1359" s="29">
        <v>1252</v>
      </c>
      <c r="AV1359" s="29" t="s">
        <v>449</v>
      </c>
      <c r="AW1359" s="29" t="str">
        <f t="shared" si="285"/>
        <v>1252.</v>
      </c>
      <c r="AX1359" s="104"/>
      <c r="BN1359" s="104"/>
    </row>
    <row r="1360" spans="1:66" ht="22.5" customHeight="1" x14ac:dyDescent="0.3">
      <c r="A1360" s="159" t="str">
        <f t="shared" si="287"/>
        <v>1253.</v>
      </c>
      <c r="B1360" s="159">
        <v>4198</v>
      </c>
      <c r="C1360" s="186" t="s">
        <v>1327</v>
      </c>
      <c r="D1360" s="159">
        <v>1969</v>
      </c>
      <c r="E1360" s="167" t="s">
        <v>34</v>
      </c>
      <c r="F1360" s="159" t="s">
        <v>37</v>
      </c>
      <c r="G1360" s="168">
        <v>5</v>
      </c>
      <c r="H1360" s="168">
        <v>10</v>
      </c>
      <c r="I1360" s="180">
        <v>6889.6</v>
      </c>
      <c r="J1360" s="180">
        <v>6160</v>
      </c>
      <c r="K1360" s="180">
        <v>4462.3</v>
      </c>
      <c r="L1360" s="183">
        <v>328</v>
      </c>
      <c r="M1360" s="154">
        <f>T1360+AG1360</f>
        <v>1408616</v>
      </c>
      <c r="N1360" s="165" t="s">
        <v>34</v>
      </c>
      <c r="O1360" s="160" t="s">
        <v>34</v>
      </c>
      <c r="P1360" s="165" t="s">
        <v>34</v>
      </c>
      <c r="Q1360" s="152">
        <f t="shared" si="279"/>
        <v>1408616</v>
      </c>
      <c r="R1360" s="173">
        <f>M1360/I1360</f>
        <v>204.45541105434276</v>
      </c>
      <c r="S1360" s="154">
        <v>5526.6610169491523</v>
      </c>
      <c r="T1360" s="165">
        <v>1268308</v>
      </c>
      <c r="U1360" s="169" t="s">
        <v>34</v>
      </c>
      <c r="V1360" s="165" t="s">
        <v>34</v>
      </c>
      <c r="W1360" s="165" t="s">
        <v>34</v>
      </c>
      <c r="X1360" s="165" t="s">
        <v>34</v>
      </c>
      <c r="Y1360" s="165" t="s">
        <v>34</v>
      </c>
      <c r="Z1360" s="165" t="s">
        <v>34</v>
      </c>
      <c r="AA1360" s="165" t="s">
        <v>34</v>
      </c>
      <c r="AB1360" s="165" t="s">
        <v>34</v>
      </c>
      <c r="AC1360" s="165" t="s">
        <v>34</v>
      </c>
      <c r="AD1360" s="165" t="s">
        <v>34</v>
      </c>
      <c r="AE1360" s="165" t="s">
        <v>34</v>
      </c>
      <c r="AF1360" s="165" t="s">
        <v>34</v>
      </c>
      <c r="AG1360" s="165">
        <v>140308</v>
      </c>
      <c r="AH1360" s="165" t="s">
        <v>34</v>
      </c>
      <c r="AI1360" s="170" t="s">
        <v>405</v>
      </c>
      <c r="AJ1360" s="41" t="s">
        <v>405</v>
      </c>
      <c r="AK1360" s="1" t="s">
        <v>408</v>
      </c>
      <c r="AL1360" s="90">
        <v>1</v>
      </c>
      <c r="AM1360" s="92"/>
      <c r="AN1360" s="25" t="s">
        <v>409</v>
      </c>
      <c r="AO1360" s="25"/>
      <c r="AP1360" s="25"/>
      <c r="AQ1360" s="25"/>
      <c r="AR1360" s="25"/>
      <c r="AS1360" s="34" t="s">
        <v>1729</v>
      </c>
      <c r="AT1360" s="34"/>
      <c r="AU1360" s="29">
        <v>1253</v>
      </c>
      <c r="AV1360" s="29" t="s">
        <v>449</v>
      </c>
      <c r="AW1360" s="29" t="str">
        <f t="shared" si="285"/>
        <v>1253.</v>
      </c>
      <c r="AX1360" s="104"/>
      <c r="BN1360" s="104"/>
    </row>
    <row r="1361" spans="1:66" ht="22.5" customHeight="1" x14ac:dyDescent="0.3">
      <c r="A1361" s="159" t="str">
        <f t="shared" si="287"/>
        <v>1254.</v>
      </c>
      <c r="B1361" s="159">
        <v>4184</v>
      </c>
      <c r="C1361" s="186" t="s">
        <v>1654</v>
      </c>
      <c r="D1361" s="159">
        <v>1968</v>
      </c>
      <c r="E1361" s="167" t="s">
        <v>34</v>
      </c>
      <c r="F1361" s="159" t="s">
        <v>37</v>
      </c>
      <c r="G1361" s="168">
        <v>5</v>
      </c>
      <c r="H1361" s="168">
        <v>5</v>
      </c>
      <c r="I1361" s="180">
        <v>3423</v>
      </c>
      <c r="J1361" s="180">
        <v>2169.1999999999998</v>
      </c>
      <c r="K1361" s="180">
        <v>2169.1999999999998</v>
      </c>
      <c r="L1361" s="183">
        <v>176</v>
      </c>
      <c r="M1361" s="154">
        <f>AB1361</f>
        <v>1345000</v>
      </c>
      <c r="N1361" s="165" t="s">
        <v>34</v>
      </c>
      <c r="O1361" s="160" t="s">
        <v>34</v>
      </c>
      <c r="P1361" s="165" t="s">
        <v>34</v>
      </c>
      <c r="Q1361" s="152">
        <f t="shared" si="279"/>
        <v>1345000</v>
      </c>
      <c r="R1361" s="173"/>
      <c r="S1361" s="154"/>
      <c r="T1361" s="165" t="s">
        <v>34</v>
      </c>
      <c r="U1361" s="169" t="s">
        <v>34</v>
      </c>
      <c r="V1361" s="165" t="s">
        <v>34</v>
      </c>
      <c r="W1361" s="165" t="s">
        <v>34</v>
      </c>
      <c r="X1361" s="165" t="s">
        <v>34</v>
      </c>
      <c r="Y1361" s="165" t="s">
        <v>34</v>
      </c>
      <c r="Z1361" s="165" t="s">
        <v>34</v>
      </c>
      <c r="AA1361" s="165">
        <v>491.42</v>
      </c>
      <c r="AB1361" s="165">
        <v>1345000</v>
      </c>
      <c r="AC1361" s="165" t="s">
        <v>34</v>
      </c>
      <c r="AD1361" s="165" t="s">
        <v>34</v>
      </c>
      <c r="AE1361" s="165" t="s">
        <v>34</v>
      </c>
      <c r="AF1361" s="165" t="s">
        <v>34</v>
      </c>
      <c r="AG1361" s="165" t="s">
        <v>34</v>
      </c>
      <c r="AH1361" s="165" t="s">
        <v>34</v>
      </c>
      <c r="AI1361" s="170" t="s">
        <v>405</v>
      </c>
      <c r="AJ1361" s="41" t="s">
        <v>405</v>
      </c>
      <c r="AK1361" s="1" t="s">
        <v>407</v>
      </c>
      <c r="AL1361" s="90">
        <v>1</v>
      </c>
      <c r="AM1361" s="92"/>
      <c r="AN1361" s="25" t="s">
        <v>586</v>
      </c>
      <c r="AO1361" s="25"/>
      <c r="AP1361" s="25"/>
      <c r="AQ1361" s="25"/>
      <c r="AR1361" s="25"/>
      <c r="AS1361" s="34" t="s">
        <v>1656</v>
      </c>
      <c r="AT1361" s="34"/>
      <c r="AU1361" s="29">
        <v>1254</v>
      </c>
      <c r="AV1361" s="29" t="s">
        <v>449</v>
      </c>
      <c r="AW1361" s="29" t="str">
        <f t="shared" si="285"/>
        <v>1254.</v>
      </c>
      <c r="AX1361" s="104"/>
      <c r="BN1361" s="104"/>
    </row>
    <row r="1362" spans="1:66" ht="22.5" customHeight="1" x14ac:dyDescent="0.3">
      <c r="A1362" s="159" t="str">
        <f t="shared" si="287"/>
        <v>1255.</v>
      </c>
      <c r="B1362" s="159">
        <v>4206</v>
      </c>
      <c r="C1362" s="186" t="s">
        <v>1329</v>
      </c>
      <c r="D1362" s="159">
        <v>1980</v>
      </c>
      <c r="E1362" s="167" t="s">
        <v>34</v>
      </c>
      <c r="F1362" s="159" t="s">
        <v>37</v>
      </c>
      <c r="G1362" s="168">
        <v>5</v>
      </c>
      <c r="H1362" s="168">
        <v>3</v>
      </c>
      <c r="I1362" s="165">
        <v>3181.2</v>
      </c>
      <c r="J1362" s="165">
        <v>2692.2</v>
      </c>
      <c r="K1362" s="165">
        <v>2009.9</v>
      </c>
      <c r="L1362" s="169">
        <v>194</v>
      </c>
      <c r="M1362" s="165">
        <f>X1362</f>
        <v>1698229.93</v>
      </c>
      <c r="N1362" s="165" t="s">
        <v>34</v>
      </c>
      <c r="O1362" s="160" t="s">
        <v>34</v>
      </c>
      <c r="P1362" s="165" t="s">
        <v>34</v>
      </c>
      <c r="Q1362" s="152">
        <f t="shared" si="279"/>
        <v>1698229.93</v>
      </c>
      <c r="R1362" s="173">
        <f>M1362/I1362</f>
        <v>533.83312272098578</v>
      </c>
      <c r="S1362" s="154">
        <v>5526.6610169491523</v>
      </c>
      <c r="T1362" s="165" t="s">
        <v>34</v>
      </c>
      <c r="U1362" s="169" t="s">
        <v>34</v>
      </c>
      <c r="V1362" s="165" t="s">
        <v>34</v>
      </c>
      <c r="W1362" s="165">
        <v>1016</v>
      </c>
      <c r="X1362" s="165">
        <v>1698229.93</v>
      </c>
      <c r="Y1362" s="165" t="s">
        <v>34</v>
      </c>
      <c r="Z1362" s="165" t="s">
        <v>34</v>
      </c>
      <c r="AA1362" s="165" t="s">
        <v>34</v>
      </c>
      <c r="AB1362" s="165" t="s">
        <v>34</v>
      </c>
      <c r="AC1362" s="165" t="s">
        <v>34</v>
      </c>
      <c r="AD1362" s="165" t="s">
        <v>34</v>
      </c>
      <c r="AE1362" s="165" t="s">
        <v>34</v>
      </c>
      <c r="AF1362" s="165" t="s">
        <v>34</v>
      </c>
      <c r="AG1362" s="165" t="s">
        <v>34</v>
      </c>
      <c r="AH1362" s="165" t="s">
        <v>34</v>
      </c>
      <c r="AI1362" s="170" t="s">
        <v>405</v>
      </c>
      <c r="AJ1362" s="41" t="s">
        <v>405</v>
      </c>
      <c r="AK1362" s="1" t="s">
        <v>404</v>
      </c>
      <c r="AL1362" s="90">
        <v>1</v>
      </c>
      <c r="AM1362" s="92"/>
      <c r="AN1362" s="25" t="s">
        <v>1587</v>
      </c>
      <c r="AO1362" s="25"/>
      <c r="AP1362" s="25"/>
      <c r="AQ1362" s="25"/>
      <c r="AR1362" s="25"/>
      <c r="AS1362" s="34"/>
      <c r="AT1362" s="34"/>
      <c r="AU1362" s="29">
        <v>1255</v>
      </c>
      <c r="AV1362" s="29" t="s">
        <v>449</v>
      </c>
      <c r="AW1362" s="29" t="str">
        <f t="shared" si="285"/>
        <v>1255.</v>
      </c>
      <c r="AX1362" s="104"/>
      <c r="BN1362" s="104"/>
    </row>
    <row r="1363" spans="1:66" ht="22.5" customHeight="1" x14ac:dyDescent="0.3">
      <c r="A1363" s="159" t="str">
        <f t="shared" si="287"/>
        <v>1256.</v>
      </c>
      <c r="B1363" s="159">
        <v>4186</v>
      </c>
      <c r="C1363" s="186" t="s">
        <v>1330</v>
      </c>
      <c r="D1363" s="159">
        <v>1980</v>
      </c>
      <c r="E1363" s="167" t="s">
        <v>34</v>
      </c>
      <c r="F1363" s="159" t="s">
        <v>37</v>
      </c>
      <c r="G1363" s="168">
        <v>5</v>
      </c>
      <c r="H1363" s="168">
        <v>3</v>
      </c>
      <c r="I1363" s="165">
        <v>3337.2</v>
      </c>
      <c r="J1363" s="165">
        <v>3248.5</v>
      </c>
      <c r="K1363" s="165">
        <v>1970.2</v>
      </c>
      <c r="L1363" s="169">
        <v>198</v>
      </c>
      <c r="M1363" s="165">
        <f>X1363</f>
        <v>1460005.68</v>
      </c>
      <c r="N1363" s="165" t="s">
        <v>34</v>
      </c>
      <c r="O1363" s="160" t="s">
        <v>34</v>
      </c>
      <c r="P1363" s="165" t="s">
        <v>34</v>
      </c>
      <c r="Q1363" s="152">
        <f t="shared" si="279"/>
        <v>1460005.68</v>
      </c>
      <c r="R1363" s="173">
        <f>M1363/I1363</f>
        <v>437.49421071556992</v>
      </c>
      <c r="S1363" s="154">
        <v>5526.6610169491523</v>
      </c>
      <c r="T1363" s="165" t="s">
        <v>34</v>
      </c>
      <c r="U1363" s="169" t="s">
        <v>34</v>
      </c>
      <c r="V1363" s="165" t="s">
        <v>34</v>
      </c>
      <c r="W1363" s="165">
        <v>1023.4</v>
      </c>
      <c r="X1363" s="165">
        <v>1460005.68</v>
      </c>
      <c r="Y1363" s="165" t="s">
        <v>34</v>
      </c>
      <c r="Z1363" s="165" t="s">
        <v>34</v>
      </c>
      <c r="AA1363" s="165" t="s">
        <v>34</v>
      </c>
      <c r="AB1363" s="165" t="s">
        <v>34</v>
      </c>
      <c r="AC1363" s="165" t="s">
        <v>34</v>
      </c>
      <c r="AD1363" s="165" t="s">
        <v>34</v>
      </c>
      <c r="AE1363" s="165" t="s">
        <v>34</v>
      </c>
      <c r="AF1363" s="165" t="s">
        <v>34</v>
      </c>
      <c r="AG1363" s="165" t="s">
        <v>34</v>
      </c>
      <c r="AH1363" s="165" t="s">
        <v>34</v>
      </c>
      <c r="AI1363" s="170" t="s">
        <v>405</v>
      </c>
      <c r="AJ1363" s="41" t="s">
        <v>405</v>
      </c>
      <c r="AK1363" s="1" t="s">
        <v>404</v>
      </c>
      <c r="AL1363" s="90">
        <v>1</v>
      </c>
      <c r="AM1363" s="92"/>
      <c r="AN1363" s="25" t="s">
        <v>1587</v>
      </c>
      <c r="AO1363" s="25"/>
      <c r="AP1363" s="25"/>
      <c r="AQ1363" s="25"/>
      <c r="AR1363" s="25"/>
      <c r="AS1363" s="34"/>
      <c r="AT1363" s="34"/>
      <c r="AU1363" s="29">
        <v>1256</v>
      </c>
      <c r="AV1363" s="29" t="s">
        <v>449</v>
      </c>
      <c r="AW1363" s="29" t="str">
        <f t="shared" si="285"/>
        <v>1256.</v>
      </c>
      <c r="AX1363" s="104"/>
      <c r="BN1363" s="104"/>
    </row>
    <row r="1364" spans="1:66" ht="22.5" customHeight="1" x14ac:dyDescent="0.3">
      <c r="A1364" s="159" t="str">
        <f t="shared" si="287"/>
        <v>1257.</v>
      </c>
      <c r="B1364" s="159">
        <v>4187</v>
      </c>
      <c r="C1364" s="186" t="s">
        <v>1341</v>
      </c>
      <c r="D1364" s="159">
        <v>1970</v>
      </c>
      <c r="E1364" s="167" t="s">
        <v>34</v>
      </c>
      <c r="F1364" s="159" t="s">
        <v>37</v>
      </c>
      <c r="G1364" s="168">
        <v>5</v>
      </c>
      <c r="H1364" s="168">
        <v>5</v>
      </c>
      <c r="I1364" s="165">
        <v>4826.4000000000005</v>
      </c>
      <c r="J1364" s="165">
        <v>3331.8</v>
      </c>
      <c r="K1364" s="165">
        <v>3331.8</v>
      </c>
      <c r="L1364" s="169">
        <v>261</v>
      </c>
      <c r="M1364" s="165">
        <f>T1364+AG1364+AH1364</f>
        <v>1430003</v>
      </c>
      <c r="N1364" s="165" t="s">
        <v>34</v>
      </c>
      <c r="O1364" s="160" t="s">
        <v>34</v>
      </c>
      <c r="P1364" s="165" t="s">
        <v>34</v>
      </c>
      <c r="Q1364" s="152">
        <f t="shared" si="279"/>
        <v>1430003</v>
      </c>
      <c r="R1364" s="173"/>
      <c r="S1364" s="154"/>
      <c r="T1364" s="165">
        <v>1196058.79</v>
      </c>
      <c r="U1364" s="169" t="s">
        <v>34</v>
      </c>
      <c r="V1364" s="165" t="s">
        <v>34</v>
      </c>
      <c r="W1364" s="165" t="s">
        <v>34</v>
      </c>
      <c r="X1364" s="165" t="s">
        <v>34</v>
      </c>
      <c r="Y1364" s="165" t="s">
        <v>34</v>
      </c>
      <c r="Z1364" s="165" t="s">
        <v>34</v>
      </c>
      <c r="AA1364" s="165" t="s">
        <v>34</v>
      </c>
      <c r="AB1364" s="165" t="s">
        <v>34</v>
      </c>
      <c r="AC1364" s="165" t="s">
        <v>34</v>
      </c>
      <c r="AD1364" s="165" t="s">
        <v>34</v>
      </c>
      <c r="AE1364" s="165" t="s">
        <v>34</v>
      </c>
      <c r="AF1364" s="165" t="s">
        <v>34</v>
      </c>
      <c r="AG1364" s="165">
        <v>20459.23</v>
      </c>
      <c r="AH1364" s="165">
        <v>213484.98</v>
      </c>
      <c r="AI1364" s="170" t="s">
        <v>405</v>
      </c>
      <c r="AJ1364" s="41" t="s">
        <v>405</v>
      </c>
      <c r="AK1364" s="1" t="s">
        <v>408</v>
      </c>
      <c r="AL1364" s="90">
        <v>1</v>
      </c>
      <c r="AM1364" s="92"/>
      <c r="AN1364" s="25" t="s">
        <v>502</v>
      </c>
      <c r="AO1364" s="25"/>
      <c r="AP1364" s="25"/>
      <c r="AQ1364" s="25"/>
      <c r="AR1364" s="25"/>
      <c r="AS1364" s="34" t="s">
        <v>1795</v>
      </c>
      <c r="AT1364" s="34"/>
      <c r="AU1364" s="29">
        <v>1257</v>
      </c>
      <c r="AV1364" s="29" t="s">
        <v>449</v>
      </c>
      <c r="AW1364" s="29" t="str">
        <f t="shared" si="285"/>
        <v>1257.</v>
      </c>
      <c r="AX1364" s="104"/>
      <c r="BN1364" s="104"/>
    </row>
    <row r="1365" spans="1:66" ht="22.5" customHeight="1" x14ac:dyDescent="0.3">
      <c r="A1365" s="159" t="str">
        <f t="shared" si="287"/>
        <v>1258.</v>
      </c>
      <c r="B1365" s="159">
        <v>4210</v>
      </c>
      <c r="C1365" s="186" t="s">
        <v>1331</v>
      </c>
      <c r="D1365" s="159">
        <v>1984</v>
      </c>
      <c r="E1365" s="167" t="s">
        <v>34</v>
      </c>
      <c r="F1365" s="159" t="s">
        <v>35</v>
      </c>
      <c r="G1365" s="168">
        <v>5</v>
      </c>
      <c r="H1365" s="168">
        <v>4</v>
      </c>
      <c r="I1365" s="165">
        <v>2781.6</v>
      </c>
      <c r="J1365" s="165">
        <v>2354</v>
      </c>
      <c r="K1365" s="165">
        <v>1711.3</v>
      </c>
      <c r="L1365" s="169">
        <v>115</v>
      </c>
      <c r="M1365" s="154">
        <f>T1365</f>
        <v>355474.42</v>
      </c>
      <c r="N1365" s="165" t="s">
        <v>34</v>
      </c>
      <c r="O1365" s="160" t="s">
        <v>34</v>
      </c>
      <c r="P1365" s="165" t="s">
        <v>34</v>
      </c>
      <c r="Q1365" s="152">
        <f t="shared" si="279"/>
        <v>355474.42</v>
      </c>
      <c r="R1365" s="173">
        <f>M1365/I1365</f>
        <v>127.79494535519126</v>
      </c>
      <c r="S1365" s="154">
        <v>5526.6610169491523</v>
      </c>
      <c r="T1365" s="165">
        <v>355474.42</v>
      </c>
      <c r="U1365" s="169" t="s">
        <v>34</v>
      </c>
      <c r="V1365" s="165" t="s">
        <v>34</v>
      </c>
      <c r="W1365" s="165" t="s">
        <v>34</v>
      </c>
      <c r="X1365" s="165" t="s">
        <v>34</v>
      </c>
      <c r="Y1365" s="165" t="s">
        <v>34</v>
      </c>
      <c r="Z1365" s="165" t="s">
        <v>34</v>
      </c>
      <c r="AA1365" s="165" t="s">
        <v>34</v>
      </c>
      <c r="AB1365" s="165" t="s">
        <v>34</v>
      </c>
      <c r="AC1365" s="165" t="s">
        <v>34</v>
      </c>
      <c r="AD1365" s="165" t="s">
        <v>34</v>
      </c>
      <c r="AE1365" s="165" t="s">
        <v>34</v>
      </c>
      <c r="AF1365" s="165" t="s">
        <v>34</v>
      </c>
      <c r="AG1365" s="165" t="s">
        <v>34</v>
      </c>
      <c r="AH1365" s="165" t="s">
        <v>34</v>
      </c>
      <c r="AI1365" s="170" t="s">
        <v>405</v>
      </c>
      <c r="AJ1365" s="41" t="s">
        <v>405</v>
      </c>
      <c r="AK1365" s="1" t="s">
        <v>406</v>
      </c>
      <c r="AL1365" s="90">
        <v>1</v>
      </c>
      <c r="AM1365" s="92"/>
      <c r="AN1365" s="25" t="s">
        <v>409</v>
      </c>
      <c r="AO1365" s="25"/>
      <c r="AP1365" s="25"/>
      <c r="AQ1365" s="25"/>
      <c r="AR1365" s="25"/>
      <c r="AS1365" s="34" t="s">
        <v>1865</v>
      </c>
      <c r="AT1365" s="34"/>
      <c r="AU1365" s="29">
        <v>1258</v>
      </c>
      <c r="AV1365" s="29" t="s">
        <v>449</v>
      </c>
      <c r="AW1365" s="29" t="str">
        <f t="shared" si="285"/>
        <v>1258.</v>
      </c>
      <c r="AX1365" s="104"/>
      <c r="BN1365" s="104"/>
    </row>
    <row r="1366" spans="1:66" ht="22.5" customHeight="1" x14ac:dyDescent="0.3">
      <c r="A1366" s="159" t="str">
        <f t="shared" si="287"/>
        <v>1259.</v>
      </c>
      <c r="B1366" s="159">
        <v>4223</v>
      </c>
      <c r="C1366" s="186" t="s">
        <v>1673</v>
      </c>
      <c r="D1366" s="159">
        <v>2009</v>
      </c>
      <c r="E1366" s="167" t="s">
        <v>34</v>
      </c>
      <c r="F1366" s="159" t="s">
        <v>35</v>
      </c>
      <c r="G1366" s="168">
        <v>9</v>
      </c>
      <c r="H1366" s="168">
        <v>6</v>
      </c>
      <c r="I1366" s="165">
        <v>5960.6</v>
      </c>
      <c r="J1366" s="165">
        <v>5044.3999999999996</v>
      </c>
      <c r="K1366" s="165">
        <v>3065.9</v>
      </c>
      <c r="L1366" s="169">
        <v>290</v>
      </c>
      <c r="M1366" s="165">
        <f>T1366+AG1366</f>
        <v>329535</v>
      </c>
      <c r="N1366" s="165" t="s">
        <v>34</v>
      </c>
      <c r="O1366" s="160" t="s">
        <v>34</v>
      </c>
      <c r="P1366" s="165" t="s">
        <v>34</v>
      </c>
      <c r="Q1366" s="152">
        <f t="shared" si="279"/>
        <v>329535</v>
      </c>
      <c r="R1366" s="173"/>
      <c r="S1366" s="154"/>
      <c r="T1366" s="165">
        <v>164767.5</v>
      </c>
      <c r="U1366" s="169" t="s">
        <v>34</v>
      </c>
      <c r="V1366" s="165" t="s">
        <v>34</v>
      </c>
      <c r="W1366" s="165" t="s">
        <v>34</v>
      </c>
      <c r="X1366" s="165" t="s">
        <v>34</v>
      </c>
      <c r="Y1366" s="165" t="s">
        <v>34</v>
      </c>
      <c r="Z1366" s="165" t="s">
        <v>34</v>
      </c>
      <c r="AA1366" s="165" t="s">
        <v>34</v>
      </c>
      <c r="AB1366" s="165" t="s">
        <v>34</v>
      </c>
      <c r="AC1366" s="165" t="s">
        <v>34</v>
      </c>
      <c r="AD1366" s="165" t="s">
        <v>34</v>
      </c>
      <c r="AE1366" s="165" t="s">
        <v>34</v>
      </c>
      <c r="AF1366" s="165" t="s">
        <v>34</v>
      </c>
      <c r="AG1366" s="165">
        <v>164767.5</v>
      </c>
      <c r="AH1366" s="165" t="s">
        <v>34</v>
      </c>
      <c r="AI1366" s="170" t="s">
        <v>405</v>
      </c>
      <c r="AJ1366" s="41" t="s">
        <v>405</v>
      </c>
      <c r="AK1366" s="1" t="s">
        <v>407</v>
      </c>
      <c r="AL1366" s="90">
        <v>1</v>
      </c>
      <c r="AM1366" s="92"/>
      <c r="AN1366" s="25" t="s">
        <v>506</v>
      </c>
      <c r="AO1366" s="25"/>
      <c r="AP1366" s="25"/>
      <c r="AQ1366" s="25"/>
      <c r="AR1366" s="25"/>
      <c r="AS1366" s="34"/>
      <c r="AT1366" s="34"/>
      <c r="AU1366" s="29">
        <v>1259</v>
      </c>
      <c r="AV1366" s="29" t="s">
        <v>449</v>
      </c>
      <c r="AW1366" s="29" t="str">
        <f t="shared" si="285"/>
        <v>1259.</v>
      </c>
      <c r="AX1366" s="104"/>
      <c r="BN1366" s="104"/>
    </row>
    <row r="1367" spans="1:66" ht="22.5" customHeight="1" x14ac:dyDescent="0.3">
      <c r="A1367" s="159" t="str">
        <f t="shared" si="287"/>
        <v>1260.</v>
      </c>
      <c r="B1367" s="159">
        <v>4228</v>
      </c>
      <c r="C1367" s="185" t="s">
        <v>1027</v>
      </c>
      <c r="D1367" s="159">
        <v>1960</v>
      </c>
      <c r="E1367" s="167" t="s">
        <v>34</v>
      </c>
      <c r="F1367" s="159" t="s">
        <v>35</v>
      </c>
      <c r="G1367" s="168">
        <v>2</v>
      </c>
      <c r="H1367" s="168">
        <v>1</v>
      </c>
      <c r="I1367" s="165">
        <v>278.10000000000002</v>
      </c>
      <c r="J1367" s="165">
        <v>240.6</v>
      </c>
      <c r="K1367" s="165">
        <v>184</v>
      </c>
      <c r="L1367" s="169">
        <v>159</v>
      </c>
      <c r="M1367" s="165">
        <f>T1367</f>
        <v>213792.83</v>
      </c>
      <c r="N1367" s="165" t="s">
        <v>34</v>
      </c>
      <c r="O1367" s="160" t="s">
        <v>34</v>
      </c>
      <c r="P1367" s="165" t="s">
        <v>34</v>
      </c>
      <c r="Q1367" s="152">
        <f t="shared" si="279"/>
        <v>213792.83</v>
      </c>
      <c r="R1367" s="173">
        <f t="shared" ref="R1367:R1370" si="288">M1367/I1367</f>
        <v>768.76242358863703</v>
      </c>
      <c r="S1367" s="154">
        <v>5526.6610169491523</v>
      </c>
      <c r="T1367" s="165">
        <v>213792.83</v>
      </c>
      <c r="U1367" s="169" t="s">
        <v>34</v>
      </c>
      <c r="V1367" s="165" t="s">
        <v>34</v>
      </c>
      <c r="W1367" s="165" t="s">
        <v>34</v>
      </c>
      <c r="X1367" s="165" t="s">
        <v>34</v>
      </c>
      <c r="Y1367" s="165" t="s">
        <v>34</v>
      </c>
      <c r="Z1367" s="165" t="s">
        <v>34</v>
      </c>
      <c r="AA1367" s="165" t="s">
        <v>34</v>
      </c>
      <c r="AB1367" s="165" t="s">
        <v>34</v>
      </c>
      <c r="AC1367" s="165" t="s">
        <v>34</v>
      </c>
      <c r="AD1367" s="165" t="s">
        <v>34</v>
      </c>
      <c r="AE1367" s="165" t="s">
        <v>34</v>
      </c>
      <c r="AF1367" s="165" t="s">
        <v>34</v>
      </c>
      <c r="AG1367" s="165" t="s">
        <v>34</v>
      </c>
      <c r="AH1367" s="165" t="s">
        <v>34</v>
      </c>
      <c r="AI1367" s="170" t="s">
        <v>405</v>
      </c>
      <c r="AJ1367" s="41" t="s">
        <v>405</v>
      </c>
      <c r="AK1367" s="1" t="s">
        <v>404</v>
      </c>
      <c r="AL1367" s="90">
        <v>1</v>
      </c>
      <c r="AM1367" s="92"/>
      <c r="AN1367" s="25" t="s">
        <v>486</v>
      </c>
      <c r="AO1367" s="25"/>
      <c r="AP1367" s="25"/>
      <c r="AQ1367" s="25"/>
      <c r="AR1367" s="25"/>
      <c r="AS1367" s="34" t="s">
        <v>1953</v>
      </c>
      <c r="AT1367" s="34"/>
      <c r="AU1367" s="29">
        <v>1260</v>
      </c>
      <c r="AV1367" s="29" t="s">
        <v>449</v>
      </c>
      <c r="AW1367" s="29" t="str">
        <f t="shared" si="285"/>
        <v>1260.</v>
      </c>
      <c r="AX1367" s="104"/>
      <c r="BN1367" s="104"/>
    </row>
    <row r="1368" spans="1:66" ht="22.5" customHeight="1" x14ac:dyDescent="0.3">
      <c r="A1368" s="159" t="str">
        <f t="shared" si="287"/>
        <v>1261.</v>
      </c>
      <c r="B1368" s="159">
        <v>4236</v>
      </c>
      <c r="C1368" s="186" t="s">
        <v>1332</v>
      </c>
      <c r="D1368" s="159">
        <v>1974</v>
      </c>
      <c r="E1368" s="167" t="s">
        <v>34</v>
      </c>
      <c r="F1368" s="159" t="s">
        <v>35</v>
      </c>
      <c r="G1368" s="168">
        <v>5</v>
      </c>
      <c r="H1368" s="168">
        <v>8</v>
      </c>
      <c r="I1368" s="152">
        <v>6790.7</v>
      </c>
      <c r="J1368" s="152">
        <v>5746.9</v>
      </c>
      <c r="K1368" s="152">
        <v>3522.1</v>
      </c>
      <c r="L1368" s="153">
        <v>250</v>
      </c>
      <c r="M1368" s="152">
        <f>X1368</f>
        <v>3212472.29</v>
      </c>
      <c r="N1368" s="165" t="s">
        <v>34</v>
      </c>
      <c r="O1368" s="160" t="s">
        <v>34</v>
      </c>
      <c r="P1368" s="165" t="s">
        <v>34</v>
      </c>
      <c r="Q1368" s="152">
        <f t="shared" si="279"/>
        <v>3212472.29</v>
      </c>
      <c r="R1368" s="173">
        <f t="shared" si="288"/>
        <v>473.06938754473032</v>
      </c>
      <c r="S1368" s="154">
        <v>5526.6610169491523</v>
      </c>
      <c r="T1368" s="165" t="s">
        <v>34</v>
      </c>
      <c r="U1368" s="169" t="s">
        <v>34</v>
      </c>
      <c r="V1368" s="165" t="s">
        <v>34</v>
      </c>
      <c r="W1368" s="165">
        <v>1983.2</v>
      </c>
      <c r="X1368" s="165">
        <v>3212472.29</v>
      </c>
      <c r="Y1368" s="165" t="s">
        <v>34</v>
      </c>
      <c r="Z1368" s="165" t="s">
        <v>34</v>
      </c>
      <c r="AA1368" s="165" t="s">
        <v>34</v>
      </c>
      <c r="AB1368" s="165" t="s">
        <v>34</v>
      </c>
      <c r="AC1368" s="165" t="s">
        <v>34</v>
      </c>
      <c r="AD1368" s="165" t="s">
        <v>34</v>
      </c>
      <c r="AE1368" s="165" t="s">
        <v>34</v>
      </c>
      <c r="AF1368" s="165" t="s">
        <v>34</v>
      </c>
      <c r="AG1368" s="165" t="s">
        <v>34</v>
      </c>
      <c r="AH1368" s="165" t="s">
        <v>34</v>
      </c>
      <c r="AI1368" s="170" t="s">
        <v>405</v>
      </c>
      <c r="AJ1368" s="41" t="s">
        <v>405</v>
      </c>
      <c r="AK1368" s="1" t="s">
        <v>404</v>
      </c>
      <c r="AL1368" s="90">
        <v>1</v>
      </c>
      <c r="AM1368" s="92"/>
      <c r="AN1368" s="25" t="s">
        <v>1587</v>
      </c>
      <c r="AO1368" s="25"/>
      <c r="AP1368" s="25"/>
      <c r="AQ1368" s="25"/>
      <c r="AR1368" s="25"/>
      <c r="AS1368" s="34" t="s">
        <v>512</v>
      </c>
      <c r="AT1368" s="34"/>
      <c r="AU1368" s="29">
        <v>1261</v>
      </c>
      <c r="AV1368" s="29" t="s">
        <v>449</v>
      </c>
      <c r="AW1368" s="29" t="str">
        <f t="shared" si="285"/>
        <v>1261.</v>
      </c>
      <c r="AX1368" s="104"/>
      <c r="BN1368" s="104"/>
    </row>
    <row r="1369" spans="1:66" ht="22.5" customHeight="1" x14ac:dyDescent="0.3">
      <c r="A1369" s="159" t="str">
        <f t="shared" si="287"/>
        <v>1262.</v>
      </c>
      <c r="B1369" s="159">
        <v>4235</v>
      </c>
      <c r="C1369" s="185" t="s">
        <v>1342</v>
      </c>
      <c r="D1369" s="172">
        <v>1982</v>
      </c>
      <c r="E1369" s="167" t="s">
        <v>34</v>
      </c>
      <c r="F1369" s="159" t="s">
        <v>37</v>
      </c>
      <c r="G1369" s="168">
        <v>9</v>
      </c>
      <c r="H1369" s="168">
        <v>8</v>
      </c>
      <c r="I1369" s="165">
        <v>15614</v>
      </c>
      <c r="J1369" s="165">
        <v>9730</v>
      </c>
      <c r="K1369" s="165">
        <v>9208</v>
      </c>
      <c r="L1369" s="169">
        <v>698</v>
      </c>
      <c r="M1369" s="165">
        <f>T1369+AD1369</f>
        <v>1834142</v>
      </c>
      <c r="N1369" s="165" t="s">
        <v>34</v>
      </c>
      <c r="O1369" s="160" t="s">
        <v>34</v>
      </c>
      <c r="P1369" s="165" t="s">
        <v>34</v>
      </c>
      <c r="Q1369" s="152">
        <f t="shared" si="279"/>
        <v>1834142</v>
      </c>
      <c r="R1369" s="173">
        <f t="shared" si="288"/>
        <v>117.46778532086589</v>
      </c>
      <c r="S1369" s="154">
        <v>5526.6610169491523</v>
      </c>
      <c r="T1369" s="165">
        <v>1140447</v>
      </c>
      <c r="U1369" s="169" t="s">
        <v>34</v>
      </c>
      <c r="V1369" s="165" t="s">
        <v>34</v>
      </c>
      <c r="W1369" s="165" t="s">
        <v>34</v>
      </c>
      <c r="X1369" s="165" t="s">
        <v>34</v>
      </c>
      <c r="Y1369" s="165" t="s">
        <v>34</v>
      </c>
      <c r="Z1369" s="165" t="s">
        <v>34</v>
      </c>
      <c r="AA1369" s="165" t="s">
        <v>34</v>
      </c>
      <c r="AB1369" s="165" t="s">
        <v>34</v>
      </c>
      <c r="AC1369" s="165">
        <v>214</v>
      </c>
      <c r="AD1369" s="165">
        <v>693695</v>
      </c>
      <c r="AE1369" s="165" t="s">
        <v>34</v>
      </c>
      <c r="AF1369" s="165" t="s">
        <v>34</v>
      </c>
      <c r="AG1369" s="165" t="s">
        <v>34</v>
      </c>
      <c r="AH1369" s="165" t="s">
        <v>34</v>
      </c>
      <c r="AI1369" s="170" t="s">
        <v>405</v>
      </c>
      <c r="AJ1369" s="41" t="s">
        <v>405</v>
      </c>
      <c r="AK1369" s="1" t="s">
        <v>407</v>
      </c>
      <c r="AL1369" s="90">
        <v>1</v>
      </c>
      <c r="AM1369" s="89"/>
      <c r="AN1369" s="25" t="s">
        <v>1754</v>
      </c>
      <c r="AO1369" s="25"/>
      <c r="AP1369" s="25"/>
      <c r="AQ1369" s="25"/>
      <c r="AR1369" s="25"/>
      <c r="AS1369" s="34" t="s">
        <v>1832</v>
      </c>
      <c r="AT1369" s="34"/>
      <c r="AU1369" s="29">
        <v>1262</v>
      </c>
      <c r="AV1369" s="29" t="s">
        <v>449</v>
      </c>
      <c r="AW1369" s="29" t="str">
        <f t="shared" si="285"/>
        <v>1262.</v>
      </c>
      <c r="AX1369" s="104"/>
      <c r="BN1369" s="104"/>
    </row>
    <row r="1370" spans="1:66" ht="22.5" customHeight="1" x14ac:dyDescent="0.3">
      <c r="A1370" s="159" t="str">
        <f t="shared" si="287"/>
        <v>1263.</v>
      </c>
      <c r="B1370" s="159">
        <v>4259</v>
      </c>
      <c r="C1370" s="185" t="s">
        <v>1343</v>
      </c>
      <c r="D1370" s="159">
        <v>1969</v>
      </c>
      <c r="E1370" s="167" t="s">
        <v>34</v>
      </c>
      <c r="F1370" s="159" t="s">
        <v>35</v>
      </c>
      <c r="G1370" s="168">
        <v>5</v>
      </c>
      <c r="H1370" s="168">
        <v>1</v>
      </c>
      <c r="I1370" s="165">
        <v>3364.8</v>
      </c>
      <c r="J1370" s="165">
        <v>2847.6</v>
      </c>
      <c r="K1370" s="165">
        <v>2361.6999999999998</v>
      </c>
      <c r="L1370" s="169">
        <v>187</v>
      </c>
      <c r="M1370" s="165">
        <f>X1370</f>
        <v>1944869.94</v>
      </c>
      <c r="N1370" s="165" t="s">
        <v>34</v>
      </c>
      <c r="O1370" s="160" t="s">
        <v>34</v>
      </c>
      <c r="P1370" s="165" t="s">
        <v>34</v>
      </c>
      <c r="Q1370" s="152">
        <f t="shared" si="279"/>
        <v>1944869.94</v>
      </c>
      <c r="R1370" s="173">
        <f t="shared" si="288"/>
        <v>578.0046184022824</v>
      </c>
      <c r="S1370" s="154">
        <v>5526.6610169491523</v>
      </c>
      <c r="T1370" s="165" t="s">
        <v>34</v>
      </c>
      <c r="U1370" s="169" t="s">
        <v>34</v>
      </c>
      <c r="V1370" s="165" t="s">
        <v>34</v>
      </c>
      <c r="W1370" s="165">
        <v>1054.2</v>
      </c>
      <c r="X1370" s="165">
        <v>1944869.94</v>
      </c>
      <c r="Y1370" s="165" t="s">
        <v>34</v>
      </c>
      <c r="Z1370" s="165" t="s">
        <v>34</v>
      </c>
      <c r="AA1370" s="165" t="s">
        <v>34</v>
      </c>
      <c r="AB1370" s="165" t="s">
        <v>34</v>
      </c>
      <c r="AC1370" s="165" t="s">
        <v>34</v>
      </c>
      <c r="AD1370" s="165" t="s">
        <v>34</v>
      </c>
      <c r="AE1370" s="165" t="s">
        <v>34</v>
      </c>
      <c r="AF1370" s="165" t="s">
        <v>34</v>
      </c>
      <c r="AG1370" s="165" t="s">
        <v>34</v>
      </c>
      <c r="AH1370" s="165" t="s">
        <v>34</v>
      </c>
      <c r="AI1370" s="170" t="s">
        <v>405</v>
      </c>
      <c r="AJ1370" s="41" t="s">
        <v>405</v>
      </c>
      <c r="AK1370" s="1" t="s">
        <v>404</v>
      </c>
      <c r="AL1370" s="90">
        <v>1</v>
      </c>
      <c r="AM1370" s="92"/>
      <c r="AN1370" s="25" t="s">
        <v>1587</v>
      </c>
      <c r="AO1370" s="25"/>
      <c r="AP1370" s="25"/>
      <c r="AQ1370" s="25"/>
      <c r="AR1370" s="25"/>
      <c r="AS1370" s="34"/>
      <c r="AT1370" s="34"/>
      <c r="AU1370" s="29">
        <v>1263</v>
      </c>
      <c r="AV1370" s="29" t="s">
        <v>449</v>
      </c>
      <c r="AW1370" s="29" t="str">
        <f t="shared" si="285"/>
        <v>1263.</v>
      </c>
      <c r="AX1370" s="104"/>
      <c r="BN1370" s="104"/>
    </row>
    <row r="1371" spans="1:66" ht="22.5" customHeight="1" x14ac:dyDescent="0.3">
      <c r="A1371" s="159" t="str">
        <f t="shared" si="287"/>
        <v>1264.</v>
      </c>
      <c r="B1371" s="159">
        <v>4275</v>
      </c>
      <c r="C1371" s="185" t="s">
        <v>1344</v>
      </c>
      <c r="D1371" s="159">
        <v>1970</v>
      </c>
      <c r="E1371" s="167" t="s">
        <v>34</v>
      </c>
      <c r="F1371" s="159" t="s">
        <v>37</v>
      </c>
      <c r="G1371" s="168">
        <v>5</v>
      </c>
      <c r="H1371" s="168">
        <v>10</v>
      </c>
      <c r="I1371" s="165">
        <v>6879</v>
      </c>
      <c r="J1371" s="165">
        <v>6149.4</v>
      </c>
      <c r="K1371" s="165">
        <v>4452.2</v>
      </c>
      <c r="L1371" s="169">
        <v>360</v>
      </c>
      <c r="M1371" s="165">
        <f>T1371</f>
        <v>1490000</v>
      </c>
      <c r="N1371" s="165" t="s">
        <v>34</v>
      </c>
      <c r="O1371" s="160" t="s">
        <v>34</v>
      </c>
      <c r="P1371" s="165" t="s">
        <v>34</v>
      </c>
      <c r="Q1371" s="152">
        <f t="shared" si="279"/>
        <v>1490000</v>
      </c>
      <c r="R1371" s="173"/>
      <c r="S1371" s="154"/>
      <c r="T1371" s="165">
        <v>1490000</v>
      </c>
      <c r="U1371" s="169" t="s">
        <v>34</v>
      </c>
      <c r="V1371" s="165" t="s">
        <v>34</v>
      </c>
      <c r="W1371" s="165" t="s">
        <v>34</v>
      </c>
      <c r="X1371" s="165" t="s">
        <v>34</v>
      </c>
      <c r="Y1371" s="165" t="s">
        <v>34</v>
      </c>
      <c r="Z1371" s="165" t="s">
        <v>34</v>
      </c>
      <c r="AA1371" s="165" t="s">
        <v>34</v>
      </c>
      <c r="AB1371" s="165" t="s">
        <v>34</v>
      </c>
      <c r="AC1371" s="165" t="s">
        <v>34</v>
      </c>
      <c r="AD1371" s="165" t="s">
        <v>34</v>
      </c>
      <c r="AE1371" s="165" t="s">
        <v>34</v>
      </c>
      <c r="AF1371" s="165" t="s">
        <v>34</v>
      </c>
      <c r="AG1371" s="165" t="s">
        <v>34</v>
      </c>
      <c r="AH1371" s="165" t="s">
        <v>34</v>
      </c>
      <c r="AI1371" s="170" t="s">
        <v>405</v>
      </c>
      <c r="AJ1371" s="41" t="s">
        <v>405</v>
      </c>
      <c r="AK1371" s="1" t="s">
        <v>407</v>
      </c>
      <c r="AL1371" s="90">
        <v>1</v>
      </c>
      <c r="AM1371" s="89"/>
      <c r="AN1371" s="25" t="s">
        <v>502</v>
      </c>
      <c r="AO1371" s="25"/>
      <c r="AP1371" s="25"/>
      <c r="AQ1371" s="25"/>
      <c r="AR1371" s="25"/>
      <c r="AS1371" s="34" t="s">
        <v>1918</v>
      </c>
      <c r="AT1371" s="34"/>
      <c r="AU1371" s="29">
        <v>1264</v>
      </c>
      <c r="AV1371" s="29" t="s">
        <v>449</v>
      </c>
      <c r="AW1371" s="29" t="str">
        <f t="shared" si="285"/>
        <v>1264.</v>
      </c>
      <c r="AX1371" s="104"/>
      <c r="BN1371" s="104"/>
    </row>
    <row r="1372" spans="1:66" ht="22.5" customHeight="1" x14ac:dyDescent="0.3">
      <c r="A1372" s="159" t="str">
        <f t="shared" si="287"/>
        <v>1265.</v>
      </c>
      <c r="B1372" s="159">
        <v>4276</v>
      </c>
      <c r="C1372" s="185" t="s">
        <v>1345</v>
      </c>
      <c r="D1372" s="159">
        <v>1969</v>
      </c>
      <c r="E1372" s="167" t="s">
        <v>34</v>
      </c>
      <c r="F1372" s="159" t="s">
        <v>37</v>
      </c>
      <c r="G1372" s="168">
        <v>5</v>
      </c>
      <c r="H1372" s="168">
        <v>4</v>
      </c>
      <c r="I1372" s="165">
        <v>3959.1</v>
      </c>
      <c r="J1372" s="165">
        <v>3898.5</v>
      </c>
      <c r="K1372" s="165">
        <v>2649.8</v>
      </c>
      <c r="L1372" s="169">
        <v>179</v>
      </c>
      <c r="M1372" s="165">
        <f>AB1372</f>
        <v>812922.67</v>
      </c>
      <c r="N1372" s="165" t="s">
        <v>34</v>
      </c>
      <c r="O1372" s="160" t="s">
        <v>34</v>
      </c>
      <c r="P1372" s="165" t="s">
        <v>34</v>
      </c>
      <c r="Q1372" s="152">
        <f t="shared" si="279"/>
        <v>812922.67</v>
      </c>
      <c r="R1372" s="173">
        <f>M1372/I1372</f>
        <v>205.33016847263269</v>
      </c>
      <c r="S1372" s="154">
        <v>5526.6610169491523</v>
      </c>
      <c r="T1372" s="165" t="s">
        <v>34</v>
      </c>
      <c r="U1372" s="169" t="s">
        <v>34</v>
      </c>
      <c r="V1372" s="165" t="s">
        <v>34</v>
      </c>
      <c r="W1372" s="165" t="s">
        <v>34</v>
      </c>
      <c r="X1372" s="165" t="s">
        <v>34</v>
      </c>
      <c r="Y1372" s="165" t="s">
        <v>34</v>
      </c>
      <c r="Z1372" s="165" t="s">
        <v>34</v>
      </c>
      <c r="AA1372" s="165">
        <v>2086</v>
      </c>
      <c r="AB1372" s="165">
        <v>812922.67</v>
      </c>
      <c r="AC1372" s="165" t="s">
        <v>34</v>
      </c>
      <c r="AD1372" s="165" t="s">
        <v>34</v>
      </c>
      <c r="AE1372" s="165" t="s">
        <v>34</v>
      </c>
      <c r="AF1372" s="165" t="s">
        <v>34</v>
      </c>
      <c r="AG1372" s="165" t="s">
        <v>34</v>
      </c>
      <c r="AH1372" s="165" t="s">
        <v>34</v>
      </c>
      <c r="AI1372" s="170" t="s">
        <v>405</v>
      </c>
      <c r="AJ1372" s="41" t="s">
        <v>405</v>
      </c>
      <c r="AK1372" s="1" t="s">
        <v>404</v>
      </c>
      <c r="AL1372" s="90">
        <v>1</v>
      </c>
      <c r="AM1372" s="92"/>
      <c r="AN1372" s="49" t="s">
        <v>586</v>
      </c>
      <c r="AO1372" s="49"/>
      <c r="AP1372" s="49"/>
      <c r="AQ1372" s="49"/>
      <c r="AR1372" s="49"/>
      <c r="AS1372" s="44" t="s">
        <v>1565</v>
      </c>
      <c r="AT1372" s="34"/>
      <c r="AU1372" s="29">
        <v>1265</v>
      </c>
      <c r="AV1372" s="29" t="s">
        <v>449</v>
      </c>
      <c r="AW1372" s="29" t="str">
        <f t="shared" si="285"/>
        <v>1265.</v>
      </c>
      <c r="AX1372" s="104"/>
      <c r="BN1372" s="104"/>
    </row>
    <row r="1373" spans="1:66" ht="22.5" customHeight="1" x14ac:dyDescent="0.3">
      <c r="A1373" s="159" t="str">
        <f t="shared" si="287"/>
        <v>1266.</v>
      </c>
      <c r="B1373" s="159">
        <v>4282</v>
      </c>
      <c r="C1373" s="186" t="s">
        <v>1173</v>
      </c>
      <c r="D1373" s="159">
        <v>1977</v>
      </c>
      <c r="E1373" s="167" t="s">
        <v>34</v>
      </c>
      <c r="F1373" s="159" t="s">
        <v>37</v>
      </c>
      <c r="G1373" s="168">
        <v>5</v>
      </c>
      <c r="H1373" s="168">
        <v>4</v>
      </c>
      <c r="I1373" s="152">
        <v>3363.3</v>
      </c>
      <c r="J1373" s="152">
        <v>3363.3</v>
      </c>
      <c r="K1373" s="152">
        <v>3363.3</v>
      </c>
      <c r="L1373" s="153">
        <v>172</v>
      </c>
      <c r="M1373" s="152">
        <f>T1373</f>
        <v>722284</v>
      </c>
      <c r="N1373" s="165" t="s">
        <v>34</v>
      </c>
      <c r="O1373" s="160" t="s">
        <v>34</v>
      </c>
      <c r="P1373" s="165" t="s">
        <v>34</v>
      </c>
      <c r="Q1373" s="152">
        <f t="shared" si="279"/>
        <v>722284</v>
      </c>
      <c r="R1373" s="173">
        <f>M1373/I1373</f>
        <v>214.75455653673475</v>
      </c>
      <c r="S1373" s="154"/>
      <c r="T1373" s="165">
        <v>722284</v>
      </c>
      <c r="U1373" s="169" t="s">
        <v>34</v>
      </c>
      <c r="V1373" s="165" t="s">
        <v>34</v>
      </c>
      <c r="W1373" s="165" t="s">
        <v>34</v>
      </c>
      <c r="X1373" s="165" t="s">
        <v>34</v>
      </c>
      <c r="Y1373" s="165" t="s">
        <v>34</v>
      </c>
      <c r="Z1373" s="165" t="s">
        <v>34</v>
      </c>
      <c r="AA1373" s="165" t="s">
        <v>34</v>
      </c>
      <c r="AB1373" s="165" t="s">
        <v>34</v>
      </c>
      <c r="AC1373" s="165" t="s">
        <v>34</v>
      </c>
      <c r="AD1373" s="165" t="s">
        <v>34</v>
      </c>
      <c r="AE1373" s="165" t="s">
        <v>34</v>
      </c>
      <c r="AF1373" s="165" t="s">
        <v>34</v>
      </c>
      <c r="AG1373" s="165" t="s">
        <v>34</v>
      </c>
      <c r="AH1373" s="165" t="s">
        <v>34</v>
      </c>
      <c r="AI1373" s="170" t="s">
        <v>405</v>
      </c>
      <c r="AJ1373" s="41" t="s">
        <v>405</v>
      </c>
      <c r="AK1373" s="1" t="s">
        <v>406</v>
      </c>
      <c r="AL1373" s="90">
        <v>1</v>
      </c>
      <c r="AM1373" s="89"/>
      <c r="AN1373" s="49" t="s">
        <v>590</v>
      </c>
      <c r="AO1373" s="49"/>
      <c r="AP1373" s="49"/>
      <c r="AQ1373" s="49"/>
      <c r="AR1373" s="49"/>
      <c r="AS1373" s="44" t="s">
        <v>601</v>
      </c>
      <c r="AT1373" s="34"/>
      <c r="AU1373" s="29">
        <v>1266</v>
      </c>
      <c r="AV1373" s="29" t="s">
        <v>449</v>
      </c>
      <c r="AW1373" s="29" t="str">
        <f t="shared" si="285"/>
        <v>1266.</v>
      </c>
      <c r="AX1373" s="104"/>
      <c r="BN1373" s="104"/>
    </row>
    <row r="1374" spans="1:66" ht="22.5" customHeight="1" x14ac:dyDescent="0.3">
      <c r="A1374" s="159" t="str">
        <f t="shared" si="287"/>
        <v>1267.</v>
      </c>
      <c r="B1374" s="159">
        <v>4290</v>
      </c>
      <c r="C1374" s="185" t="s">
        <v>1346</v>
      </c>
      <c r="D1374" s="159">
        <v>1977</v>
      </c>
      <c r="E1374" s="167" t="s">
        <v>34</v>
      </c>
      <c r="F1374" s="159" t="s">
        <v>35</v>
      </c>
      <c r="G1374" s="168">
        <v>5</v>
      </c>
      <c r="H1374" s="168">
        <v>8</v>
      </c>
      <c r="I1374" s="165">
        <v>6218.3</v>
      </c>
      <c r="J1374" s="165">
        <v>5609.1</v>
      </c>
      <c r="K1374" s="165">
        <v>5609.1</v>
      </c>
      <c r="L1374" s="169">
        <v>280</v>
      </c>
      <c r="M1374" s="165">
        <f>X1374</f>
        <v>3788186.09</v>
      </c>
      <c r="N1374" s="165" t="s">
        <v>34</v>
      </c>
      <c r="O1374" s="160" t="s">
        <v>34</v>
      </c>
      <c r="P1374" s="165" t="s">
        <v>34</v>
      </c>
      <c r="Q1374" s="152">
        <f t="shared" si="279"/>
        <v>3788186.09</v>
      </c>
      <c r="R1374" s="173">
        <f>M1374/I1374</f>
        <v>609.19963494845854</v>
      </c>
      <c r="S1374" s="154">
        <v>5526.6610169491523</v>
      </c>
      <c r="T1374" s="165" t="s">
        <v>34</v>
      </c>
      <c r="U1374" s="169" t="s">
        <v>34</v>
      </c>
      <c r="V1374" s="165" t="s">
        <v>34</v>
      </c>
      <c r="W1374" s="165">
        <v>2166.6999999999998</v>
      </c>
      <c r="X1374" s="165">
        <v>3788186.09</v>
      </c>
      <c r="Y1374" s="165" t="s">
        <v>34</v>
      </c>
      <c r="Z1374" s="165" t="s">
        <v>34</v>
      </c>
      <c r="AA1374" s="165" t="s">
        <v>34</v>
      </c>
      <c r="AB1374" s="165" t="s">
        <v>34</v>
      </c>
      <c r="AC1374" s="165" t="s">
        <v>34</v>
      </c>
      <c r="AD1374" s="165" t="s">
        <v>34</v>
      </c>
      <c r="AE1374" s="165" t="s">
        <v>34</v>
      </c>
      <c r="AF1374" s="165" t="s">
        <v>34</v>
      </c>
      <c r="AG1374" s="165" t="s">
        <v>34</v>
      </c>
      <c r="AH1374" s="165" t="s">
        <v>34</v>
      </c>
      <c r="AI1374" s="170" t="s">
        <v>405</v>
      </c>
      <c r="AJ1374" s="41" t="s">
        <v>405</v>
      </c>
      <c r="AK1374" s="1" t="s">
        <v>404</v>
      </c>
      <c r="AL1374" s="90">
        <v>1</v>
      </c>
      <c r="AM1374" s="92"/>
      <c r="AN1374" s="25" t="s">
        <v>1587</v>
      </c>
      <c r="AO1374" s="25"/>
      <c r="AP1374" s="25"/>
      <c r="AQ1374" s="25"/>
      <c r="AR1374" s="25"/>
      <c r="AS1374" s="34"/>
      <c r="AT1374" s="34"/>
      <c r="AU1374" s="29">
        <v>1267</v>
      </c>
      <c r="AV1374" s="29" t="s">
        <v>449</v>
      </c>
      <c r="AW1374" s="29" t="str">
        <f t="shared" si="285"/>
        <v>1267.</v>
      </c>
      <c r="AX1374" s="104"/>
      <c r="BN1374" s="104"/>
    </row>
    <row r="1375" spans="1:66" ht="22.5" customHeight="1" x14ac:dyDescent="0.3">
      <c r="A1375" s="159" t="str">
        <f t="shared" si="287"/>
        <v>1268.</v>
      </c>
      <c r="B1375" s="159">
        <v>4300</v>
      </c>
      <c r="C1375" s="186" t="s">
        <v>1347</v>
      </c>
      <c r="D1375" s="159">
        <v>1972</v>
      </c>
      <c r="E1375" s="167" t="s">
        <v>34</v>
      </c>
      <c r="F1375" s="159" t="s">
        <v>35</v>
      </c>
      <c r="G1375" s="168">
        <v>5</v>
      </c>
      <c r="H1375" s="168">
        <v>4</v>
      </c>
      <c r="I1375" s="152">
        <v>2791.6</v>
      </c>
      <c r="J1375" s="152">
        <v>2362.5</v>
      </c>
      <c r="K1375" s="152">
        <v>1784.1</v>
      </c>
      <c r="L1375" s="153">
        <v>115</v>
      </c>
      <c r="M1375" s="154">
        <f>T1375</f>
        <v>449863</v>
      </c>
      <c r="N1375" s="165" t="s">
        <v>34</v>
      </c>
      <c r="O1375" s="160" t="s">
        <v>34</v>
      </c>
      <c r="P1375" s="165" t="s">
        <v>34</v>
      </c>
      <c r="Q1375" s="152">
        <f t="shared" si="279"/>
        <v>449863</v>
      </c>
      <c r="R1375" s="173">
        <f t="shared" ref="R1375:R1383" si="289">M1375/I1375</f>
        <v>161.14880355351769</v>
      </c>
      <c r="S1375" s="154">
        <v>5526.6610169491523</v>
      </c>
      <c r="T1375" s="165">
        <v>449863</v>
      </c>
      <c r="U1375" s="169" t="s">
        <v>34</v>
      </c>
      <c r="V1375" s="165" t="s">
        <v>34</v>
      </c>
      <c r="W1375" s="165" t="s">
        <v>34</v>
      </c>
      <c r="X1375" s="165" t="s">
        <v>34</v>
      </c>
      <c r="Y1375" s="165" t="s">
        <v>34</v>
      </c>
      <c r="Z1375" s="165" t="s">
        <v>34</v>
      </c>
      <c r="AA1375" s="165" t="s">
        <v>34</v>
      </c>
      <c r="AB1375" s="165" t="s">
        <v>34</v>
      </c>
      <c r="AC1375" s="165" t="s">
        <v>34</v>
      </c>
      <c r="AD1375" s="165" t="s">
        <v>34</v>
      </c>
      <c r="AE1375" s="165" t="s">
        <v>34</v>
      </c>
      <c r="AF1375" s="165" t="s">
        <v>34</v>
      </c>
      <c r="AG1375" s="165" t="s">
        <v>34</v>
      </c>
      <c r="AH1375" s="165" t="s">
        <v>34</v>
      </c>
      <c r="AI1375" s="170" t="s">
        <v>405</v>
      </c>
      <c r="AJ1375" s="41" t="s">
        <v>405</v>
      </c>
      <c r="AK1375" s="1" t="s">
        <v>408</v>
      </c>
      <c r="AL1375" s="90">
        <v>1</v>
      </c>
      <c r="AM1375" s="92"/>
      <c r="AN1375" s="25" t="s">
        <v>502</v>
      </c>
      <c r="AO1375" s="25"/>
      <c r="AP1375" s="25"/>
      <c r="AQ1375" s="25"/>
      <c r="AR1375" s="25"/>
      <c r="AS1375" s="34" t="s">
        <v>1846</v>
      </c>
      <c r="AT1375" s="34"/>
      <c r="AU1375" s="29">
        <v>1268</v>
      </c>
      <c r="AV1375" s="29" t="s">
        <v>449</v>
      </c>
      <c r="AW1375" s="29" t="str">
        <f t="shared" si="285"/>
        <v>1268.</v>
      </c>
      <c r="AX1375" s="104"/>
      <c r="BN1375" s="104"/>
    </row>
    <row r="1376" spans="1:66" ht="22.5" customHeight="1" x14ac:dyDescent="0.3">
      <c r="A1376" s="159" t="str">
        <f t="shared" si="287"/>
        <v>1269.</v>
      </c>
      <c r="B1376" s="159">
        <v>4301</v>
      </c>
      <c r="C1376" s="185" t="s">
        <v>1348</v>
      </c>
      <c r="D1376" s="159">
        <v>1985</v>
      </c>
      <c r="E1376" s="167" t="s">
        <v>34</v>
      </c>
      <c r="F1376" s="159" t="s">
        <v>37</v>
      </c>
      <c r="G1376" s="168">
        <v>8</v>
      </c>
      <c r="H1376" s="168">
        <v>3</v>
      </c>
      <c r="I1376" s="165">
        <v>5695.7</v>
      </c>
      <c r="J1376" s="165">
        <v>4820.2</v>
      </c>
      <c r="K1376" s="165">
        <v>3331.5</v>
      </c>
      <c r="L1376" s="169">
        <v>262</v>
      </c>
      <c r="M1376" s="154">
        <f>T1376</f>
        <v>492112</v>
      </c>
      <c r="N1376" s="165" t="s">
        <v>34</v>
      </c>
      <c r="O1376" s="160" t="s">
        <v>34</v>
      </c>
      <c r="P1376" s="165" t="s">
        <v>34</v>
      </c>
      <c r="Q1376" s="152">
        <f t="shared" si="279"/>
        <v>492112</v>
      </c>
      <c r="R1376" s="173">
        <f t="shared" si="289"/>
        <v>86.400618010077778</v>
      </c>
      <c r="S1376" s="154">
        <v>5526.6610169491523</v>
      </c>
      <c r="T1376" s="165">
        <v>492112</v>
      </c>
      <c r="U1376" s="169" t="s">
        <v>34</v>
      </c>
      <c r="V1376" s="165" t="s">
        <v>34</v>
      </c>
      <c r="W1376" s="165" t="s">
        <v>34</v>
      </c>
      <c r="X1376" s="165" t="s">
        <v>34</v>
      </c>
      <c r="Y1376" s="165" t="s">
        <v>34</v>
      </c>
      <c r="Z1376" s="165" t="s">
        <v>34</v>
      </c>
      <c r="AA1376" s="165" t="s">
        <v>34</v>
      </c>
      <c r="AB1376" s="165" t="s">
        <v>34</v>
      </c>
      <c r="AC1376" s="165" t="s">
        <v>34</v>
      </c>
      <c r="AD1376" s="165" t="s">
        <v>34</v>
      </c>
      <c r="AE1376" s="165" t="s">
        <v>34</v>
      </c>
      <c r="AF1376" s="165" t="s">
        <v>34</v>
      </c>
      <c r="AG1376" s="165" t="s">
        <v>34</v>
      </c>
      <c r="AH1376" s="165" t="s">
        <v>34</v>
      </c>
      <c r="AI1376" s="170" t="s">
        <v>405</v>
      </c>
      <c r="AJ1376" s="41" t="s">
        <v>405</v>
      </c>
      <c r="AK1376" s="1" t="s">
        <v>404</v>
      </c>
      <c r="AL1376" s="90">
        <v>1</v>
      </c>
      <c r="AM1376" s="89"/>
      <c r="AN1376" s="25" t="s">
        <v>1880</v>
      </c>
      <c r="AO1376" s="25"/>
      <c r="AP1376" s="25"/>
      <c r="AQ1376" s="25"/>
      <c r="AR1376" s="25"/>
      <c r="AS1376" s="34" t="s">
        <v>1872</v>
      </c>
      <c r="AT1376" s="34"/>
      <c r="AU1376" s="29">
        <v>1269</v>
      </c>
      <c r="AV1376" s="29" t="s">
        <v>449</v>
      </c>
      <c r="AW1376" s="29" t="str">
        <f t="shared" si="285"/>
        <v>1269.</v>
      </c>
      <c r="AX1376" s="104"/>
      <c r="BN1376" s="104"/>
    </row>
    <row r="1377" spans="1:66" ht="22.5" customHeight="1" x14ac:dyDescent="0.3">
      <c r="A1377" s="159" t="str">
        <f t="shared" si="287"/>
        <v>1270.</v>
      </c>
      <c r="B1377" s="159">
        <v>4325</v>
      </c>
      <c r="C1377" s="185" t="s">
        <v>541</v>
      </c>
      <c r="D1377" s="159">
        <v>1993</v>
      </c>
      <c r="E1377" s="167" t="s">
        <v>34</v>
      </c>
      <c r="F1377" s="159" t="s">
        <v>35</v>
      </c>
      <c r="G1377" s="168">
        <v>4</v>
      </c>
      <c r="H1377" s="168">
        <v>5</v>
      </c>
      <c r="I1377" s="165">
        <v>3832.8</v>
      </c>
      <c r="J1377" s="165">
        <v>3812.2</v>
      </c>
      <c r="K1377" s="165">
        <v>3625.1</v>
      </c>
      <c r="L1377" s="169">
        <v>126</v>
      </c>
      <c r="M1377" s="165">
        <f>X1377+AH1377</f>
        <v>7862129.6199999992</v>
      </c>
      <c r="N1377" s="165" t="s">
        <v>34</v>
      </c>
      <c r="O1377" s="160" t="s">
        <v>34</v>
      </c>
      <c r="P1377" s="165" t="s">
        <v>34</v>
      </c>
      <c r="Q1377" s="152">
        <f t="shared" si="279"/>
        <v>7862129.6199999992</v>
      </c>
      <c r="R1377" s="173">
        <f t="shared" si="289"/>
        <v>2051.2757305364221</v>
      </c>
      <c r="S1377" s="154">
        <v>5526.6610169491523</v>
      </c>
      <c r="T1377" s="165" t="s">
        <v>34</v>
      </c>
      <c r="U1377" s="169" t="s">
        <v>34</v>
      </c>
      <c r="V1377" s="165" t="s">
        <v>34</v>
      </c>
      <c r="W1377" s="165">
        <v>2271.4</v>
      </c>
      <c r="X1377" s="165">
        <v>7634220.5999999996</v>
      </c>
      <c r="Y1377" s="165" t="s">
        <v>34</v>
      </c>
      <c r="Z1377" s="165" t="s">
        <v>34</v>
      </c>
      <c r="AA1377" s="165" t="s">
        <v>34</v>
      </c>
      <c r="AB1377" s="165" t="s">
        <v>34</v>
      </c>
      <c r="AC1377" s="165" t="s">
        <v>34</v>
      </c>
      <c r="AD1377" s="165" t="s">
        <v>34</v>
      </c>
      <c r="AE1377" s="165" t="s">
        <v>34</v>
      </c>
      <c r="AF1377" s="165" t="s">
        <v>34</v>
      </c>
      <c r="AG1377" s="165" t="s">
        <v>34</v>
      </c>
      <c r="AH1377" s="180">
        <v>227909.02</v>
      </c>
      <c r="AI1377" s="170" t="s">
        <v>405</v>
      </c>
      <c r="AJ1377" s="41" t="s">
        <v>405</v>
      </c>
      <c r="AK1377" s="1" t="s">
        <v>404</v>
      </c>
      <c r="AL1377" s="90">
        <v>1</v>
      </c>
      <c r="AM1377" s="89"/>
      <c r="AN1377" s="25" t="s">
        <v>1587</v>
      </c>
      <c r="AO1377" s="25"/>
      <c r="AP1377" s="25"/>
      <c r="AQ1377" s="25"/>
      <c r="AR1377" s="25"/>
      <c r="AS1377" s="34" t="s">
        <v>1903</v>
      </c>
      <c r="AT1377" s="34"/>
      <c r="AU1377" s="29">
        <v>1270</v>
      </c>
      <c r="AV1377" s="29" t="s">
        <v>449</v>
      </c>
      <c r="AW1377" s="29" t="str">
        <f t="shared" si="285"/>
        <v>1270.</v>
      </c>
      <c r="AX1377" s="104"/>
      <c r="BN1377" s="104"/>
    </row>
    <row r="1378" spans="1:66" ht="22.5" customHeight="1" x14ac:dyDescent="0.3">
      <c r="A1378" s="159" t="str">
        <f t="shared" ref="A1378:A1414" si="290">AW1378</f>
        <v>1271.</v>
      </c>
      <c r="B1378" s="159">
        <v>4470</v>
      </c>
      <c r="C1378" s="185" t="s">
        <v>1353</v>
      </c>
      <c r="D1378" s="159">
        <v>1967</v>
      </c>
      <c r="E1378" s="167" t="s">
        <v>34</v>
      </c>
      <c r="F1378" s="159" t="s">
        <v>37</v>
      </c>
      <c r="G1378" s="168">
        <v>5</v>
      </c>
      <c r="H1378" s="168">
        <v>7</v>
      </c>
      <c r="I1378" s="165">
        <v>5635.2</v>
      </c>
      <c r="J1378" s="165">
        <v>5102.5</v>
      </c>
      <c r="K1378" s="165">
        <v>5102.5</v>
      </c>
      <c r="L1378" s="169">
        <v>254</v>
      </c>
      <c r="M1378" s="165">
        <f>X1378</f>
        <v>2191721.02</v>
      </c>
      <c r="N1378" s="165" t="s">
        <v>34</v>
      </c>
      <c r="O1378" s="160" t="s">
        <v>34</v>
      </c>
      <c r="P1378" s="165" t="s">
        <v>34</v>
      </c>
      <c r="Q1378" s="152">
        <f t="shared" si="279"/>
        <v>2191721.02</v>
      </c>
      <c r="R1378" s="173">
        <f t="shared" si="289"/>
        <v>388.93402541169792</v>
      </c>
      <c r="S1378" s="154">
        <v>5526.6610169491523</v>
      </c>
      <c r="T1378" s="165" t="s">
        <v>34</v>
      </c>
      <c r="U1378" s="169" t="s">
        <v>34</v>
      </c>
      <c r="V1378" s="165" t="s">
        <v>34</v>
      </c>
      <c r="W1378" s="165">
        <v>1391.27</v>
      </c>
      <c r="X1378" s="165">
        <v>2191721.02</v>
      </c>
      <c r="Y1378" s="165" t="s">
        <v>34</v>
      </c>
      <c r="Z1378" s="165" t="s">
        <v>34</v>
      </c>
      <c r="AA1378" s="165" t="s">
        <v>34</v>
      </c>
      <c r="AB1378" s="165" t="s">
        <v>34</v>
      </c>
      <c r="AC1378" s="165" t="s">
        <v>34</v>
      </c>
      <c r="AD1378" s="165" t="s">
        <v>34</v>
      </c>
      <c r="AE1378" s="165" t="s">
        <v>34</v>
      </c>
      <c r="AF1378" s="165" t="s">
        <v>34</v>
      </c>
      <c r="AG1378" s="165" t="s">
        <v>34</v>
      </c>
      <c r="AH1378" s="165" t="s">
        <v>34</v>
      </c>
      <c r="AI1378" s="170" t="s">
        <v>405</v>
      </c>
      <c r="AJ1378" s="41" t="s">
        <v>405</v>
      </c>
      <c r="AK1378" s="1" t="s">
        <v>404</v>
      </c>
      <c r="AL1378" s="90">
        <v>1</v>
      </c>
      <c r="AM1378" s="92"/>
      <c r="AN1378" s="25" t="s">
        <v>1587</v>
      </c>
      <c r="AO1378" s="25"/>
      <c r="AP1378" s="25"/>
      <c r="AQ1378" s="25"/>
      <c r="AR1378" s="25"/>
      <c r="AS1378" s="34"/>
      <c r="AT1378" s="34"/>
      <c r="AU1378" s="29">
        <v>1271</v>
      </c>
      <c r="AV1378" s="29" t="s">
        <v>449</v>
      </c>
      <c r="AW1378" s="29" t="str">
        <f t="shared" si="285"/>
        <v>1271.</v>
      </c>
      <c r="AX1378" s="104"/>
      <c r="BN1378" s="104"/>
    </row>
    <row r="1379" spans="1:66" ht="22.5" customHeight="1" x14ac:dyDescent="0.3">
      <c r="A1379" s="159" t="str">
        <f t="shared" si="290"/>
        <v>1272.</v>
      </c>
      <c r="B1379" s="159">
        <v>4348</v>
      </c>
      <c r="C1379" s="186" t="s">
        <v>1354</v>
      </c>
      <c r="D1379" s="159">
        <v>1946</v>
      </c>
      <c r="E1379" s="167" t="s">
        <v>34</v>
      </c>
      <c r="F1379" s="159" t="s">
        <v>35</v>
      </c>
      <c r="G1379" s="168">
        <v>2</v>
      </c>
      <c r="H1379" s="168">
        <v>2</v>
      </c>
      <c r="I1379" s="180">
        <v>427</v>
      </c>
      <c r="J1379" s="180">
        <v>363</v>
      </c>
      <c r="K1379" s="180">
        <v>252</v>
      </c>
      <c r="L1379" s="183">
        <v>19</v>
      </c>
      <c r="M1379" s="154">
        <f>T1379</f>
        <v>136799.04999999999</v>
      </c>
      <c r="N1379" s="165" t="s">
        <v>34</v>
      </c>
      <c r="O1379" s="160" t="s">
        <v>34</v>
      </c>
      <c r="P1379" s="165" t="s">
        <v>34</v>
      </c>
      <c r="Q1379" s="152">
        <f t="shared" si="279"/>
        <v>136799.04999999999</v>
      </c>
      <c r="R1379" s="173">
        <f t="shared" si="289"/>
        <v>320.37248243559714</v>
      </c>
      <c r="S1379" s="154">
        <v>5526.6610169491523</v>
      </c>
      <c r="T1379" s="165">
        <v>136799.04999999999</v>
      </c>
      <c r="U1379" s="169" t="s">
        <v>34</v>
      </c>
      <c r="V1379" s="165" t="s">
        <v>34</v>
      </c>
      <c r="W1379" s="165" t="s">
        <v>34</v>
      </c>
      <c r="X1379" s="165" t="s">
        <v>34</v>
      </c>
      <c r="Y1379" s="165" t="s">
        <v>34</v>
      </c>
      <c r="Z1379" s="165" t="s">
        <v>34</v>
      </c>
      <c r="AA1379" s="165" t="s">
        <v>34</v>
      </c>
      <c r="AB1379" s="165" t="s">
        <v>34</v>
      </c>
      <c r="AC1379" s="165" t="s">
        <v>34</v>
      </c>
      <c r="AD1379" s="165" t="s">
        <v>34</v>
      </c>
      <c r="AE1379" s="165" t="s">
        <v>34</v>
      </c>
      <c r="AF1379" s="165" t="s">
        <v>34</v>
      </c>
      <c r="AG1379" s="165" t="s">
        <v>34</v>
      </c>
      <c r="AH1379" s="165" t="s">
        <v>34</v>
      </c>
      <c r="AI1379" s="170" t="s">
        <v>405</v>
      </c>
      <c r="AJ1379" s="41" t="s">
        <v>405</v>
      </c>
      <c r="AK1379" s="1" t="s">
        <v>404</v>
      </c>
      <c r="AL1379" s="90">
        <v>1</v>
      </c>
      <c r="AM1379" s="92"/>
      <c r="AN1379" s="25" t="s">
        <v>409</v>
      </c>
      <c r="AO1379" s="25"/>
      <c r="AP1379" s="25"/>
      <c r="AQ1379" s="25"/>
      <c r="AR1379" s="25"/>
      <c r="AS1379" s="34" t="s">
        <v>1919</v>
      </c>
      <c r="AT1379" s="34"/>
      <c r="AU1379" s="29">
        <v>1272</v>
      </c>
      <c r="AV1379" s="29" t="s">
        <v>449</v>
      </c>
      <c r="AW1379" s="29" t="str">
        <f t="shared" si="285"/>
        <v>1272.</v>
      </c>
      <c r="AX1379" s="104"/>
      <c r="BN1379" s="104"/>
    </row>
    <row r="1380" spans="1:66" ht="22.5" customHeight="1" x14ac:dyDescent="0.3">
      <c r="A1380" s="159" t="str">
        <f t="shared" si="290"/>
        <v>1273.</v>
      </c>
      <c r="B1380" s="159">
        <v>4349</v>
      </c>
      <c r="C1380" s="185" t="s">
        <v>1032</v>
      </c>
      <c r="D1380" s="159">
        <v>1952</v>
      </c>
      <c r="E1380" s="167" t="s">
        <v>34</v>
      </c>
      <c r="F1380" s="159" t="s">
        <v>35</v>
      </c>
      <c r="G1380" s="168">
        <v>4</v>
      </c>
      <c r="H1380" s="168">
        <v>4</v>
      </c>
      <c r="I1380" s="165">
        <v>3659.9</v>
      </c>
      <c r="J1380" s="165">
        <v>3344.9</v>
      </c>
      <c r="K1380" s="165">
        <v>3344.9</v>
      </c>
      <c r="L1380" s="169">
        <v>97</v>
      </c>
      <c r="M1380" s="154">
        <f>T1380</f>
        <v>869990.45</v>
      </c>
      <c r="N1380" s="165" t="s">
        <v>34</v>
      </c>
      <c r="O1380" s="160" t="s">
        <v>34</v>
      </c>
      <c r="P1380" s="165" t="s">
        <v>34</v>
      </c>
      <c r="Q1380" s="152">
        <f t="shared" si="279"/>
        <v>869990.45</v>
      </c>
      <c r="R1380" s="173">
        <f t="shared" si="289"/>
        <v>237.70880351922182</v>
      </c>
      <c r="S1380" s="154">
        <v>5526.6610169491523</v>
      </c>
      <c r="T1380" s="165">
        <v>869990.45</v>
      </c>
      <c r="U1380" s="169" t="s">
        <v>34</v>
      </c>
      <c r="V1380" s="165" t="s">
        <v>34</v>
      </c>
      <c r="W1380" s="165" t="s">
        <v>34</v>
      </c>
      <c r="X1380" s="165" t="s">
        <v>34</v>
      </c>
      <c r="Y1380" s="165" t="s">
        <v>34</v>
      </c>
      <c r="Z1380" s="165" t="s">
        <v>34</v>
      </c>
      <c r="AA1380" s="165" t="s">
        <v>34</v>
      </c>
      <c r="AB1380" s="165" t="s">
        <v>34</v>
      </c>
      <c r="AC1380" s="165" t="s">
        <v>34</v>
      </c>
      <c r="AD1380" s="165" t="s">
        <v>34</v>
      </c>
      <c r="AE1380" s="165" t="s">
        <v>34</v>
      </c>
      <c r="AF1380" s="165" t="s">
        <v>34</v>
      </c>
      <c r="AG1380" s="165" t="s">
        <v>34</v>
      </c>
      <c r="AH1380" s="165" t="s">
        <v>34</v>
      </c>
      <c r="AI1380" s="170" t="s">
        <v>405</v>
      </c>
      <c r="AJ1380" s="41" t="s">
        <v>405</v>
      </c>
      <c r="AK1380" s="1" t="s">
        <v>404</v>
      </c>
      <c r="AL1380" s="90">
        <v>1</v>
      </c>
      <c r="AM1380" s="92"/>
      <c r="AN1380" s="25" t="s">
        <v>501</v>
      </c>
      <c r="AO1380" s="25"/>
      <c r="AP1380" s="25"/>
      <c r="AQ1380" s="25"/>
      <c r="AR1380" s="25"/>
      <c r="AS1380" s="34" t="s">
        <v>500</v>
      </c>
      <c r="AT1380" s="34"/>
      <c r="AU1380" s="29">
        <v>1273</v>
      </c>
      <c r="AV1380" s="29" t="s">
        <v>449</v>
      </c>
      <c r="AW1380" s="29" t="str">
        <f t="shared" si="285"/>
        <v>1273.</v>
      </c>
      <c r="AX1380" s="104"/>
      <c r="BN1380" s="104"/>
    </row>
    <row r="1381" spans="1:66" ht="22.5" customHeight="1" x14ac:dyDescent="0.3">
      <c r="A1381" s="159" t="str">
        <f t="shared" si="290"/>
        <v>1274.</v>
      </c>
      <c r="B1381" s="159">
        <v>4357</v>
      </c>
      <c r="C1381" s="171" t="s">
        <v>1355</v>
      </c>
      <c r="D1381" s="159">
        <v>1960</v>
      </c>
      <c r="E1381" s="167" t="s">
        <v>34</v>
      </c>
      <c r="F1381" s="159" t="s">
        <v>35</v>
      </c>
      <c r="G1381" s="168">
        <v>2</v>
      </c>
      <c r="H1381" s="168">
        <v>2</v>
      </c>
      <c r="I1381" s="165">
        <v>603.6</v>
      </c>
      <c r="J1381" s="165">
        <v>557.20000000000005</v>
      </c>
      <c r="K1381" s="165">
        <v>557.20000000000005</v>
      </c>
      <c r="L1381" s="169">
        <v>36</v>
      </c>
      <c r="M1381" s="154">
        <f>T1381+AG1381</f>
        <v>658411.55999999994</v>
      </c>
      <c r="N1381" s="165" t="s">
        <v>34</v>
      </c>
      <c r="O1381" s="160" t="s">
        <v>34</v>
      </c>
      <c r="P1381" s="165" t="s">
        <v>34</v>
      </c>
      <c r="Q1381" s="152">
        <f t="shared" ref="Q1381:Q1444" si="291">M1381</f>
        <v>658411.55999999994</v>
      </c>
      <c r="R1381" s="173">
        <f t="shared" si="289"/>
        <v>1090.807753479125</v>
      </c>
      <c r="S1381" s="154">
        <v>5526.6610169491523</v>
      </c>
      <c r="T1381" s="165">
        <v>445498.72</v>
      </c>
      <c r="U1381" s="169" t="s">
        <v>34</v>
      </c>
      <c r="V1381" s="165" t="s">
        <v>34</v>
      </c>
      <c r="W1381" s="165" t="s">
        <v>34</v>
      </c>
      <c r="X1381" s="165" t="s">
        <v>34</v>
      </c>
      <c r="Y1381" s="165" t="s">
        <v>34</v>
      </c>
      <c r="Z1381" s="165" t="s">
        <v>34</v>
      </c>
      <c r="AA1381" s="165" t="s">
        <v>34</v>
      </c>
      <c r="AB1381" s="165" t="s">
        <v>34</v>
      </c>
      <c r="AC1381" s="165" t="s">
        <v>34</v>
      </c>
      <c r="AD1381" s="165" t="s">
        <v>34</v>
      </c>
      <c r="AE1381" s="165" t="s">
        <v>34</v>
      </c>
      <c r="AF1381" s="165" t="s">
        <v>34</v>
      </c>
      <c r="AG1381" s="165">
        <v>212912.84</v>
      </c>
      <c r="AH1381" s="165" t="s">
        <v>34</v>
      </c>
      <c r="AI1381" s="170" t="s">
        <v>405</v>
      </c>
      <c r="AJ1381" s="41" t="s">
        <v>405</v>
      </c>
      <c r="AK1381" s="1" t="s">
        <v>404</v>
      </c>
      <c r="AL1381" s="90">
        <v>1</v>
      </c>
      <c r="AM1381" s="92"/>
      <c r="AN1381" s="25" t="s">
        <v>486</v>
      </c>
      <c r="AO1381" s="25"/>
      <c r="AP1381" s="25"/>
      <c r="AQ1381" s="25"/>
      <c r="AR1381" s="25"/>
      <c r="AS1381" s="34"/>
      <c r="AT1381" s="34"/>
      <c r="AU1381" s="29">
        <v>1274</v>
      </c>
      <c r="AV1381" s="29" t="s">
        <v>449</v>
      </c>
      <c r="AW1381" s="29" t="str">
        <f t="shared" si="285"/>
        <v>1274.</v>
      </c>
      <c r="AX1381" s="104"/>
      <c r="BN1381" s="104"/>
    </row>
    <row r="1382" spans="1:66" ht="22.5" customHeight="1" x14ac:dyDescent="0.3">
      <c r="A1382" s="159" t="str">
        <f t="shared" si="290"/>
        <v>1275.</v>
      </c>
      <c r="B1382" s="159">
        <v>4362</v>
      </c>
      <c r="C1382" s="185" t="s">
        <v>1356</v>
      </c>
      <c r="D1382" s="159">
        <v>1978</v>
      </c>
      <c r="E1382" s="167" t="s">
        <v>34</v>
      </c>
      <c r="F1382" s="159" t="s">
        <v>35</v>
      </c>
      <c r="G1382" s="168">
        <v>5</v>
      </c>
      <c r="H1382" s="168">
        <v>1</v>
      </c>
      <c r="I1382" s="165">
        <v>2814.6</v>
      </c>
      <c r="J1382" s="165">
        <v>2590.8000000000002</v>
      </c>
      <c r="K1382" s="165">
        <v>2590.8000000000002</v>
      </c>
      <c r="L1382" s="169">
        <v>239</v>
      </c>
      <c r="M1382" s="154">
        <f>T1382+AG1382</f>
        <v>339838.57</v>
      </c>
      <c r="N1382" s="165" t="s">
        <v>34</v>
      </c>
      <c r="O1382" s="160" t="s">
        <v>34</v>
      </c>
      <c r="P1382" s="165" t="s">
        <v>34</v>
      </c>
      <c r="Q1382" s="152">
        <f t="shared" si="291"/>
        <v>339838.57</v>
      </c>
      <c r="R1382" s="173">
        <f t="shared" si="289"/>
        <v>120.74133802316493</v>
      </c>
      <c r="S1382" s="154">
        <v>5526.6610169491523</v>
      </c>
      <c r="T1382" s="165">
        <v>308349.8</v>
      </c>
      <c r="U1382" s="169" t="s">
        <v>34</v>
      </c>
      <c r="V1382" s="165" t="s">
        <v>34</v>
      </c>
      <c r="W1382" s="165" t="s">
        <v>34</v>
      </c>
      <c r="X1382" s="165" t="s">
        <v>34</v>
      </c>
      <c r="Y1382" s="165" t="s">
        <v>34</v>
      </c>
      <c r="Z1382" s="165" t="s">
        <v>34</v>
      </c>
      <c r="AA1382" s="165" t="s">
        <v>34</v>
      </c>
      <c r="AB1382" s="165" t="s">
        <v>34</v>
      </c>
      <c r="AC1382" s="165" t="s">
        <v>34</v>
      </c>
      <c r="AD1382" s="165" t="s">
        <v>34</v>
      </c>
      <c r="AE1382" s="165" t="s">
        <v>34</v>
      </c>
      <c r="AF1382" s="165" t="s">
        <v>34</v>
      </c>
      <c r="AG1382" s="165">
        <v>31488.77</v>
      </c>
      <c r="AH1382" s="165" t="s">
        <v>34</v>
      </c>
      <c r="AI1382" s="170" t="s">
        <v>405</v>
      </c>
      <c r="AJ1382" s="41" t="s">
        <v>405</v>
      </c>
      <c r="AK1382" s="1" t="s">
        <v>404</v>
      </c>
      <c r="AL1382" s="90">
        <v>1</v>
      </c>
      <c r="AM1382" s="92"/>
      <c r="AN1382" s="25" t="s">
        <v>409</v>
      </c>
      <c r="AO1382" s="25"/>
      <c r="AP1382" s="25"/>
      <c r="AQ1382" s="25"/>
      <c r="AR1382" s="25"/>
      <c r="AS1382" s="34"/>
      <c r="AT1382" s="34"/>
      <c r="AU1382" s="29">
        <v>1275</v>
      </c>
      <c r="AV1382" s="29" t="s">
        <v>449</v>
      </c>
      <c r="AW1382" s="29" t="str">
        <f t="shared" si="285"/>
        <v>1275.</v>
      </c>
      <c r="AX1382" s="104"/>
      <c r="BN1382" s="104"/>
    </row>
    <row r="1383" spans="1:66" ht="22.5" customHeight="1" x14ac:dyDescent="0.3">
      <c r="A1383" s="159" t="str">
        <f t="shared" si="290"/>
        <v>1276.</v>
      </c>
      <c r="B1383" s="159">
        <v>4363</v>
      </c>
      <c r="C1383" s="186" t="s">
        <v>1357</v>
      </c>
      <c r="D1383" s="159">
        <v>1969</v>
      </c>
      <c r="E1383" s="167" t="s">
        <v>34</v>
      </c>
      <c r="F1383" s="159" t="s">
        <v>35</v>
      </c>
      <c r="G1383" s="168">
        <v>5</v>
      </c>
      <c r="H1383" s="168">
        <v>1</v>
      </c>
      <c r="I1383" s="152">
        <v>1566.9</v>
      </c>
      <c r="J1383" s="152">
        <v>1340.6</v>
      </c>
      <c r="K1383" s="152">
        <v>1340.6</v>
      </c>
      <c r="L1383" s="153">
        <v>116</v>
      </c>
      <c r="M1383" s="165">
        <f>X1383</f>
        <v>1821046.86</v>
      </c>
      <c r="N1383" s="165" t="s">
        <v>34</v>
      </c>
      <c r="O1383" s="160" t="s">
        <v>34</v>
      </c>
      <c r="P1383" s="165" t="s">
        <v>34</v>
      </c>
      <c r="Q1383" s="152">
        <f t="shared" si="291"/>
        <v>1821046.86</v>
      </c>
      <c r="R1383" s="173">
        <f t="shared" si="289"/>
        <v>1162.197242963814</v>
      </c>
      <c r="S1383" s="154">
        <v>5526.6610169491523</v>
      </c>
      <c r="T1383" s="165" t="s">
        <v>34</v>
      </c>
      <c r="U1383" s="169" t="s">
        <v>34</v>
      </c>
      <c r="V1383" s="165" t="s">
        <v>34</v>
      </c>
      <c r="W1383" s="165">
        <v>674</v>
      </c>
      <c r="X1383" s="165">
        <v>1821046.86</v>
      </c>
      <c r="Y1383" s="165" t="s">
        <v>34</v>
      </c>
      <c r="Z1383" s="165" t="s">
        <v>34</v>
      </c>
      <c r="AA1383" s="165" t="s">
        <v>34</v>
      </c>
      <c r="AB1383" s="165" t="s">
        <v>34</v>
      </c>
      <c r="AC1383" s="165" t="s">
        <v>34</v>
      </c>
      <c r="AD1383" s="165" t="s">
        <v>34</v>
      </c>
      <c r="AE1383" s="165" t="s">
        <v>34</v>
      </c>
      <c r="AF1383" s="165" t="s">
        <v>34</v>
      </c>
      <c r="AG1383" s="165" t="s">
        <v>34</v>
      </c>
      <c r="AH1383" s="165" t="s">
        <v>34</v>
      </c>
      <c r="AI1383" s="170" t="s">
        <v>405</v>
      </c>
      <c r="AJ1383" s="41" t="s">
        <v>405</v>
      </c>
      <c r="AK1383" s="1" t="s">
        <v>404</v>
      </c>
      <c r="AL1383" s="90">
        <v>1</v>
      </c>
      <c r="AM1383" s="92"/>
      <c r="AN1383" s="25" t="s">
        <v>1587</v>
      </c>
      <c r="AO1383" s="25"/>
      <c r="AP1383" s="25"/>
      <c r="AQ1383" s="25"/>
      <c r="AR1383" s="25"/>
      <c r="AS1383" s="44" t="s">
        <v>1666</v>
      </c>
      <c r="AT1383" s="34"/>
      <c r="AU1383" s="29">
        <v>1276</v>
      </c>
      <c r="AV1383" s="29" t="s">
        <v>449</v>
      </c>
      <c r="AW1383" s="29" t="str">
        <f t="shared" si="285"/>
        <v>1276.</v>
      </c>
      <c r="AX1383" s="104"/>
      <c r="BN1383" s="104"/>
    </row>
    <row r="1384" spans="1:66" ht="22.5" customHeight="1" x14ac:dyDescent="0.3">
      <c r="A1384" s="159" t="str">
        <f t="shared" si="290"/>
        <v>1277.</v>
      </c>
      <c r="B1384" s="159">
        <v>4364</v>
      </c>
      <c r="C1384" s="186" t="s">
        <v>1652</v>
      </c>
      <c r="D1384" s="159">
        <v>1951</v>
      </c>
      <c r="E1384" s="167" t="s">
        <v>34</v>
      </c>
      <c r="F1384" s="159" t="s">
        <v>35</v>
      </c>
      <c r="G1384" s="168">
        <v>3</v>
      </c>
      <c r="H1384" s="168">
        <v>5</v>
      </c>
      <c r="I1384" s="152">
        <v>2332.3000000000002</v>
      </c>
      <c r="J1384" s="152">
        <v>1946.1</v>
      </c>
      <c r="K1384" s="152">
        <v>1946.1</v>
      </c>
      <c r="L1384" s="153">
        <v>66</v>
      </c>
      <c r="M1384" s="165">
        <f>T1384+AG1384</f>
        <v>1001120</v>
      </c>
      <c r="N1384" s="165" t="s">
        <v>34</v>
      </c>
      <c r="O1384" s="160" t="s">
        <v>34</v>
      </c>
      <c r="P1384" s="165" t="s">
        <v>34</v>
      </c>
      <c r="Q1384" s="152">
        <f t="shared" si="291"/>
        <v>1001120</v>
      </c>
      <c r="R1384" s="173"/>
      <c r="S1384" s="154"/>
      <c r="T1384" s="165">
        <v>790345</v>
      </c>
      <c r="U1384" s="169" t="s">
        <v>34</v>
      </c>
      <c r="V1384" s="165" t="s">
        <v>34</v>
      </c>
      <c r="W1384" s="165" t="s">
        <v>34</v>
      </c>
      <c r="X1384" s="165" t="s">
        <v>34</v>
      </c>
      <c r="Y1384" s="165" t="s">
        <v>34</v>
      </c>
      <c r="Z1384" s="165" t="s">
        <v>34</v>
      </c>
      <c r="AA1384" s="165" t="s">
        <v>34</v>
      </c>
      <c r="AB1384" s="165" t="s">
        <v>34</v>
      </c>
      <c r="AC1384" s="165" t="s">
        <v>34</v>
      </c>
      <c r="AD1384" s="165" t="s">
        <v>34</v>
      </c>
      <c r="AE1384" s="165" t="s">
        <v>34</v>
      </c>
      <c r="AF1384" s="165" t="s">
        <v>34</v>
      </c>
      <c r="AG1384" s="165">
        <v>210775</v>
      </c>
      <c r="AH1384" s="165" t="s">
        <v>34</v>
      </c>
      <c r="AI1384" s="170" t="s">
        <v>405</v>
      </c>
      <c r="AJ1384" s="41" t="s">
        <v>405</v>
      </c>
      <c r="AK1384" s="1" t="s">
        <v>408</v>
      </c>
      <c r="AL1384" s="90"/>
      <c r="AM1384" s="92">
        <v>1</v>
      </c>
      <c r="AN1384" s="25" t="s">
        <v>486</v>
      </c>
      <c r="AO1384" s="25"/>
      <c r="AP1384" s="25"/>
      <c r="AQ1384" s="25"/>
      <c r="AR1384" s="25"/>
      <c r="AS1384" s="44" t="s">
        <v>1653</v>
      </c>
      <c r="AT1384" s="34"/>
      <c r="AU1384" s="29">
        <v>1277</v>
      </c>
      <c r="AV1384" s="29" t="s">
        <v>449</v>
      </c>
      <c r="AW1384" s="29" t="str">
        <f t="shared" si="285"/>
        <v>1277.</v>
      </c>
      <c r="AX1384" s="104"/>
      <c r="BN1384" s="104"/>
    </row>
    <row r="1385" spans="1:66" ht="22.5" customHeight="1" x14ac:dyDescent="0.3">
      <c r="A1385" s="159" t="str">
        <f t="shared" si="290"/>
        <v>1278.</v>
      </c>
      <c r="B1385" s="159">
        <v>4366</v>
      </c>
      <c r="C1385" s="186" t="s">
        <v>1358</v>
      </c>
      <c r="D1385" s="172">
        <v>1973</v>
      </c>
      <c r="E1385" s="167" t="s">
        <v>34</v>
      </c>
      <c r="F1385" s="159" t="s">
        <v>35</v>
      </c>
      <c r="G1385" s="168">
        <v>5</v>
      </c>
      <c r="H1385" s="168">
        <v>6</v>
      </c>
      <c r="I1385" s="152">
        <v>4485.1000000000004</v>
      </c>
      <c r="J1385" s="152">
        <v>3795.7</v>
      </c>
      <c r="K1385" s="152">
        <v>2913</v>
      </c>
      <c r="L1385" s="153">
        <v>199</v>
      </c>
      <c r="M1385" s="165">
        <f>X1385</f>
        <v>2217362.39</v>
      </c>
      <c r="N1385" s="165" t="s">
        <v>34</v>
      </c>
      <c r="O1385" s="160" t="s">
        <v>34</v>
      </c>
      <c r="P1385" s="165" t="s">
        <v>34</v>
      </c>
      <c r="Q1385" s="152">
        <f t="shared" si="291"/>
        <v>2217362.39</v>
      </c>
      <c r="R1385" s="173">
        <f t="shared" ref="R1385:R1386" si="292">M1385/I1385</f>
        <v>494.38415865866983</v>
      </c>
      <c r="S1385" s="154">
        <v>5526.6610169491523</v>
      </c>
      <c r="T1385" s="165" t="s">
        <v>34</v>
      </c>
      <c r="U1385" s="169" t="s">
        <v>34</v>
      </c>
      <c r="V1385" s="165" t="s">
        <v>34</v>
      </c>
      <c r="W1385" s="165">
        <v>1311</v>
      </c>
      <c r="X1385" s="165">
        <v>2217362.39</v>
      </c>
      <c r="Y1385" s="165" t="s">
        <v>34</v>
      </c>
      <c r="Z1385" s="165" t="s">
        <v>34</v>
      </c>
      <c r="AA1385" s="165" t="s">
        <v>34</v>
      </c>
      <c r="AB1385" s="165" t="s">
        <v>34</v>
      </c>
      <c r="AC1385" s="165" t="s">
        <v>34</v>
      </c>
      <c r="AD1385" s="165" t="s">
        <v>34</v>
      </c>
      <c r="AE1385" s="165" t="s">
        <v>34</v>
      </c>
      <c r="AF1385" s="165" t="s">
        <v>34</v>
      </c>
      <c r="AG1385" s="165" t="s">
        <v>34</v>
      </c>
      <c r="AH1385" s="165" t="s">
        <v>34</v>
      </c>
      <c r="AI1385" s="170" t="s">
        <v>405</v>
      </c>
      <c r="AJ1385" s="41" t="s">
        <v>405</v>
      </c>
      <c r="AK1385" s="1" t="s">
        <v>404</v>
      </c>
      <c r="AL1385" s="90">
        <v>1</v>
      </c>
      <c r="AM1385" s="92"/>
      <c r="AN1385" s="25" t="s">
        <v>1587</v>
      </c>
      <c r="AO1385" s="25"/>
      <c r="AP1385" s="25"/>
      <c r="AQ1385" s="25"/>
      <c r="AR1385" s="25"/>
      <c r="AS1385" s="34" t="s">
        <v>512</v>
      </c>
      <c r="AT1385" s="34"/>
      <c r="AU1385" s="29">
        <v>1278</v>
      </c>
      <c r="AV1385" s="29" t="s">
        <v>449</v>
      </c>
      <c r="AW1385" s="29" t="str">
        <f t="shared" si="285"/>
        <v>1278.</v>
      </c>
      <c r="AX1385" s="104"/>
      <c r="BN1385" s="104"/>
    </row>
    <row r="1386" spans="1:66" ht="22.5" customHeight="1" x14ac:dyDescent="0.3">
      <c r="A1386" s="159" t="str">
        <f t="shared" si="290"/>
        <v>1279.</v>
      </c>
      <c r="B1386" s="159">
        <v>4371</v>
      </c>
      <c r="C1386" s="185" t="s">
        <v>1359</v>
      </c>
      <c r="D1386" s="172">
        <v>1948</v>
      </c>
      <c r="E1386" s="167" t="s">
        <v>34</v>
      </c>
      <c r="F1386" s="159" t="s">
        <v>35</v>
      </c>
      <c r="G1386" s="168">
        <v>2</v>
      </c>
      <c r="H1386" s="168">
        <v>1</v>
      </c>
      <c r="I1386" s="165">
        <v>452.6</v>
      </c>
      <c r="J1386" s="165">
        <v>414</v>
      </c>
      <c r="K1386" s="165">
        <v>414</v>
      </c>
      <c r="L1386" s="169">
        <v>15</v>
      </c>
      <c r="M1386" s="154">
        <f>T1386+X1386+AH1386</f>
        <v>1542843.79</v>
      </c>
      <c r="N1386" s="165" t="s">
        <v>34</v>
      </c>
      <c r="O1386" s="160" t="s">
        <v>34</v>
      </c>
      <c r="P1386" s="165" t="s">
        <v>34</v>
      </c>
      <c r="Q1386" s="152">
        <f t="shared" si="291"/>
        <v>1542843.79</v>
      </c>
      <c r="R1386" s="173">
        <f t="shared" si="292"/>
        <v>3408.846199734865</v>
      </c>
      <c r="S1386" s="154">
        <v>5526.6610169491523</v>
      </c>
      <c r="T1386" s="165">
        <v>103279.72</v>
      </c>
      <c r="U1386" s="169" t="s">
        <v>34</v>
      </c>
      <c r="V1386" s="165" t="s">
        <v>34</v>
      </c>
      <c r="W1386" s="165">
        <v>411.6</v>
      </c>
      <c r="X1386" s="165">
        <v>1296195.5900000001</v>
      </c>
      <c r="Y1386" s="165" t="s">
        <v>34</v>
      </c>
      <c r="Z1386" s="165" t="s">
        <v>34</v>
      </c>
      <c r="AA1386" s="165" t="s">
        <v>34</v>
      </c>
      <c r="AB1386" s="165" t="s">
        <v>34</v>
      </c>
      <c r="AC1386" s="165" t="s">
        <v>34</v>
      </c>
      <c r="AD1386" s="165" t="s">
        <v>34</v>
      </c>
      <c r="AE1386" s="165" t="s">
        <v>34</v>
      </c>
      <c r="AF1386" s="165" t="s">
        <v>34</v>
      </c>
      <c r="AG1386" s="165" t="s">
        <v>34</v>
      </c>
      <c r="AH1386" s="165">
        <f>143368.48</f>
        <v>143368.48000000001</v>
      </c>
      <c r="AI1386" s="170" t="s">
        <v>405</v>
      </c>
      <c r="AJ1386" s="41" t="s">
        <v>405</v>
      </c>
      <c r="AK1386" s="1" t="s">
        <v>404</v>
      </c>
      <c r="AL1386" s="90">
        <v>1</v>
      </c>
      <c r="AM1386" s="92"/>
      <c r="AN1386" s="25" t="s">
        <v>1537</v>
      </c>
      <c r="AO1386" s="25"/>
      <c r="AP1386" s="25"/>
      <c r="AQ1386" s="25"/>
      <c r="AR1386" s="25"/>
      <c r="AS1386" s="44" t="s">
        <v>610</v>
      </c>
      <c r="AT1386" s="34"/>
      <c r="AU1386" s="29">
        <v>1279</v>
      </c>
      <c r="AV1386" s="29" t="s">
        <v>449</v>
      </c>
      <c r="AW1386" s="29" t="str">
        <f t="shared" si="285"/>
        <v>1279.</v>
      </c>
      <c r="AX1386" s="104"/>
      <c r="BN1386" s="104"/>
    </row>
    <row r="1387" spans="1:66" ht="22.5" customHeight="1" x14ac:dyDescent="0.3">
      <c r="A1387" s="159" t="str">
        <f t="shared" si="290"/>
        <v>1280.</v>
      </c>
      <c r="B1387" s="159">
        <v>4426</v>
      </c>
      <c r="C1387" s="185" t="s">
        <v>1930</v>
      </c>
      <c r="D1387" s="172">
        <v>1958</v>
      </c>
      <c r="E1387" s="167" t="s">
        <v>34</v>
      </c>
      <c r="F1387" s="159" t="s">
        <v>35</v>
      </c>
      <c r="G1387" s="168">
        <v>4</v>
      </c>
      <c r="H1387" s="168">
        <v>2</v>
      </c>
      <c r="I1387" s="165">
        <v>2075.6</v>
      </c>
      <c r="J1387" s="165">
        <v>1911.6</v>
      </c>
      <c r="K1387" s="165">
        <v>1911.6</v>
      </c>
      <c r="L1387" s="169">
        <v>59</v>
      </c>
      <c r="M1387" s="154">
        <f>AH1387</f>
        <v>69729.39</v>
      </c>
      <c r="N1387" s="165" t="s">
        <v>34</v>
      </c>
      <c r="O1387" s="160" t="s">
        <v>34</v>
      </c>
      <c r="P1387" s="165" t="s">
        <v>34</v>
      </c>
      <c r="Q1387" s="152">
        <f t="shared" si="291"/>
        <v>69729.39</v>
      </c>
      <c r="R1387" s="173">
        <v>493.58930911543655</v>
      </c>
      <c r="S1387" s="154">
        <v>5526.6610169491523</v>
      </c>
      <c r="T1387" s="165" t="s">
        <v>34</v>
      </c>
      <c r="U1387" s="169" t="s">
        <v>34</v>
      </c>
      <c r="V1387" s="165" t="s">
        <v>34</v>
      </c>
      <c r="W1387" s="165" t="s">
        <v>34</v>
      </c>
      <c r="X1387" s="165" t="s">
        <v>34</v>
      </c>
      <c r="Y1387" s="165" t="s">
        <v>34</v>
      </c>
      <c r="Z1387" s="165" t="s">
        <v>34</v>
      </c>
      <c r="AA1387" s="165" t="s">
        <v>34</v>
      </c>
      <c r="AB1387" s="165" t="s">
        <v>34</v>
      </c>
      <c r="AC1387" s="165" t="s">
        <v>34</v>
      </c>
      <c r="AD1387" s="165" t="s">
        <v>34</v>
      </c>
      <c r="AE1387" s="165" t="s">
        <v>34</v>
      </c>
      <c r="AF1387" s="165" t="s">
        <v>34</v>
      </c>
      <c r="AG1387" s="165" t="s">
        <v>34</v>
      </c>
      <c r="AH1387" s="165">
        <v>69729.39</v>
      </c>
      <c r="AI1387" s="170" t="s">
        <v>405</v>
      </c>
      <c r="AJ1387" s="41" t="s">
        <v>405</v>
      </c>
      <c r="AK1387" s="1" t="s">
        <v>404</v>
      </c>
      <c r="AL1387" s="90">
        <v>1</v>
      </c>
      <c r="AM1387" s="92"/>
      <c r="AN1387" s="25" t="s">
        <v>1928</v>
      </c>
      <c r="AO1387" s="25"/>
      <c r="AP1387" s="25"/>
      <c r="AQ1387" s="25"/>
      <c r="AR1387" s="25"/>
      <c r="AS1387" s="44"/>
      <c r="AT1387" s="34"/>
      <c r="AU1387" s="29">
        <v>1280</v>
      </c>
      <c r="AV1387" s="29" t="s">
        <v>449</v>
      </c>
      <c r="AW1387" s="29" t="str">
        <f t="shared" si="285"/>
        <v>1280.</v>
      </c>
      <c r="AX1387" s="104"/>
      <c r="BN1387" s="104"/>
    </row>
    <row r="1388" spans="1:66" ht="22.5" customHeight="1" x14ac:dyDescent="0.3">
      <c r="A1388" s="159" t="str">
        <f t="shared" si="290"/>
        <v>1281.</v>
      </c>
      <c r="B1388" s="159">
        <v>4414</v>
      </c>
      <c r="C1388" s="186" t="s">
        <v>1752</v>
      </c>
      <c r="D1388" s="159">
        <v>1999</v>
      </c>
      <c r="E1388" s="167" t="s">
        <v>34</v>
      </c>
      <c r="F1388" s="159" t="s">
        <v>37</v>
      </c>
      <c r="G1388" s="168">
        <v>10</v>
      </c>
      <c r="H1388" s="168">
        <v>5</v>
      </c>
      <c r="I1388" s="152">
        <v>11929.45</v>
      </c>
      <c r="J1388" s="152">
        <v>10716.55</v>
      </c>
      <c r="K1388" s="152">
        <v>10716.55</v>
      </c>
      <c r="L1388" s="153">
        <v>438</v>
      </c>
      <c r="M1388" s="154">
        <f>X1388</f>
        <v>2410000</v>
      </c>
      <c r="N1388" s="165" t="s">
        <v>34</v>
      </c>
      <c r="O1388" s="160" t="s">
        <v>34</v>
      </c>
      <c r="P1388" s="165" t="s">
        <v>34</v>
      </c>
      <c r="Q1388" s="152">
        <f t="shared" si="291"/>
        <v>2410000</v>
      </c>
      <c r="R1388" s="173"/>
      <c r="S1388" s="154"/>
      <c r="T1388" s="165" t="s">
        <v>34</v>
      </c>
      <c r="U1388" s="169" t="s">
        <v>34</v>
      </c>
      <c r="V1388" s="165" t="s">
        <v>34</v>
      </c>
      <c r="W1388" s="165">
        <v>1482</v>
      </c>
      <c r="X1388" s="165">
        <v>2410000</v>
      </c>
      <c r="Y1388" s="165" t="s">
        <v>34</v>
      </c>
      <c r="Z1388" s="165" t="s">
        <v>34</v>
      </c>
      <c r="AA1388" s="165" t="s">
        <v>34</v>
      </c>
      <c r="AB1388" s="165" t="s">
        <v>34</v>
      </c>
      <c r="AC1388" s="165" t="s">
        <v>34</v>
      </c>
      <c r="AD1388" s="165" t="s">
        <v>34</v>
      </c>
      <c r="AE1388" s="165" t="s">
        <v>34</v>
      </c>
      <c r="AF1388" s="165" t="s">
        <v>34</v>
      </c>
      <c r="AG1388" s="165" t="s">
        <v>34</v>
      </c>
      <c r="AH1388" s="165" t="s">
        <v>34</v>
      </c>
      <c r="AI1388" s="170" t="s">
        <v>405</v>
      </c>
      <c r="AJ1388" s="41" t="s">
        <v>405</v>
      </c>
      <c r="AK1388" s="1" t="s">
        <v>407</v>
      </c>
      <c r="AL1388" s="90">
        <v>1</v>
      </c>
      <c r="AM1388" s="92"/>
      <c r="AN1388" s="25" t="s">
        <v>1587</v>
      </c>
      <c r="AO1388" s="25"/>
      <c r="AP1388" s="25"/>
      <c r="AQ1388" s="25"/>
      <c r="AR1388" s="25"/>
      <c r="AS1388" s="34" t="s">
        <v>1753</v>
      </c>
      <c r="AT1388" s="34"/>
      <c r="AU1388" s="29">
        <v>1281</v>
      </c>
      <c r="AV1388" s="29" t="s">
        <v>449</v>
      </c>
      <c r="AW1388" s="29" t="str">
        <f t="shared" si="285"/>
        <v>1281.</v>
      </c>
      <c r="AX1388" s="104"/>
      <c r="BN1388" s="104"/>
    </row>
    <row r="1389" spans="1:66" ht="22.5" customHeight="1" x14ac:dyDescent="0.3">
      <c r="A1389" s="159" t="str">
        <f t="shared" si="290"/>
        <v>1282.</v>
      </c>
      <c r="B1389" s="159">
        <v>4419</v>
      </c>
      <c r="C1389" s="186" t="s">
        <v>1360</v>
      </c>
      <c r="D1389" s="159">
        <v>1976</v>
      </c>
      <c r="E1389" s="167" t="s">
        <v>34</v>
      </c>
      <c r="F1389" s="159" t="s">
        <v>35</v>
      </c>
      <c r="G1389" s="168">
        <v>5</v>
      </c>
      <c r="H1389" s="168">
        <v>2</v>
      </c>
      <c r="I1389" s="165">
        <v>3099.7</v>
      </c>
      <c r="J1389" s="165">
        <v>2632.2</v>
      </c>
      <c r="K1389" s="165">
        <v>1803</v>
      </c>
      <c r="L1389" s="169">
        <v>165</v>
      </c>
      <c r="M1389" s="165">
        <f>T1389</f>
        <v>1430000</v>
      </c>
      <c r="N1389" s="165" t="s">
        <v>34</v>
      </c>
      <c r="O1389" s="160" t="s">
        <v>34</v>
      </c>
      <c r="P1389" s="165" t="s">
        <v>34</v>
      </c>
      <c r="Q1389" s="152">
        <f t="shared" si="291"/>
        <v>1430000</v>
      </c>
      <c r="R1389" s="173">
        <f t="shared" ref="R1389:R1395" si="293">M1389/I1389</f>
        <v>461.33496790011941</v>
      </c>
      <c r="S1389" s="154">
        <v>5526.6610169491523</v>
      </c>
      <c r="T1389" s="165">
        <v>1430000</v>
      </c>
      <c r="U1389" s="169" t="s">
        <v>34</v>
      </c>
      <c r="V1389" s="165" t="s">
        <v>34</v>
      </c>
      <c r="W1389" s="165" t="s">
        <v>34</v>
      </c>
      <c r="X1389" s="165" t="s">
        <v>34</v>
      </c>
      <c r="Y1389" s="165" t="s">
        <v>34</v>
      </c>
      <c r="Z1389" s="165" t="s">
        <v>34</v>
      </c>
      <c r="AA1389" s="165" t="s">
        <v>34</v>
      </c>
      <c r="AB1389" s="165" t="s">
        <v>34</v>
      </c>
      <c r="AC1389" s="165" t="s">
        <v>34</v>
      </c>
      <c r="AD1389" s="165" t="s">
        <v>34</v>
      </c>
      <c r="AE1389" s="165" t="s">
        <v>34</v>
      </c>
      <c r="AF1389" s="165" t="s">
        <v>34</v>
      </c>
      <c r="AG1389" s="165" t="s">
        <v>34</v>
      </c>
      <c r="AH1389" s="165" t="s">
        <v>34</v>
      </c>
      <c r="AI1389" s="170" t="s">
        <v>405</v>
      </c>
      <c r="AJ1389" s="41" t="s">
        <v>405</v>
      </c>
      <c r="AK1389" s="1" t="s">
        <v>406</v>
      </c>
      <c r="AL1389" s="90">
        <v>1</v>
      </c>
      <c r="AM1389" s="91"/>
      <c r="AN1389" s="25" t="s">
        <v>502</v>
      </c>
      <c r="AO1389" s="25"/>
      <c r="AP1389" s="25"/>
      <c r="AQ1389" s="25"/>
      <c r="AR1389" s="25"/>
      <c r="AS1389" s="34" t="s">
        <v>1847</v>
      </c>
      <c r="AT1389" s="34"/>
      <c r="AU1389" s="29">
        <v>1282</v>
      </c>
      <c r="AV1389" s="29" t="s">
        <v>449</v>
      </c>
      <c r="AW1389" s="29" t="str">
        <f t="shared" si="285"/>
        <v>1282.</v>
      </c>
      <c r="AX1389" s="104"/>
      <c r="BN1389" s="104"/>
    </row>
    <row r="1390" spans="1:66" ht="22.5" customHeight="1" x14ac:dyDescent="0.3">
      <c r="A1390" s="159" t="str">
        <f t="shared" si="290"/>
        <v>1283.</v>
      </c>
      <c r="B1390" s="159">
        <v>4424</v>
      </c>
      <c r="C1390" s="185" t="s">
        <v>1361</v>
      </c>
      <c r="D1390" s="159">
        <v>1959</v>
      </c>
      <c r="E1390" s="167" t="s">
        <v>34</v>
      </c>
      <c r="F1390" s="159" t="s">
        <v>35</v>
      </c>
      <c r="G1390" s="168">
        <v>4</v>
      </c>
      <c r="H1390" s="168">
        <v>4</v>
      </c>
      <c r="I1390" s="165">
        <v>3584.7</v>
      </c>
      <c r="J1390" s="165">
        <v>3352</v>
      </c>
      <c r="K1390" s="165">
        <v>3352</v>
      </c>
      <c r="L1390" s="169">
        <v>104</v>
      </c>
      <c r="M1390" s="165">
        <f>T1390</f>
        <v>1651909</v>
      </c>
      <c r="N1390" s="165" t="s">
        <v>34</v>
      </c>
      <c r="O1390" s="160" t="s">
        <v>34</v>
      </c>
      <c r="P1390" s="165" t="s">
        <v>34</v>
      </c>
      <c r="Q1390" s="152">
        <f t="shared" si="291"/>
        <v>1651909</v>
      </c>
      <c r="R1390" s="173">
        <f t="shared" si="293"/>
        <v>460.82210505760594</v>
      </c>
      <c r="S1390" s="154">
        <v>5526.6610169491523</v>
      </c>
      <c r="T1390" s="165">
        <v>1651909</v>
      </c>
      <c r="U1390" s="169" t="s">
        <v>34</v>
      </c>
      <c r="V1390" s="165" t="s">
        <v>34</v>
      </c>
      <c r="W1390" s="165" t="s">
        <v>34</v>
      </c>
      <c r="X1390" s="165" t="s">
        <v>34</v>
      </c>
      <c r="Y1390" s="165" t="s">
        <v>34</v>
      </c>
      <c r="Z1390" s="165" t="s">
        <v>34</v>
      </c>
      <c r="AA1390" s="165" t="s">
        <v>34</v>
      </c>
      <c r="AB1390" s="165" t="s">
        <v>34</v>
      </c>
      <c r="AC1390" s="165" t="s">
        <v>34</v>
      </c>
      <c r="AD1390" s="165" t="s">
        <v>34</v>
      </c>
      <c r="AE1390" s="165" t="s">
        <v>34</v>
      </c>
      <c r="AF1390" s="165" t="s">
        <v>34</v>
      </c>
      <c r="AG1390" s="165" t="s">
        <v>34</v>
      </c>
      <c r="AH1390" s="165" t="s">
        <v>34</v>
      </c>
      <c r="AI1390" s="170" t="s">
        <v>405</v>
      </c>
      <c r="AJ1390" s="41" t="s">
        <v>405</v>
      </c>
      <c r="AK1390" s="1" t="s">
        <v>407</v>
      </c>
      <c r="AL1390" s="90">
        <v>1</v>
      </c>
      <c r="AM1390" s="89"/>
      <c r="AN1390" s="25" t="s">
        <v>486</v>
      </c>
      <c r="AO1390" s="25"/>
      <c r="AP1390" s="25"/>
      <c r="AQ1390" s="25"/>
      <c r="AR1390" s="25"/>
      <c r="AS1390" s="34" t="s">
        <v>1865</v>
      </c>
      <c r="AT1390" s="34"/>
      <c r="AU1390" s="29">
        <v>1283</v>
      </c>
      <c r="AV1390" s="29" t="s">
        <v>449</v>
      </c>
      <c r="AW1390" s="29" t="str">
        <f t="shared" si="285"/>
        <v>1283.</v>
      </c>
      <c r="AX1390" s="104"/>
      <c r="BN1390" s="104"/>
    </row>
    <row r="1391" spans="1:66" ht="22.5" customHeight="1" x14ac:dyDescent="0.3">
      <c r="A1391" s="159" t="str">
        <f t="shared" si="290"/>
        <v>1284.</v>
      </c>
      <c r="B1391" s="159">
        <v>4434</v>
      </c>
      <c r="C1391" s="186" t="s">
        <v>1362</v>
      </c>
      <c r="D1391" s="159">
        <v>1965</v>
      </c>
      <c r="E1391" s="167" t="s">
        <v>34</v>
      </c>
      <c r="F1391" s="159" t="s">
        <v>37</v>
      </c>
      <c r="G1391" s="168">
        <v>5</v>
      </c>
      <c r="H1391" s="168">
        <v>4</v>
      </c>
      <c r="I1391" s="152">
        <v>3853.9</v>
      </c>
      <c r="J1391" s="152">
        <v>2548.9</v>
      </c>
      <c r="K1391" s="152">
        <v>2548.9</v>
      </c>
      <c r="L1391" s="153">
        <v>175</v>
      </c>
      <c r="M1391" s="152">
        <f>X1391</f>
        <v>1667909.35</v>
      </c>
      <c r="N1391" s="165" t="s">
        <v>34</v>
      </c>
      <c r="O1391" s="160" t="s">
        <v>34</v>
      </c>
      <c r="P1391" s="165" t="s">
        <v>34</v>
      </c>
      <c r="Q1391" s="152">
        <f t="shared" si="291"/>
        <v>1667909.35</v>
      </c>
      <c r="R1391" s="173">
        <f t="shared" si="293"/>
        <v>432.78480240795039</v>
      </c>
      <c r="S1391" s="154">
        <v>5526.6610169491523</v>
      </c>
      <c r="T1391" s="165" t="s">
        <v>34</v>
      </c>
      <c r="U1391" s="169" t="s">
        <v>34</v>
      </c>
      <c r="V1391" s="165" t="s">
        <v>34</v>
      </c>
      <c r="W1391" s="165">
        <v>1075</v>
      </c>
      <c r="X1391" s="165">
        <v>1667909.35</v>
      </c>
      <c r="Y1391" s="165" t="s">
        <v>34</v>
      </c>
      <c r="Z1391" s="165" t="s">
        <v>34</v>
      </c>
      <c r="AA1391" s="165" t="s">
        <v>34</v>
      </c>
      <c r="AB1391" s="165" t="s">
        <v>34</v>
      </c>
      <c r="AC1391" s="165" t="s">
        <v>34</v>
      </c>
      <c r="AD1391" s="165" t="s">
        <v>34</v>
      </c>
      <c r="AE1391" s="165" t="s">
        <v>34</v>
      </c>
      <c r="AF1391" s="165" t="s">
        <v>34</v>
      </c>
      <c r="AG1391" s="165" t="s">
        <v>34</v>
      </c>
      <c r="AH1391" s="165" t="s">
        <v>34</v>
      </c>
      <c r="AI1391" s="170" t="s">
        <v>405</v>
      </c>
      <c r="AJ1391" s="41" t="s">
        <v>405</v>
      </c>
      <c r="AK1391" s="1" t="s">
        <v>408</v>
      </c>
      <c r="AL1391" s="90">
        <v>1</v>
      </c>
      <c r="AM1391" s="92"/>
      <c r="AN1391" s="25" t="s">
        <v>1587</v>
      </c>
      <c r="AO1391" s="25"/>
      <c r="AP1391" s="25"/>
      <c r="AQ1391" s="25"/>
      <c r="AR1391" s="25"/>
      <c r="AS1391" s="34" t="s">
        <v>1859</v>
      </c>
      <c r="AT1391" s="34"/>
      <c r="AU1391" s="29">
        <v>1284</v>
      </c>
      <c r="AV1391" s="29" t="s">
        <v>449</v>
      </c>
      <c r="AW1391" s="29" t="str">
        <f t="shared" si="285"/>
        <v>1284.</v>
      </c>
      <c r="AX1391" s="104"/>
      <c r="BN1391" s="104"/>
    </row>
    <row r="1392" spans="1:66" ht="22.5" customHeight="1" x14ac:dyDescent="0.3">
      <c r="A1392" s="159" t="str">
        <f t="shared" si="290"/>
        <v>1285.</v>
      </c>
      <c r="B1392" s="159">
        <v>4439</v>
      </c>
      <c r="C1392" s="186" t="s">
        <v>1363</v>
      </c>
      <c r="D1392" s="159">
        <v>1966</v>
      </c>
      <c r="E1392" s="167" t="s">
        <v>34</v>
      </c>
      <c r="F1392" s="159" t="s">
        <v>35</v>
      </c>
      <c r="G1392" s="168">
        <v>5</v>
      </c>
      <c r="H1392" s="168">
        <v>5</v>
      </c>
      <c r="I1392" s="152">
        <v>3220.62</v>
      </c>
      <c r="J1392" s="152">
        <v>3062.6</v>
      </c>
      <c r="K1392" s="152">
        <v>2466.1</v>
      </c>
      <c r="L1392" s="153">
        <v>108</v>
      </c>
      <c r="M1392" s="152">
        <f>X1392</f>
        <v>4398141.5999999996</v>
      </c>
      <c r="N1392" s="165" t="s">
        <v>34</v>
      </c>
      <c r="O1392" s="160" t="s">
        <v>34</v>
      </c>
      <c r="P1392" s="165" t="s">
        <v>34</v>
      </c>
      <c r="Q1392" s="152">
        <f t="shared" si="291"/>
        <v>4398141.5999999996</v>
      </c>
      <c r="R1392" s="173">
        <f t="shared" si="293"/>
        <v>1365.6195390949567</v>
      </c>
      <c r="S1392" s="154">
        <v>5526.6610169491523</v>
      </c>
      <c r="T1392" s="165" t="s">
        <v>34</v>
      </c>
      <c r="U1392" s="169" t="s">
        <v>34</v>
      </c>
      <c r="V1392" s="165" t="s">
        <v>34</v>
      </c>
      <c r="W1392" s="165">
        <v>1373</v>
      </c>
      <c r="X1392" s="165">
        <v>4398141.5999999996</v>
      </c>
      <c r="Y1392" s="165" t="s">
        <v>34</v>
      </c>
      <c r="Z1392" s="165" t="s">
        <v>34</v>
      </c>
      <c r="AA1392" s="165" t="s">
        <v>34</v>
      </c>
      <c r="AB1392" s="165" t="s">
        <v>34</v>
      </c>
      <c r="AC1392" s="165" t="s">
        <v>34</v>
      </c>
      <c r="AD1392" s="165" t="s">
        <v>34</v>
      </c>
      <c r="AE1392" s="165" t="s">
        <v>34</v>
      </c>
      <c r="AF1392" s="165" t="s">
        <v>34</v>
      </c>
      <c r="AG1392" s="165" t="s">
        <v>34</v>
      </c>
      <c r="AH1392" s="165" t="s">
        <v>34</v>
      </c>
      <c r="AI1392" s="170" t="s">
        <v>405</v>
      </c>
      <c r="AJ1392" s="41" t="s">
        <v>405</v>
      </c>
      <c r="AK1392" s="1" t="s">
        <v>404</v>
      </c>
      <c r="AL1392" s="90">
        <v>1</v>
      </c>
      <c r="AM1392" s="92"/>
      <c r="AN1392" s="25" t="s">
        <v>1587</v>
      </c>
      <c r="AO1392" s="25"/>
      <c r="AP1392" s="25"/>
      <c r="AQ1392" s="25"/>
      <c r="AR1392" s="25"/>
      <c r="AS1392" s="34"/>
      <c r="AT1392" s="34"/>
      <c r="AU1392" s="29">
        <v>1285</v>
      </c>
      <c r="AV1392" s="29" t="s">
        <v>449</v>
      </c>
      <c r="AW1392" s="29" t="str">
        <f t="shared" si="285"/>
        <v>1285.</v>
      </c>
      <c r="AX1392" s="104"/>
      <c r="BN1392" s="104"/>
    </row>
    <row r="1393" spans="1:66" ht="22.5" customHeight="1" x14ac:dyDescent="0.3">
      <c r="A1393" s="159" t="str">
        <f t="shared" si="290"/>
        <v>1286.</v>
      </c>
      <c r="B1393" s="159">
        <v>4442</v>
      </c>
      <c r="C1393" s="171" t="s">
        <v>1041</v>
      </c>
      <c r="D1393" s="159">
        <v>1960</v>
      </c>
      <c r="E1393" s="167" t="s">
        <v>34</v>
      </c>
      <c r="F1393" s="159" t="s">
        <v>35</v>
      </c>
      <c r="G1393" s="168">
        <v>4</v>
      </c>
      <c r="H1393" s="168">
        <v>3</v>
      </c>
      <c r="I1393" s="152">
        <v>2808.6</v>
      </c>
      <c r="J1393" s="152">
        <v>2662.2</v>
      </c>
      <c r="K1393" s="152">
        <v>1425.5</v>
      </c>
      <c r="L1393" s="153">
        <v>89</v>
      </c>
      <c r="M1393" s="152">
        <f>T1393</f>
        <v>328131.48</v>
      </c>
      <c r="N1393" s="165" t="s">
        <v>34</v>
      </c>
      <c r="O1393" s="160" t="s">
        <v>34</v>
      </c>
      <c r="P1393" s="165" t="s">
        <v>34</v>
      </c>
      <c r="Q1393" s="152">
        <f t="shared" si="291"/>
        <v>328131.48</v>
      </c>
      <c r="R1393" s="173">
        <f t="shared" si="293"/>
        <v>116.83097628711813</v>
      </c>
      <c r="S1393" s="154">
        <v>5526.6610169491523</v>
      </c>
      <c r="T1393" s="165">
        <v>328131.48</v>
      </c>
      <c r="U1393" s="169" t="s">
        <v>34</v>
      </c>
      <c r="V1393" s="165" t="s">
        <v>34</v>
      </c>
      <c r="W1393" s="165" t="s">
        <v>34</v>
      </c>
      <c r="X1393" s="165" t="s">
        <v>34</v>
      </c>
      <c r="Y1393" s="165" t="s">
        <v>34</v>
      </c>
      <c r="Z1393" s="165" t="s">
        <v>34</v>
      </c>
      <c r="AA1393" s="165" t="s">
        <v>34</v>
      </c>
      <c r="AB1393" s="165" t="s">
        <v>34</v>
      </c>
      <c r="AC1393" s="165" t="s">
        <v>34</v>
      </c>
      <c r="AD1393" s="165" t="s">
        <v>34</v>
      </c>
      <c r="AE1393" s="165" t="s">
        <v>34</v>
      </c>
      <c r="AF1393" s="165" t="s">
        <v>34</v>
      </c>
      <c r="AG1393" s="165" t="s">
        <v>34</v>
      </c>
      <c r="AH1393" s="165" t="s">
        <v>34</v>
      </c>
      <c r="AI1393" s="170" t="s">
        <v>405</v>
      </c>
      <c r="AJ1393" s="41" t="s">
        <v>405</v>
      </c>
      <c r="AK1393" s="1" t="s">
        <v>404</v>
      </c>
      <c r="AL1393" s="90">
        <v>1</v>
      </c>
      <c r="AM1393" s="92"/>
      <c r="AN1393" s="25" t="s">
        <v>501</v>
      </c>
      <c r="AO1393" s="25"/>
      <c r="AP1393" s="25"/>
      <c r="AQ1393" s="25"/>
      <c r="AR1393" s="25"/>
      <c r="AS1393" s="34" t="s">
        <v>512</v>
      </c>
      <c r="AT1393" s="34"/>
      <c r="AU1393" s="29">
        <v>1286</v>
      </c>
      <c r="AV1393" s="29" t="s">
        <v>449</v>
      </c>
      <c r="AW1393" s="29" t="str">
        <f t="shared" si="285"/>
        <v>1286.</v>
      </c>
      <c r="AX1393" s="104"/>
      <c r="BN1393" s="104"/>
    </row>
    <row r="1394" spans="1:66" ht="22.5" customHeight="1" x14ac:dyDescent="0.3">
      <c r="A1394" s="159" t="str">
        <f t="shared" si="290"/>
        <v>1287.</v>
      </c>
      <c r="B1394" s="159">
        <v>4443</v>
      </c>
      <c r="C1394" s="186" t="s">
        <v>1364</v>
      </c>
      <c r="D1394" s="159">
        <v>1958</v>
      </c>
      <c r="E1394" s="167" t="s">
        <v>34</v>
      </c>
      <c r="F1394" s="159" t="s">
        <v>35</v>
      </c>
      <c r="G1394" s="168">
        <v>5</v>
      </c>
      <c r="H1394" s="168">
        <v>5</v>
      </c>
      <c r="I1394" s="152">
        <v>3973.3</v>
      </c>
      <c r="J1394" s="152">
        <v>3567.3</v>
      </c>
      <c r="K1394" s="152">
        <v>2226.3000000000002</v>
      </c>
      <c r="L1394" s="153">
        <v>122</v>
      </c>
      <c r="M1394" s="152">
        <f>T1394</f>
        <v>548091.43000000005</v>
      </c>
      <c r="N1394" s="165" t="s">
        <v>34</v>
      </c>
      <c r="O1394" s="160" t="s">
        <v>34</v>
      </c>
      <c r="P1394" s="165" t="s">
        <v>34</v>
      </c>
      <c r="Q1394" s="152">
        <f t="shared" si="291"/>
        <v>548091.43000000005</v>
      </c>
      <c r="R1394" s="173">
        <f t="shared" si="293"/>
        <v>137.9436312385171</v>
      </c>
      <c r="S1394" s="154">
        <v>5526.6610169491523</v>
      </c>
      <c r="T1394" s="165">
        <v>548091.43000000005</v>
      </c>
      <c r="U1394" s="169" t="s">
        <v>34</v>
      </c>
      <c r="V1394" s="165" t="s">
        <v>34</v>
      </c>
      <c r="W1394" s="165" t="s">
        <v>34</v>
      </c>
      <c r="X1394" s="165" t="s">
        <v>34</v>
      </c>
      <c r="Y1394" s="165" t="s">
        <v>34</v>
      </c>
      <c r="Z1394" s="165" t="s">
        <v>34</v>
      </c>
      <c r="AA1394" s="165" t="s">
        <v>34</v>
      </c>
      <c r="AB1394" s="165" t="s">
        <v>34</v>
      </c>
      <c r="AC1394" s="165" t="s">
        <v>34</v>
      </c>
      <c r="AD1394" s="165" t="s">
        <v>34</v>
      </c>
      <c r="AE1394" s="165" t="s">
        <v>34</v>
      </c>
      <c r="AF1394" s="165" t="s">
        <v>34</v>
      </c>
      <c r="AG1394" s="165" t="s">
        <v>34</v>
      </c>
      <c r="AH1394" s="165" t="s">
        <v>34</v>
      </c>
      <c r="AI1394" s="170" t="s">
        <v>405</v>
      </c>
      <c r="AJ1394" s="41" t="s">
        <v>405</v>
      </c>
      <c r="AK1394" s="1" t="s">
        <v>404</v>
      </c>
      <c r="AL1394" s="90">
        <v>1</v>
      </c>
      <c r="AM1394" s="92"/>
      <c r="AN1394" s="25" t="s">
        <v>409</v>
      </c>
      <c r="AO1394" s="25"/>
      <c r="AP1394" s="25"/>
      <c r="AQ1394" s="25"/>
      <c r="AR1394" s="25"/>
      <c r="AS1394" s="34" t="s">
        <v>1549</v>
      </c>
      <c r="AT1394" s="34"/>
      <c r="AU1394" s="29">
        <v>1287</v>
      </c>
      <c r="AV1394" s="29" t="s">
        <v>449</v>
      </c>
      <c r="AW1394" s="29" t="str">
        <f t="shared" si="285"/>
        <v>1287.</v>
      </c>
      <c r="AX1394" s="104"/>
      <c r="BN1394" s="104"/>
    </row>
    <row r="1395" spans="1:66" ht="22.5" customHeight="1" x14ac:dyDescent="0.3">
      <c r="A1395" s="159" t="str">
        <f t="shared" si="290"/>
        <v>1288.</v>
      </c>
      <c r="B1395" s="159">
        <v>4445</v>
      </c>
      <c r="C1395" s="171" t="s">
        <v>1365</v>
      </c>
      <c r="D1395" s="159">
        <v>1979</v>
      </c>
      <c r="E1395" s="167" t="s">
        <v>34</v>
      </c>
      <c r="F1395" s="159" t="s">
        <v>35</v>
      </c>
      <c r="G1395" s="168">
        <v>9</v>
      </c>
      <c r="H1395" s="168">
        <v>1</v>
      </c>
      <c r="I1395" s="165">
        <v>2428.9</v>
      </c>
      <c r="J1395" s="165">
        <v>1961.7</v>
      </c>
      <c r="K1395" s="165">
        <v>1961.7</v>
      </c>
      <c r="L1395" s="169">
        <v>101</v>
      </c>
      <c r="M1395" s="165">
        <f>T1395</f>
        <v>650000</v>
      </c>
      <c r="N1395" s="165" t="s">
        <v>34</v>
      </c>
      <c r="O1395" s="160" t="s">
        <v>34</v>
      </c>
      <c r="P1395" s="165" t="s">
        <v>34</v>
      </c>
      <c r="Q1395" s="152">
        <f t="shared" si="291"/>
        <v>650000</v>
      </c>
      <c r="R1395" s="173">
        <f t="shared" si="293"/>
        <v>267.61085264934741</v>
      </c>
      <c r="S1395" s="154">
        <v>5526.6610169491523</v>
      </c>
      <c r="T1395" s="165">
        <v>650000</v>
      </c>
      <c r="U1395" s="169" t="s">
        <v>34</v>
      </c>
      <c r="V1395" s="165" t="s">
        <v>34</v>
      </c>
      <c r="W1395" s="165" t="s">
        <v>34</v>
      </c>
      <c r="X1395" s="165" t="s">
        <v>34</v>
      </c>
      <c r="Y1395" s="165" t="s">
        <v>34</v>
      </c>
      <c r="Z1395" s="165" t="s">
        <v>34</v>
      </c>
      <c r="AA1395" s="165" t="s">
        <v>34</v>
      </c>
      <c r="AB1395" s="165" t="s">
        <v>34</v>
      </c>
      <c r="AC1395" s="165" t="s">
        <v>34</v>
      </c>
      <c r="AD1395" s="165" t="s">
        <v>34</v>
      </c>
      <c r="AE1395" s="165" t="s">
        <v>34</v>
      </c>
      <c r="AF1395" s="165" t="s">
        <v>34</v>
      </c>
      <c r="AG1395" s="165" t="s">
        <v>34</v>
      </c>
      <c r="AH1395" s="165" t="s">
        <v>34</v>
      </c>
      <c r="AI1395" s="170" t="s">
        <v>405</v>
      </c>
      <c r="AJ1395" s="41" t="s">
        <v>405</v>
      </c>
      <c r="AK1395" s="1" t="s">
        <v>408</v>
      </c>
      <c r="AL1395" s="90">
        <v>1</v>
      </c>
      <c r="AM1395" s="91"/>
      <c r="AN1395" s="25" t="s">
        <v>501</v>
      </c>
      <c r="AO1395" s="25"/>
      <c r="AP1395" s="25"/>
      <c r="AQ1395" s="25"/>
      <c r="AR1395" s="25"/>
      <c r="AS1395" s="34"/>
      <c r="AT1395" s="34"/>
      <c r="AU1395" s="29">
        <v>1288</v>
      </c>
      <c r="AV1395" s="29" t="s">
        <v>449</v>
      </c>
      <c r="AW1395" s="29" t="str">
        <f t="shared" si="285"/>
        <v>1288.</v>
      </c>
      <c r="AX1395" s="104"/>
      <c r="BN1395" s="104"/>
    </row>
    <row r="1396" spans="1:66" ht="22.5" customHeight="1" x14ac:dyDescent="0.3">
      <c r="A1396" s="159" t="str">
        <f t="shared" si="290"/>
        <v>1289.</v>
      </c>
      <c r="B1396" s="159">
        <v>4451</v>
      </c>
      <c r="C1396" s="171" t="s">
        <v>1718</v>
      </c>
      <c r="D1396" s="159">
        <v>1969</v>
      </c>
      <c r="E1396" s="167" t="s">
        <v>34</v>
      </c>
      <c r="F1396" s="159" t="s">
        <v>35</v>
      </c>
      <c r="G1396" s="168">
        <v>5</v>
      </c>
      <c r="H1396" s="168">
        <v>4</v>
      </c>
      <c r="I1396" s="165">
        <v>3601.3</v>
      </c>
      <c r="J1396" s="165">
        <v>3178.2</v>
      </c>
      <c r="K1396" s="165">
        <v>2468</v>
      </c>
      <c r="L1396" s="169">
        <v>136</v>
      </c>
      <c r="M1396" s="165">
        <f>AG1396</f>
        <v>222149</v>
      </c>
      <c r="N1396" s="165" t="s">
        <v>34</v>
      </c>
      <c r="O1396" s="160" t="s">
        <v>34</v>
      </c>
      <c r="P1396" s="165" t="s">
        <v>34</v>
      </c>
      <c r="Q1396" s="152">
        <f t="shared" si="291"/>
        <v>222149</v>
      </c>
      <c r="R1396" s="173">
        <v>62.149757032182826</v>
      </c>
      <c r="S1396" s="154">
        <v>5221.4052538370725</v>
      </c>
      <c r="T1396" s="165" t="s">
        <v>34</v>
      </c>
      <c r="U1396" s="169" t="s">
        <v>34</v>
      </c>
      <c r="V1396" s="165" t="s">
        <v>34</v>
      </c>
      <c r="W1396" s="165" t="s">
        <v>34</v>
      </c>
      <c r="X1396" s="165" t="s">
        <v>34</v>
      </c>
      <c r="Y1396" s="165" t="s">
        <v>34</v>
      </c>
      <c r="Z1396" s="165" t="s">
        <v>34</v>
      </c>
      <c r="AA1396" s="165" t="s">
        <v>34</v>
      </c>
      <c r="AB1396" s="165" t="s">
        <v>34</v>
      </c>
      <c r="AC1396" s="165" t="s">
        <v>34</v>
      </c>
      <c r="AD1396" s="165" t="s">
        <v>34</v>
      </c>
      <c r="AE1396" s="165" t="s">
        <v>34</v>
      </c>
      <c r="AF1396" s="165" t="s">
        <v>34</v>
      </c>
      <c r="AG1396" s="165">
        <v>222149</v>
      </c>
      <c r="AH1396" s="165" t="s">
        <v>34</v>
      </c>
      <c r="AI1396" s="170" t="s">
        <v>405</v>
      </c>
      <c r="AJ1396" s="41" t="s">
        <v>405</v>
      </c>
      <c r="AK1396" s="1" t="s">
        <v>406</v>
      </c>
      <c r="AL1396" s="90">
        <v>1</v>
      </c>
      <c r="AM1396" s="92"/>
      <c r="AN1396" s="25" t="s">
        <v>508</v>
      </c>
      <c r="AO1396" s="25"/>
      <c r="AP1396" s="25"/>
      <c r="AQ1396" s="25"/>
      <c r="AR1396" s="25"/>
      <c r="AS1396" s="34" t="s">
        <v>1720</v>
      </c>
      <c r="AT1396" s="34"/>
      <c r="AU1396" s="29">
        <v>1289</v>
      </c>
      <c r="AV1396" s="29" t="s">
        <v>449</v>
      </c>
      <c r="AW1396" s="29" t="str">
        <f t="shared" si="285"/>
        <v>1289.</v>
      </c>
      <c r="AX1396" s="104"/>
      <c r="BN1396" s="104"/>
    </row>
    <row r="1397" spans="1:66" ht="22.5" customHeight="1" x14ac:dyDescent="0.3">
      <c r="A1397" s="159" t="str">
        <f t="shared" si="290"/>
        <v>1290.</v>
      </c>
      <c r="B1397" s="159">
        <v>4482</v>
      </c>
      <c r="C1397" s="185" t="s">
        <v>1048</v>
      </c>
      <c r="D1397" s="159">
        <v>1957</v>
      </c>
      <c r="E1397" s="167" t="s">
        <v>34</v>
      </c>
      <c r="F1397" s="159" t="s">
        <v>35</v>
      </c>
      <c r="G1397" s="168">
        <v>2</v>
      </c>
      <c r="H1397" s="168">
        <v>1</v>
      </c>
      <c r="I1397" s="165">
        <v>426.3</v>
      </c>
      <c r="J1397" s="165">
        <v>381.3</v>
      </c>
      <c r="K1397" s="165">
        <v>381.3</v>
      </c>
      <c r="L1397" s="169">
        <v>36</v>
      </c>
      <c r="M1397" s="165">
        <f>T1397+AG1397+AH1397</f>
        <v>227923.09</v>
      </c>
      <c r="N1397" s="165" t="s">
        <v>34</v>
      </c>
      <c r="O1397" s="160" t="s">
        <v>34</v>
      </c>
      <c r="P1397" s="165" t="s">
        <v>34</v>
      </c>
      <c r="Q1397" s="152">
        <f t="shared" si="291"/>
        <v>227923.09</v>
      </c>
      <c r="R1397" s="173">
        <f>M1397/I1397</f>
        <v>534.65421064977716</v>
      </c>
      <c r="S1397" s="154">
        <v>5526.6610169491523</v>
      </c>
      <c r="T1397" s="165">
        <v>199229.3</v>
      </c>
      <c r="U1397" s="169" t="s">
        <v>34</v>
      </c>
      <c r="V1397" s="165" t="s">
        <v>34</v>
      </c>
      <c r="W1397" s="165" t="s">
        <v>34</v>
      </c>
      <c r="X1397" s="165" t="s">
        <v>34</v>
      </c>
      <c r="Y1397" s="165" t="s">
        <v>34</v>
      </c>
      <c r="Z1397" s="165" t="s">
        <v>34</v>
      </c>
      <c r="AA1397" s="165" t="s">
        <v>34</v>
      </c>
      <c r="AB1397" s="165" t="s">
        <v>34</v>
      </c>
      <c r="AC1397" s="165" t="s">
        <v>34</v>
      </c>
      <c r="AD1397" s="165" t="s">
        <v>34</v>
      </c>
      <c r="AE1397" s="165" t="s">
        <v>34</v>
      </c>
      <c r="AF1397" s="165" t="s">
        <v>34</v>
      </c>
      <c r="AG1397" s="165">
        <v>9143.39</v>
      </c>
      <c r="AH1397" s="165">
        <v>19550.400000000001</v>
      </c>
      <c r="AI1397" s="170" t="s">
        <v>405</v>
      </c>
      <c r="AJ1397" s="41" t="s">
        <v>405</v>
      </c>
      <c r="AK1397" s="1" t="s">
        <v>404</v>
      </c>
      <c r="AL1397" s="90">
        <v>1</v>
      </c>
      <c r="AM1397" s="92"/>
      <c r="AN1397" s="25" t="s">
        <v>502</v>
      </c>
      <c r="AO1397" s="25"/>
      <c r="AP1397" s="25"/>
      <c r="AQ1397" s="25"/>
      <c r="AR1397" s="25"/>
      <c r="AS1397" s="34"/>
      <c r="AT1397" s="34"/>
      <c r="AU1397" s="29">
        <v>1290</v>
      </c>
      <c r="AV1397" s="29" t="s">
        <v>449</v>
      </c>
      <c r="AW1397" s="29" t="str">
        <f t="shared" si="285"/>
        <v>1290.</v>
      </c>
      <c r="AX1397" s="104"/>
      <c r="BN1397" s="104"/>
    </row>
    <row r="1398" spans="1:66" ht="22.5" customHeight="1" x14ac:dyDescent="0.3">
      <c r="A1398" s="159" t="str">
        <f t="shared" si="290"/>
        <v>1291.</v>
      </c>
      <c r="B1398" s="159">
        <v>4485</v>
      </c>
      <c r="C1398" s="171" t="s">
        <v>1366</v>
      </c>
      <c r="D1398" s="159">
        <v>1957</v>
      </c>
      <c r="E1398" s="167" t="s">
        <v>34</v>
      </c>
      <c r="F1398" s="159" t="s">
        <v>35</v>
      </c>
      <c r="G1398" s="168">
        <v>3</v>
      </c>
      <c r="H1398" s="168">
        <v>3</v>
      </c>
      <c r="I1398" s="165">
        <v>1728.5</v>
      </c>
      <c r="J1398" s="165">
        <v>1494</v>
      </c>
      <c r="K1398" s="165">
        <v>1494</v>
      </c>
      <c r="L1398" s="169">
        <v>53</v>
      </c>
      <c r="M1398" s="165">
        <f>T1398</f>
        <v>330548.65000000002</v>
      </c>
      <c r="N1398" s="165" t="s">
        <v>34</v>
      </c>
      <c r="O1398" s="160" t="s">
        <v>34</v>
      </c>
      <c r="P1398" s="165" t="s">
        <v>34</v>
      </c>
      <c r="Q1398" s="152">
        <f t="shared" si="291"/>
        <v>330548.65000000002</v>
      </c>
      <c r="R1398" s="173">
        <f>M1398/I1398</f>
        <v>191.23439398322247</v>
      </c>
      <c r="S1398" s="154">
        <v>5526.6610169491523</v>
      </c>
      <c r="T1398" s="165">
        <v>330548.65000000002</v>
      </c>
      <c r="U1398" s="169" t="s">
        <v>34</v>
      </c>
      <c r="V1398" s="165" t="s">
        <v>34</v>
      </c>
      <c r="W1398" s="165" t="s">
        <v>34</v>
      </c>
      <c r="X1398" s="165" t="s">
        <v>34</v>
      </c>
      <c r="Y1398" s="165" t="s">
        <v>34</v>
      </c>
      <c r="Z1398" s="165" t="s">
        <v>34</v>
      </c>
      <c r="AA1398" s="165" t="s">
        <v>34</v>
      </c>
      <c r="AB1398" s="165" t="s">
        <v>34</v>
      </c>
      <c r="AC1398" s="165" t="s">
        <v>34</v>
      </c>
      <c r="AD1398" s="165" t="s">
        <v>34</v>
      </c>
      <c r="AE1398" s="165" t="s">
        <v>34</v>
      </c>
      <c r="AF1398" s="165" t="s">
        <v>34</v>
      </c>
      <c r="AG1398" s="165" t="s">
        <v>34</v>
      </c>
      <c r="AH1398" s="165" t="s">
        <v>34</v>
      </c>
      <c r="AI1398" s="170" t="s">
        <v>405</v>
      </c>
      <c r="AJ1398" s="41" t="s">
        <v>405</v>
      </c>
      <c r="AK1398" s="1" t="s">
        <v>404</v>
      </c>
      <c r="AL1398" s="90">
        <v>1</v>
      </c>
      <c r="AM1398" s="92"/>
      <c r="AN1398" s="25" t="s">
        <v>501</v>
      </c>
      <c r="AO1398" s="25"/>
      <c r="AP1398" s="25"/>
      <c r="AQ1398" s="25"/>
      <c r="AR1398" s="25"/>
      <c r="AS1398" s="34"/>
      <c r="AT1398" s="34"/>
      <c r="AU1398" s="29">
        <v>1291</v>
      </c>
      <c r="AV1398" s="29" t="s">
        <v>449</v>
      </c>
      <c r="AW1398" s="29" t="str">
        <f t="shared" si="285"/>
        <v>1291.</v>
      </c>
      <c r="AX1398" s="104"/>
      <c r="BN1398" s="104"/>
    </row>
    <row r="1399" spans="1:66" ht="22.5" customHeight="1" x14ac:dyDescent="0.3">
      <c r="A1399" s="159" t="str">
        <f t="shared" si="290"/>
        <v>1292.</v>
      </c>
      <c r="B1399" s="159">
        <v>4501</v>
      </c>
      <c r="C1399" s="185" t="s">
        <v>1198</v>
      </c>
      <c r="D1399" s="159">
        <v>1955</v>
      </c>
      <c r="E1399" s="167" t="s">
        <v>34</v>
      </c>
      <c r="F1399" s="159" t="s">
        <v>35</v>
      </c>
      <c r="G1399" s="168">
        <v>4</v>
      </c>
      <c r="H1399" s="168">
        <v>8</v>
      </c>
      <c r="I1399" s="165">
        <v>6328.9</v>
      </c>
      <c r="J1399" s="165">
        <v>6328.9</v>
      </c>
      <c r="K1399" s="165">
        <v>4510.72</v>
      </c>
      <c r="L1399" s="169">
        <v>157</v>
      </c>
      <c r="M1399" s="165">
        <f t="shared" ref="M1399:M1400" si="294">T1399+AG1399+AH1399</f>
        <v>2188093.86</v>
      </c>
      <c r="N1399" s="165" t="s">
        <v>34</v>
      </c>
      <c r="O1399" s="160" t="s">
        <v>34</v>
      </c>
      <c r="P1399" s="165" t="s">
        <v>34</v>
      </c>
      <c r="Q1399" s="152">
        <f t="shared" si="291"/>
        <v>2188093.86</v>
      </c>
      <c r="R1399" s="173"/>
      <c r="S1399" s="154"/>
      <c r="T1399" s="165">
        <v>2018273.42</v>
      </c>
      <c r="U1399" s="169" t="s">
        <v>34</v>
      </c>
      <c r="V1399" s="165" t="s">
        <v>34</v>
      </c>
      <c r="W1399" s="165" t="s">
        <v>34</v>
      </c>
      <c r="X1399" s="165" t="s">
        <v>34</v>
      </c>
      <c r="Y1399" s="165" t="s">
        <v>34</v>
      </c>
      <c r="Z1399" s="165" t="s">
        <v>34</v>
      </c>
      <c r="AA1399" s="165" t="s">
        <v>34</v>
      </c>
      <c r="AB1399" s="165" t="s">
        <v>34</v>
      </c>
      <c r="AC1399" s="165" t="s">
        <v>34</v>
      </c>
      <c r="AD1399" s="165" t="s">
        <v>34</v>
      </c>
      <c r="AE1399" s="165" t="s">
        <v>34</v>
      </c>
      <c r="AF1399" s="165" t="s">
        <v>34</v>
      </c>
      <c r="AG1399" s="165">
        <v>1758.31</v>
      </c>
      <c r="AH1399" s="165">
        <v>168062.13</v>
      </c>
      <c r="AI1399" s="170" t="s">
        <v>405</v>
      </c>
      <c r="AJ1399" s="41" t="s">
        <v>405</v>
      </c>
      <c r="AK1399" s="1" t="s">
        <v>404</v>
      </c>
      <c r="AL1399" s="90">
        <v>1</v>
      </c>
      <c r="AM1399" s="92"/>
      <c r="AN1399" s="25" t="s">
        <v>502</v>
      </c>
      <c r="AO1399" s="25"/>
      <c r="AP1399" s="25"/>
      <c r="AQ1399" s="25"/>
      <c r="AR1399" s="25"/>
      <c r="AS1399" s="34" t="s">
        <v>594</v>
      </c>
      <c r="AT1399" s="34"/>
      <c r="AU1399" s="29">
        <v>1292</v>
      </c>
      <c r="AV1399" s="29" t="s">
        <v>449</v>
      </c>
      <c r="AW1399" s="29" t="str">
        <f t="shared" ref="AW1399:AW1462" si="295">CONCATENATE(AU1399,AV1399)</f>
        <v>1292.</v>
      </c>
      <c r="AX1399" s="104"/>
      <c r="BN1399" s="104"/>
    </row>
    <row r="1400" spans="1:66" ht="22.5" customHeight="1" x14ac:dyDescent="0.3">
      <c r="A1400" s="159" t="str">
        <f t="shared" si="290"/>
        <v>1293.</v>
      </c>
      <c r="B1400" s="159">
        <v>4509</v>
      </c>
      <c r="C1400" s="171" t="s">
        <v>1367</v>
      </c>
      <c r="D1400" s="159">
        <v>1962</v>
      </c>
      <c r="E1400" s="167" t="s">
        <v>34</v>
      </c>
      <c r="F1400" s="159" t="s">
        <v>35</v>
      </c>
      <c r="G1400" s="168">
        <v>2</v>
      </c>
      <c r="H1400" s="168">
        <v>1</v>
      </c>
      <c r="I1400" s="165">
        <v>304</v>
      </c>
      <c r="J1400" s="165">
        <v>281.39999999999998</v>
      </c>
      <c r="K1400" s="165">
        <v>281.39999999999998</v>
      </c>
      <c r="L1400" s="169">
        <v>23</v>
      </c>
      <c r="M1400" s="165">
        <f t="shared" si="294"/>
        <v>164727.69</v>
      </c>
      <c r="N1400" s="165" t="s">
        <v>34</v>
      </c>
      <c r="O1400" s="160" t="s">
        <v>34</v>
      </c>
      <c r="P1400" s="165" t="s">
        <v>34</v>
      </c>
      <c r="Q1400" s="152">
        <f t="shared" si="291"/>
        <v>164727.69</v>
      </c>
      <c r="R1400" s="173">
        <f t="shared" ref="R1400:R1404" si="296">M1400/I1400</f>
        <v>541.86740131578949</v>
      </c>
      <c r="S1400" s="154">
        <v>5526.6610169491523</v>
      </c>
      <c r="T1400" s="165">
        <v>139537.09</v>
      </c>
      <c r="U1400" s="169" t="s">
        <v>34</v>
      </c>
      <c r="V1400" s="165" t="s">
        <v>34</v>
      </c>
      <c r="W1400" s="165" t="s">
        <v>34</v>
      </c>
      <c r="X1400" s="165" t="s">
        <v>34</v>
      </c>
      <c r="Y1400" s="165" t="s">
        <v>34</v>
      </c>
      <c r="Z1400" s="165" t="s">
        <v>34</v>
      </c>
      <c r="AA1400" s="165" t="s">
        <v>34</v>
      </c>
      <c r="AB1400" s="165" t="s">
        <v>34</v>
      </c>
      <c r="AC1400" s="165" t="s">
        <v>34</v>
      </c>
      <c r="AD1400" s="165" t="s">
        <v>34</v>
      </c>
      <c r="AE1400" s="165" t="s">
        <v>34</v>
      </c>
      <c r="AF1400" s="165" t="s">
        <v>34</v>
      </c>
      <c r="AG1400" s="165">
        <v>6897.62</v>
      </c>
      <c r="AH1400" s="165">
        <v>18292.98</v>
      </c>
      <c r="AI1400" s="170" t="s">
        <v>405</v>
      </c>
      <c r="AJ1400" s="41" t="s">
        <v>405</v>
      </c>
      <c r="AK1400" s="1" t="s">
        <v>404</v>
      </c>
      <c r="AL1400" s="90">
        <v>1</v>
      </c>
      <c r="AM1400" s="92"/>
      <c r="AN1400" s="25" t="s">
        <v>502</v>
      </c>
      <c r="AO1400" s="25"/>
      <c r="AP1400" s="25"/>
      <c r="AQ1400" s="25"/>
      <c r="AR1400" s="25"/>
      <c r="AS1400" s="34"/>
      <c r="AT1400" s="34"/>
      <c r="AU1400" s="29">
        <v>1293</v>
      </c>
      <c r="AV1400" s="29" t="s">
        <v>449</v>
      </c>
      <c r="AW1400" s="29" t="str">
        <f t="shared" si="295"/>
        <v>1293.</v>
      </c>
      <c r="AX1400" s="104"/>
      <c r="BN1400" s="104"/>
    </row>
    <row r="1401" spans="1:66" ht="22.5" customHeight="1" x14ac:dyDescent="0.3">
      <c r="A1401" s="159" t="str">
        <f t="shared" si="290"/>
        <v>1294.</v>
      </c>
      <c r="B1401" s="159">
        <v>4521</v>
      </c>
      <c r="C1401" s="171" t="s">
        <v>1050</v>
      </c>
      <c r="D1401" s="159">
        <v>1963</v>
      </c>
      <c r="E1401" s="167" t="s">
        <v>34</v>
      </c>
      <c r="F1401" s="159" t="s">
        <v>35</v>
      </c>
      <c r="G1401" s="168">
        <v>4</v>
      </c>
      <c r="H1401" s="168">
        <v>4</v>
      </c>
      <c r="I1401" s="165">
        <v>2724.8</v>
      </c>
      <c r="J1401" s="165">
        <v>2527.4</v>
      </c>
      <c r="K1401" s="165">
        <v>2527.4</v>
      </c>
      <c r="L1401" s="169">
        <v>125</v>
      </c>
      <c r="M1401" s="165">
        <f>T1401</f>
        <v>301554.21999999997</v>
      </c>
      <c r="N1401" s="165" t="s">
        <v>34</v>
      </c>
      <c r="O1401" s="160" t="s">
        <v>34</v>
      </c>
      <c r="P1401" s="165" t="s">
        <v>34</v>
      </c>
      <c r="Q1401" s="152">
        <f t="shared" si="291"/>
        <v>301554.21999999997</v>
      </c>
      <c r="R1401" s="173">
        <f t="shared" si="296"/>
        <v>110.67022166764531</v>
      </c>
      <c r="S1401" s="154">
        <v>5526.6610169491523</v>
      </c>
      <c r="T1401" s="165">
        <v>301554.21999999997</v>
      </c>
      <c r="U1401" s="169" t="s">
        <v>34</v>
      </c>
      <c r="V1401" s="165" t="s">
        <v>34</v>
      </c>
      <c r="W1401" s="165" t="s">
        <v>34</v>
      </c>
      <c r="X1401" s="165" t="s">
        <v>34</v>
      </c>
      <c r="Y1401" s="165" t="s">
        <v>34</v>
      </c>
      <c r="Z1401" s="165" t="s">
        <v>34</v>
      </c>
      <c r="AA1401" s="165" t="s">
        <v>34</v>
      </c>
      <c r="AB1401" s="165" t="s">
        <v>34</v>
      </c>
      <c r="AC1401" s="165" t="s">
        <v>34</v>
      </c>
      <c r="AD1401" s="165" t="s">
        <v>34</v>
      </c>
      <c r="AE1401" s="165" t="s">
        <v>34</v>
      </c>
      <c r="AF1401" s="165" t="s">
        <v>34</v>
      </c>
      <c r="AG1401" s="165" t="s">
        <v>34</v>
      </c>
      <c r="AH1401" s="165" t="s">
        <v>34</v>
      </c>
      <c r="AI1401" s="170" t="s">
        <v>405</v>
      </c>
      <c r="AJ1401" s="41" t="s">
        <v>405</v>
      </c>
      <c r="AK1401" s="1" t="s">
        <v>404</v>
      </c>
      <c r="AL1401" s="90">
        <v>1</v>
      </c>
      <c r="AM1401" s="92"/>
      <c r="AN1401" s="25" t="s">
        <v>501</v>
      </c>
      <c r="AO1401" s="25"/>
      <c r="AP1401" s="25"/>
      <c r="AQ1401" s="25"/>
      <c r="AR1401" s="25"/>
      <c r="AS1401" s="34"/>
      <c r="AT1401" s="34"/>
      <c r="AU1401" s="29">
        <v>1294</v>
      </c>
      <c r="AV1401" s="29" t="s">
        <v>449</v>
      </c>
      <c r="AW1401" s="29" t="str">
        <f t="shared" si="295"/>
        <v>1294.</v>
      </c>
      <c r="AX1401" s="104"/>
      <c r="BN1401" s="104"/>
    </row>
    <row r="1402" spans="1:66" ht="22.5" customHeight="1" x14ac:dyDescent="0.3">
      <c r="A1402" s="159" t="str">
        <f t="shared" si="290"/>
        <v>1295.</v>
      </c>
      <c r="B1402" s="159">
        <v>4522</v>
      </c>
      <c r="C1402" s="171" t="s">
        <v>1368</v>
      </c>
      <c r="D1402" s="159">
        <v>1961</v>
      </c>
      <c r="E1402" s="167" t="s">
        <v>34</v>
      </c>
      <c r="F1402" s="159" t="s">
        <v>35</v>
      </c>
      <c r="G1402" s="168">
        <v>4</v>
      </c>
      <c r="H1402" s="168">
        <v>2</v>
      </c>
      <c r="I1402" s="165">
        <v>1406.6</v>
      </c>
      <c r="J1402" s="165">
        <v>1307.4000000000001</v>
      </c>
      <c r="K1402" s="165">
        <v>1246.5999999999999</v>
      </c>
      <c r="L1402" s="169">
        <v>78</v>
      </c>
      <c r="M1402" s="165">
        <f>T1402+AG1402</f>
        <v>186953.64</v>
      </c>
      <c r="N1402" s="165" t="s">
        <v>34</v>
      </c>
      <c r="O1402" s="160" t="s">
        <v>34</v>
      </c>
      <c r="P1402" s="165" t="s">
        <v>34</v>
      </c>
      <c r="Q1402" s="152">
        <f t="shared" si="291"/>
        <v>186953.64</v>
      </c>
      <c r="R1402" s="173">
        <f t="shared" si="296"/>
        <v>132.91173041376371</v>
      </c>
      <c r="S1402" s="154">
        <v>5526.6610169491523</v>
      </c>
      <c r="T1402" s="165">
        <v>161960.20000000001</v>
      </c>
      <c r="U1402" s="169" t="s">
        <v>34</v>
      </c>
      <c r="V1402" s="165" t="s">
        <v>34</v>
      </c>
      <c r="W1402" s="165" t="s">
        <v>34</v>
      </c>
      <c r="X1402" s="165" t="s">
        <v>34</v>
      </c>
      <c r="Y1402" s="165" t="s">
        <v>34</v>
      </c>
      <c r="Z1402" s="165" t="s">
        <v>34</v>
      </c>
      <c r="AA1402" s="165" t="s">
        <v>34</v>
      </c>
      <c r="AB1402" s="165" t="s">
        <v>34</v>
      </c>
      <c r="AC1402" s="165" t="s">
        <v>34</v>
      </c>
      <c r="AD1402" s="165" t="s">
        <v>34</v>
      </c>
      <c r="AE1402" s="165" t="s">
        <v>34</v>
      </c>
      <c r="AF1402" s="165" t="s">
        <v>34</v>
      </c>
      <c r="AG1402" s="165">
        <v>24993.439999999999</v>
      </c>
      <c r="AH1402" s="165" t="s">
        <v>34</v>
      </c>
      <c r="AI1402" s="170" t="s">
        <v>405</v>
      </c>
      <c r="AJ1402" s="41" t="s">
        <v>405</v>
      </c>
      <c r="AK1402" s="1" t="s">
        <v>404</v>
      </c>
      <c r="AL1402" s="90">
        <v>1</v>
      </c>
      <c r="AM1402" s="92"/>
      <c r="AN1402" s="25" t="s">
        <v>409</v>
      </c>
      <c r="AO1402" s="25"/>
      <c r="AP1402" s="25"/>
      <c r="AQ1402" s="25"/>
      <c r="AR1402" s="25"/>
      <c r="AS1402" s="34"/>
      <c r="AT1402" s="34"/>
      <c r="AU1402" s="29">
        <v>1295</v>
      </c>
      <c r="AV1402" s="29" t="s">
        <v>449</v>
      </c>
      <c r="AW1402" s="29" t="str">
        <f t="shared" si="295"/>
        <v>1295.</v>
      </c>
      <c r="AX1402" s="104"/>
      <c r="BN1402" s="104"/>
    </row>
    <row r="1403" spans="1:66" ht="22.5" customHeight="1" x14ac:dyDescent="0.3">
      <c r="A1403" s="159" t="str">
        <f t="shared" si="290"/>
        <v>1296.</v>
      </c>
      <c r="B1403" s="159">
        <v>4525</v>
      </c>
      <c r="C1403" s="171" t="s">
        <v>1369</v>
      </c>
      <c r="D1403" s="159">
        <v>1956</v>
      </c>
      <c r="E1403" s="167" t="s">
        <v>34</v>
      </c>
      <c r="F1403" s="159" t="s">
        <v>35</v>
      </c>
      <c r="G1403" s="168">
        <v>2</v>
      </c>
      <c r="H1403" s="168">
        <v>1</v>
      </c>
      <c r="I1403" s="165">
        <v>546.29999999999995</v>
      </c>
      <c r="J1403" s="165">
        <v>498.3</v>
      </c>
      <c r="K1403" s="165">
        <v>498.3</v>
      </c>
      <c r="L1403" s="169">
        <v>16</v>
      </c>
      <c r="M1403" s="165">
        <f>T1403+AH1403</f>
        <v>271307.52000000002</v>
      </c>
      <c r="N1403" s="165" t="s">
        <v>34</v>
      </c>
      <c r="O1403" s="160" t="s">
        <v>34</v>
      </c>
      <c r="P1403" s="165" t="s">
        <v>34</v>
      </c>
      <c r="Q1403" s="152">
        <f t="shared" si="291"/>
        <v>271307.52000000002</v>
      </c>
      <c r="R1403" s="173">
        <f t="shared" si="296"/>
        <v>496.62734761120271</v>
      </c>
      <c r="S1403" s="154">
        <v>5526.6610169491523</v>
      </c>
      <c r="T1403" s="165">
        <v>237830.05</v>
      </c>
      <c r="U1403" s="169" t="s">
        <v>34</v>
      </c>
      <c r="V1403" s="165" t="s">
        <v>34</v>
      </c>
      <c r="W1403" s="165" t="s">
        <v>34</v>
      </c>
      <c r="X1403" s="165" t="s">
        <v>34</v>
      </c>
      <c r="Y1403" s="165" t="s">
        <v>34</v>
      </c>
      <c r="Z1403" s="165" t="s">
        <v>34</v>
      </c>
      <c r="AA1403" s="165" t="s">
        <v>34</v>
      </c>
      <c r="AB1403" s="165" t="s">
        <v>34</v>
      </c>
      <c r="AC1403" s="165" t="s">
        <v>34</v>
      </c>
      <c r="AD1403" s="165" t="s">
        <v>34</v>
      </c>
      <c r="AE1403" s="165" t="s">
        <v>34</v>
      </c>
      <c r="AF1403" s="165" t="s">
        <v>34</v>
      </c>
      <c r="AG1403" s="165" t="s">
        <v>34</v>
      </c>
      <c r="AH1403" s="165">
        <v>33477.47</v>
      </c>
      <c r="AI1403" s="170" t="s">
        <v>405</v>
      </c>
      <c r="AJ1403" s="41" t="s">
        <v>405</v>
      </c>
      <c r="AK1403" s="1" t="s">
        <v>404</v>
      </c>
      <c r="AL1403" s="90"/>
      <c r="AM1403" s="92">
        <v>1</v>
      </c>
      <c r="AN1403" s="25" t="s">
        <v>507</v>
      </c>
      <c r="AO1403" s="25"/>
      <c r="AP1403" s="25"/>
      <c r="AQ1403" s="25"/>
      <c r="AR1403" s="25"/>
      <c r="AS1403" s="34"/>
      <c r="AT1403" s="34"/>
      <c r="AU1403" s="29">
        <v>1296</v>
      </c>
      <c r="AV1403" s="29" t="s">
        <v>449</v>
      </c>
      <c r="AW1403" s="29" t="str">
        <f t="shared" si="295"/>
        <v>1296.</v>
      </c>
      <c r="AX1403" s="104"/>
      <c r="BN1403" s="104"/>
    </row>
    <row r="1404" spans="1:66" ht="22.5" customHeight="1" x14ac:dyDescent="0.3">
      <c r="A1404" s="159" t="str">
        <f t="shared" si="290"/>
        <v>1297.</v>
      </c>
      <c r="B1404" s="159">
        <v>4529</v>
      </c>
      <c r="C1404" s="171" t="s">
        <v>1059</v>
      </c>
      <c r="D1404" s="159">
        <v>1951</v>
      </c>
      <c r="E1404" s="167" t="s">
        <v>34</v>
      </c>
      <c r="F1404" s="159" t="s">
        <v>35</v>
      </c>
      <c r="G1404" s="168">
        <v>2</v>
      </c>
      <c r="H1404" s="168">
        <v>2</v>
      </c>
      <c r="I1404" s="152">
        <v>809.5</v>
      </c>
      <c r="J1404" s="152">
        <v>685.1</v>
      </c>
      <c r="K1404" s="152">
        <v>541</v>
      </c>
      <c r="L1404" s="153">
        <v>47</v>
      </c>
      <c r="M1404" s="165">
        <f>T1404+AG1404</f>
        <v>86909.28</v>
      </c>
      <c r="N1404" s="165" t="s">
        <v>34</v>
      </c>
      <c r="O1404" s="160" t="s">
        <v>34</v>
      </c>
      <c r="P1404" s="165" t="s">
        <v>34</v>
      </c>
      <c r="Q1404" s="152">
        <f t="shared" si="291"/>
        <v>86909.28</v>
      </c>
      <c r="R1404" s="173">
        <f t="shared" si="296"/>
        <v>107.36168004941322</v>
      </c>
      <c r="S1404" s="154">
        <v>5526.6610169491523</v>
      </c>
      <c r="T1404" s="165">
        <v>44811.79</v>
      </c>
      <c r="U1404" s="169" t="s">
        <v>34</v>
      </c>
      <c r="V1404" s="165" t="s">
        <v>34</v>
      </c>
      <c r="W1404" s="165" t="s">
        <v>34</v>
      </c>
      <c r="X1404" s="165" t="s">
        <v>34</v>
      </c>
      <c r="Y1404" s="165" t="s">
        <v>34</v>
      </c>
      <c r="Z1404" s="165" t="s">
        <v>34</v>
      </c>
      <c r="AA1404" s="165" t="s">
        <v>34</v>
      </c>
      <c r="AB1404" s="165" t="s">
        <v>34</v>
      </c>
      <c r="AC1404" s="165" t="s">
        <v>34</v>
      </c>
      <c r="AD1404" s="165" t="s">
        <v>34</v>
      </c>
      <c r="AE1404" s="165" t="s">
        <v>34</v>
      </c>
      <c r="AF1404" s="165" t="s">
        <v>34</v>
      </c>
      <c r="AG1404" s="165">
        <v>42097.49</v>
      </c>
      <c r="AH1404" s="165" t="s">
        <v>34</v>
      </c>
      <c r="AI1404" s="170" t="s">
        <v>405</v>
      </c>
      <c r="AJ1404" s="41" t="s">
        <v>405</v>
      </c>
      <c r="AK1404" s="1" t="s">
        <v>404</v>
      </c>
      <c r="AL1404" s="90">
        <v>1</v>
      </c>
      <c r="AM1404" s="92"/>
      <c r="AN1404" s="25" t="s">
        <v>409</v>
      </c>
      <c r="AO1404" s="25"/>
      <c r="AP1404" s="25"/>
      <c r="AQ1404" s="25"/>
      <c r="AR1404" s="25"/>
      <c r="AS1404" s="34" t="s">
        <v>512</v>
      </c>
      <c r="AT1404" s="34"/>
      <c r="AU1404" s="29">
        <v>1297</v>
      </c>
      <c r="AV1404" s="29" t="s">
        <v>449</v>
      </c>
      <c r="AW1404" s="29" t="str">
        <f t="shared" si="295"/>
        <v>1297.</v>
      </c>
      <c r="AX1404" s="104"/>
      <c r="BN1404" s="104"/>
    </row>
    <row r="1405" spans="1:66" ht="22.5" customHeight="1" x14ac:dyDescent="0.3">
      <c r="A1405" s="159" t="str">
        <f t="shared" si="290"/>
        <v>1298.</v>
      </c>
      <c r="B1405" s="159">
        <v>4534</v>
      </c>
      <c r="C1405" s="171" t="s">
        <v>1052</v>
      </c>
      <c r="D1405" s="159">
        <v>1978</v>
      </c>
      <c r="E1405" s="167" t="s">
        <v>34</v>
      </c>
      <c r="F1405" s="159" t="s">
        <v>37</v>
      </c>
      <c r="G1405" s="168">
        <v>5</v>
      </c>
      <c r="H1405" s="168">
        <v>5</v>
      </c>
      <c r="I1405" s="165">
        <v>4410.9000000000005</v>
      </c>
      <c r="J1405" s="165">
        <v>3901.9</v>
      </c>
      <c r="K1405" s="165">
        <v>3901.9</v>
      </c>
      <c r="L1405" s="169">
        <v>210</v>
      </c>
      <c r="M1405" s="165">
        <f>T1405</f>
        <v>832808.6</v>
      </c>
      <c r="N1405" s="165" t="s">
        <v>34</v>
      </c>
      <c r="O1405" s="160" t="s">
        <v>34</v>
      </c>
      <c r="P1405" s="165" t="s">
        <v>34</v>
      </c>
      <c r="Q1405" s="152">
        <f t="shared" si="291"/>
        <v>832808.6</v>
      </c>
      <c r="R1405" s="173"/>
      <c r="S1405" s="154"/>
      <c r="T1405" s="165">
        <v>832808.6</v>
      </c>
      <c r="U1405" s="169" t="s">
        <v>34</v>
      </c>
      <c r="V1405" s="165" t="s">
        <v>34</v>
      </c>
      <c r="W1405" s="165" t="s">
        <v>34</v>
      </c>
      <c r="X1405" s="165" t="s">
        <v>34</v>
      </c>
      <c r="Y1405" s="165" t="s">
        <v>34</v>
      </c>
      <c r="Z1405" s="165" t="s">
        <v>34</v>
      </c>
      <c r="AA1405" s="165" t="s">
        <v>34</v>
      </c>
      <c r="AB1405" s="165" t="s">
        <v>34</v>
      </c>
      <c r="AC1405" s="165" t="s">
        <v>34</v>
      </c>
      <c r="AD1405" s="165" t="s">
        <v>34</v>
      </c>
      <c r="AE1405" s="165" t="s">
        <v>34</v>
      </c>
      <c r="AF1405" s="165" t="s">
        <v>34</v>
      </c>
      <c r="AG1405" s="165" t="s">
        <v>34</v>
      </c>
      <c r="AH1405" s="165" t="s">
        <v>34</v>
      </c>
      <c r="AI1405" s="170" t="s">
        <v>405</v>
      </c>
      <c r="AJ1405" s="41" t="s">
        <v>405</v>
      </c>
      <c r="AK1405" s="1" t="s">
        <v>406</v>
      </c>
      <c r="AL1405" s="90">
        <v>1</v>
      </c>
      <c r="AM1405" s="92"/>
      <c r="AN1405" s="25" t="s">
        <v>409</v>
      </c>
      <c r="AO1405" s="25"/>
      <c r="AP1405" s="25"/>
      <c r="AQ1405" s="25"/>
      <c r="AR1405" s="25"/>
      <c r="AS1405" s="34" t="s">
        <v>1603</v>
      </c>
      <c r="AT1405" s="34"/>
      <c r="AU1405" s="29">
        <v>1298</v>
      </c>
      <c r="AV1405" s="29" t="s">
        <v>449</v>
      </c>
      <c r="AW1405" s="29" t="str">
        <f t="shared" si="295"/>
        <v>1298.</v>
      </c>
      <c r="AX1405" s="104"/>
      <c r="BN1405" s="104"/>
    </row>
    <row r="1406" spans="1:66" ht="22.5" customHeight="1" x14ac:dyDescent="0.3">
      <c r="A1406" s="159" t="str">
        <f t="shared" si="290"/>
        <v>1299.</v>
      </c>
      <c r="B1406" s="159">
        <v>4547</v>
      </c>
      <c r="C1406" s="171" t="s">
        <v>1370</v>
      </c>
      <c r="D1406" s="159">
        <v>1962</v>
      </c>
      <c r="E1406" s="167" t="s">
        <v>34</v>
      </c>
      <c r="F1406" s="159" t="s">
        <v>35</v>
      </c>
      <c r="G1406" s="168">
        <v>4</v>
      </c>
      <c r="H1406" s="168">
        <v>2</v>
      </c>
      <c r="I1406" s="165">
        <v>1372.1</v>
      </c>
      <c r="J1406" s="165">
        <v>1236.9000000000001</v>
      </c>
      <c r="K1406" s="165">
        <v>1236.9000000000001</v>
      </c>
      <c r="L1406" s="169">
        <v>54</v>
      </c>
      <c r="M1406" s="165">
        <f>T1406+AG1406</f>
        <v>803574.83000000007</v>
      </c>
      <c r="N1406" s="165" t="s">
        <v>34</v>
      </c>
      <c r="O1406" s="160" t="s">
        <v>34</v>
      </c>
      <c r="P1406" s="165" t="s">
        <v>34</v>
      </c>
      <c r="Q1406" s="152">
        <f t="shared" si="291"/>
        <v>803574.83000000007</v>
      </c>
      <c r="R1406" s="173">
        <f>M1406/I1406</f>
        <v>585.65325413599601</v>
      </c>
      <c r="S1406" s="154">
        <v>5526.6610169491523</v>
      </c>
      <c r="T1406" s="165">
        <v>578588.14</v>
      </c>
      <c r="U1406" s="169" t="s">
        <v>34</v>
      </c>
      <c r="V1406" s="165" t="s">
        <v>34</v>
      </c>
      <c r="W1406" s="165" t="s">
        <v>34</v>
      </c>
      <c r="X1406" s="165" t="s">
        <v>34</v>
      </c>
      <c r="Y1406" s="165" t="s">
        <v>34</v>
      </c>
      <c r="Z1406" s="165" t="s">
        <v>34</v>
      </c>
      <c r="AA1406" s="165" t="s">
        <v>34</v>
      </c>
      <c r="AB1406" s="165" t="s">
        <v>34</v>
      </c>
      <c r="AC1406" s="165" t="s">
        <v>34</v>
      </c>
      <c r="AD1406" s="165" t="s">
        <v>34</v>
      </c>
      <c r="AE1406" s="165" t="s">
        <v>34</v>
      </c>
      <c r="AF1406" s="165" t="s">
        <v>34</v>
      </c>
      <c r="AG1406" s="165">
        <v>224986.69</v>
      </c>
      <c r="AH1406" s="165" t="s">
        <v>34</v>
      </c>
      <c r="AI1406" s="170" t="s">
        <v>405</v>
      </c>
      <c r="AJ1406" s="41" t="s">
        <v>405</v>
      </c>
      <c r="AK1406" s="1" t="s">
        <v>404</v>
      </c>
      <c r="AL1406" s="90">
        <v>1</v>
      </c>
      <c r="AM1406" s="92"/>
      <c r="AN1406" s="25" t="s">
        <v>486</v>
      </c>
      <c r="AO1406" s="25"/>
      <c r="AP1406" s="25"/>
      <c r="AQ1406" s="25"/>
      <c r="AR1406" s="25"/>
      <c r="AS1406" s="34" t="s">
        <v>500</v>
      </c>
      <c r="AT1406" s="34"/>
      <c r="AU1406" s="29">
        <v>1299</v>
      </c>
      <c r="AV1406" s="29" t="s">
        <v>449</v>
      </c>
      <c r="AW1406" s="29" t="str">
        <f t="shared" si="295"/>
        <v>1299.</v>
      </c>
      <c r="AX1406" s="104"/>
      <c r="BN1406" s="104"/>
    </row>
    <row r="1407" spans="1:66" ht="22.5" customHeight="1" x14ac:dyDescent="0.3">
      <c r="A1407" s="159" t="str">
        <f t="shared" si="290"/>
        <v>1300.</v>
      </c>
      <c r="B1407" s="159">
        <v>4549</v>
      </c>
      <c r="C1407" s="171" t="s">
        <v>1371</v>
      </c>
      <c r="D1407" s="159">
        <v>1968</v>
      </c>
      <c r="E1407" s="167" t="s">
        <v>34</v>
      </c>
      <c r="F1407" s="159" t="s">
        <v>35</v>
      </c>
      <c r="G1407" s="168">
        <v>5</v>
      </c>
      <c r="H1407" s="168">
        <v>4</v>
      </c>
      <c r="I1407" s="165">
        <v>2870.8</v>
      </c>
      <c r="J1407" s="165">
        <v>2551.6999999999998</v>
      </c>
      <c r="K1407" s="165">
        <v>2551.6999999999998</v>
      </c>
      <c r="L1407" s="169">
        <v>96</v>
      </c>
      <c r="M1407" s="165">
        <f>T1407+AG1407+AH1407</f>
        <v>2946785.6799999997</v>
      </c>
      <c r="N1407" s="165" t="s">
        <v>34</v>
      </c>
      <c r="O1407" s="160" t="s">
        <v>34</v>
      </c>
      <c r="P1407" s="165" t="s">
        <v>34</v>
      </c>
      <c r="Q1407" s="152">
        <f t="shared" si="291"/>
        <v>2946785.6799999997</v>
      </c>
      <c r="R1407" s="173">
        <f>M1407/I1407</f>
        <v>1026.4684687195206</v>
      </c>
      <c r="S1407" s="154">
        <v>5526.6610169491523</v>
      </c>
      <c r="T1407" s="165">
        <f>2033002.52+841850</f>
        <v>2874852.52</v>
      </c>
      <c r="U1407" s="169" t="s">
        <v>34</v>
      </c>
      <c r="V1407" s="165" t="s">
        <v>34</v>
      </c>
      <c r="W1407" s="165" t="s">
        <v>34</v>
      </c>
      <c r="X1407" s="165" t="s">
        <v>34</v>
      </c>
      <c r="Y1407" s="165" t="s">
        <v>34</v>
      </c>
      <c r="Z1407" s="165" t="s">
        <v>34</v>
      </c>
      <c r="AA1407" s="165" t="s">
        <v>34</v>
      </c>
      <c r="AB1407" s="165" t="s">
        <v>34</v>
      </c>
      <c r="AC1407" s="165" t="s">
        <v>34</v>
      </c>
      <c r="AD1407" s="165" t="s">
        <v>34</v>
      </c>
      <c r="AE1407" s="165" t="s">
        <v>34</v>
      </c>
      <c r="AF1407" s="165" t="s">
        <v>34</v>
      </c>
      <c r="AG1407" s="165">
        <v>1820.34</v>
      </c>
      <c r="AH1407" s="165">
        <v>70112.820000000007</v>
      </c>
      <c r="AI1407" s="170" t="s">
        <v>405</v>
      </c>
      <c r="AJ1407" s="41" t="s">
        <v>405</v>
      </c>
      <c r="AK1407" s="1" t="s">
        <v>404</v>
      </c>
      <c r="AL1407" s="90">
        <v>1</v>
      </c>
      <c r="AM1407" s="91"/>
      <c r="AN1407" s="25" t="s">
        <v>1965</v>
      </c>
      <c r="AO1407" s="25">
        <f>2033002.52</f>
        <v>2033002.52</v>
      </c>
      <c r="AP1407" s="25">
        <f>843670.44+AH1407</f>
        <v>913783.26</v>
      </c>
      <c r="AQ1407" s="25"/>
      <c r="AR1407" s="25"/>
      <c r="AS1407" s="34" t="s">
        <v>1545</v>
      </c>
      <c r="AT1407" s="34">
        <v>2045085.05</v>
      </c>
      <c r="AU1407" s="29">
        <v>1300</v>
      </c>
      <c r="AV1407" s="29" t="s">
        <v>449</v>
      </c>
      <c r="AW1407" s="29" t="str">
        <f t="shared" si="295"/>
        <v>1300.</v>
      </c>
      <c r="AX1407" s="104"/>
      <c r="BN1407" s="104"/>
    </row>
    <row r="1408" spans="1:66" ht="22.5" customHeight="1" x14ac:dyDescent="0.3">
      <c r="A1408" s="159" t="str">
        <f t="shared" si="290"/>
        <v>1301.</v>
      </c>
      <c r="B1408" s="159">
        <v>4554</v>
      </c>
      <c r="C1408" s="171" t="s">
        <v>1650</v>
      </c>
      <c r="D1408" s="159">
        <v>1979</v>
      </c>
      <c r="E1408" s="167" t="s">
        <v>34</v>
      </c>
      <c r="F1408" s="159" t="s">
        <v>35</v>
      </c>
      <c r="G1408" s="168">
        <v>5</v>
      </c>
      <c r="H1408" s="168">
        <v>5</v>
      </c>
      <c r="I1408" s="165">
        <v>4226.3999999999996</v>
      </c>
      <c r="J1408" s="165">
        <v>3929.6</v>
      </c>
      <c r="K1408" s="165">
        <v>3929.6</v>
      </c>
      <c r="L1408" s="169">
        <v>130</v>
      </c>
      <c r="M1408" s="165">
        <f>AB1408</f>
        <v>3283761</v>
      </c>
      <c r="N1408" s="165" t="s">
        <v>34</v>
      </c>
      <c r="O1408" s="160" t="s">
        <v>34</v>
      </c>
      <c r="P1408" s="165" t="s">
        <v>34</v>
      </c>
      <c r="Q1408" s="152">
        <f t="shared" si="291"/>
        <v>3283761</v>
      </c>
      <c r="R1408" s="173"/>
      <c r="S1408" s="154"/>
      <c r="T1408" s="165" t="s">
        <v>34</v>
      </c>
      <c r="U1408" s="169" t="s">
        <v>34</v>
      </c>
      <c r="V1408" s="165" t="s">
        <v>34</v>
      </c>
      <c r="W1408" s="165" t="s">
        <v>34</v>
      </c>
      <c r="X1408" s="165" t="s">
        <v>34</v>
      </c>
      <c r="Y1408" s="165" t="s">
        <v>34</v>
      </c>
      <c r="Z1408" s="165" t="s">
        <v>34</v>
      </c>
      <c r="AA1408" s="165">
        <v>2935.6</v>
      </c>
      <c r="AB1408" s="165">
        <v>3283761</v>
      </c>
      <c r="AC1408" s="165" t="s">
        <v>34</v>
      </c>
      <c r="AD1408" s="165" t="s">
        <v>34</v>
      </c>
      <c r="AE1408" s="165" t="s">
        <v>34</v>
      </c>
      <c r="AF1408" s="165" t="s">
        <v>34</v>
      </c>
      <c r="AG1408" s="165" t="s">
        <v>34</v>
      </c>
      <c r="AH1408" s="165" t="s">
        <v>34</v>
      </c>
      <c r="AI1408" s="170" t="s">
        <v>405</v>
      </c>
      <c r="AJ1408" s="41" t="s">
        <v>405</v>
      </c>
      <c r="AK1408" s="1" t="s">
        <v>408</v>
      </c>
      <c r="AL1408" s="90">
        <v>1</v>
      </c>
      <c r="AM1408" s="91"/>
      <c r="AN1408" s="25" t="s">
        <v>586</v>
      </c>
      <c r="AO1408" s="25"/>
      <c r="AP1408" s="25"/>
      <c r="AQ1408" s="25"/>
      <c r="AR1408" s="25"/>
      <c r="AS1408" s="34" t="s">
        <v>1651</v>
      </c>
      <c r="AT1408" s="34"/>
      <c r="AU1408" s="29">
        <v>1301</v>
      </c>
      <c r="AV1408" s="29" t="s">
        <v>449</v>
      </c>
      <c r="AW1408" s="29" t="str">
        <f t="shared" si="295"/>
        <v>1301.</v>
      </c>
      <c r="AX1408" s="104"/>
      <c r="BN1408" s="104"/>
    </row>
    <row r="1409" spans="1:66" ht="22.5" customHeight="1" x14ac:dyDescent="0.3">
      <c r="A1409" s="159" t="str">
        <f t="shared" si="290"/>
        <v>1302.</v>
      </c>
      <c r="B1409" s="159">
        <v>4577</v>
      </c>
      <c r="C1409" s="171" t="s">
        <v>1372</v>
      </c>
      <c r="D1409" s="159">
        <v>1968</v>
      </c>
      <c r="E1409" s="167" t="s">
        <v>34</v>
      </c>
      <c r="F1409" s="159" t="s">
        <v>37</v>
      </c>
      <c r="G1409" s="168">
        <v>5</v>
      </c>
      <c r="H1409" s="168">
        <v>5</v>
      </c>
      <c r="I1409" s="165">
        <v>4848.8</v>
      </c>
      <c r="J1409" s="165">
        <v>4186.5</v>
      </c>
      <c r="K1409" s="165">
        <v>3189.2</v>
      </c>
      <c r="L1409" s="169">
        <v>170</v>
      </c>
      <c r="M1409" s="165">
        <f>X1409</f>
        <v>2102136.4300000002</v>
      </c>
      <c r="N1409" s="165" t="s">
        <v>34</v>
      </c>
      <c r="O1409" s="160" t="s">
        <v>34</v>
      </c>
      <c r="P1409" s="165" t="s">
        <v>34</v>
      </c>
      <c r="Q1409" s="152">
        <f t="shared" si="291"/>
        <v>2102136.4300000002</v>
      </c>
      <c r="R1409" s="173">
        <f t="shared" ref="R1409:R1414" si="297">M1409/I1409</f>
        <v>433.53745875268112</v>
      </c>
      <c r="S1409" s="154">
        <v>5526.6610169491523</v>
      </c>
      <c r="T1409" s="165" t="s">
        <v>34</v>
      </c>
      <c r="U1409" s="169" t="s">
        <v>34</v>
      </c>
      <c r="V1409" s="165" t="s">
        <v>34</v>
      </c>
      <c r="W1409" s="165">
        <v>1315</v>
      </c>
      <c r="X1409" s="165">
        <v>2102136.4300000002</v>
      </c>
      <c r="Y1409" s="165" t="s">
        <v>34</v>
      </c>
      <c r="Z1409" s="165" t="s">
        <v>34</v>
      </c>
      <c r="AA1409" s="165" t="s">
        <v>34</v>
      </c>
      <c r="AB1409" s="165" t="s">
        <v>34</v>
      </c>
      <c r="AC1409" s="165" t="s">
        <v>34</v>
      </c>
      <c r="AD1409" s="165" t="s">
        <v>34</v>
      </c>
      <c r="AE1409" s="165" t="s">
        <v>34</v>
      </c>
      <c r="AF1409" s="165" t="s">
        <v>34</v>
      </c>
      <c r="AG1409" s="165" t="s">
        <v>34</v>
      </c>
      <c r="AH1409" s="165" t="s">
        <v>34</v>
      </c>
      <c r="AI1409" s="170" t="s">
        <v>405</v>
      </c>
      <c r="AJ1409" s="41" t="s">
        <v>405</v>
      </c>
      <c r="AK1409" s="1" t="s">
        <v>404</v>
      </c>
      <c r="AL1409" s="90">
        <v>1</v>
      </c>
      <c r="AM1409" s="92"/>
      <c r="AN1409" s="25" t="s">
        <v>1587</v>
      </c>
      <c r="AO1409" s="25"/>
      <c r="AP1409" s="25"/>
      <c r="AQ1409" s="25"/>
      <c r="AR1409" s="25"/>
      <c r="AS1409" s="34"/>
      <c r="AT1409" s="34"/>
      <c r="AU1409" s="29">
        <v>1302</v>
      </c>
      <c r="AV1409" s="29" t="s">
        <v>449</v>
      </c>
      <c r="AW1409" s="29" t="str">
        <f t="shared" si="295"/>
        <v>1302.</v>
      </c>
      <c r="AX1409" s="104"/>
      <c r="BN1409" s="104"/>
    </row>
    <row r="1410" spans="1:66" ht="22.5" customHeight="1" x14ac:dyDescent="0.3">
      <c r="A1410" s="159" t="str">
        <f t="shared" si="290"/>
        <v>1303.</v>
      </c>
      <c r="B1410" s="159">
        <v>4589</v>
      </c>
      <c r="C1410" s="185" t="s">
        <v>1373</v>
      </c>
      <c r="D1410" s="159">
        <v>1972</v>
      </c>
      <c r="E1410" s="167" t="s">
        <v>34</v>
      </c>
      <c r="F1410" s="159" t="s">
        <v>37</v>
      </c>
      <c r="G1410" s="168">
        <v>5</v>
      </c>
      <c r="H1410" s="168">
        <v>4</v>
      </c>
      <c r="I1410" s="165">
        <v>3672.3</v>
      </c>
      <c r="J1410" s="165">
        <v>3342.3</v>
      </c>
      <c r="K1410" s="165">
        <v>3342.3</v>
      </c>
      <c r="L1410" s="169">
        <v>165</v>
      </c>
      <c r="M1410" s="165">
        <f>T1410</f>
        <v>1471535.42</v>
      </c>
      <c r="N1410" s="165" t="s">
        <v>34</v>
      </c>
      <c r="O1410" s="160" t="s">
        <v>34</v>
      </c>
      <c r="P1410" s="165" t="s">
        <v>34</v>
      </c>
      <c r="Q1410" s="152">
        <f t="shared" si="291"/>
        <v>1471535.42</v>
      </c>
      <c r="R1410" s="173">
        <f t="shared" si="297"/>
        <v>400.71220216213266</v>
      </c>
      <c r="S1410" s="154">
        <v>5526.6610169491523</v>
      </c>
      <c r="T1410" s="165">
        <v>1471535.42</v>
      </c>
      <c r="U1410" s="169" t="s">
        <v>34</v>
      </c>
      <c r="V1410" s="165" t="s">
        <v>34</v>
      </c>
      <c r="W1410" s="165" t="s">
        <v>34</v>
      </c>
      <c r="X1410" s="165" t="s">
        <v>34</v>
      </c>
      <c r="Y1410" s="165" t="s">
        <v>34</v>
      </c>
      <c r="Z1410" s="165" t="s">
        <v>34</v>
      </c>
      <c r="AA1410" s="165" t="s">
        <v>34</v>
      </c>
      <c r="AB1410" s="165" t="s">
        <v>34</v>
      </c>
      <c r="AC1410" s="165" t="s">
        <v>34</v>
      </c>
      <c r="AD1410" s="165" t="s">
        <v>34</v>
      </c>
      <c r="AE1410" s="165" t="s">
        <v>34</v>
      </c>
      <c r="AF1410" s="165" t="s">
        <v>34</v>
      </c>
      <c r="AG1410" s="165" t="s">
        <v>34</v>
      </c>
      <c r="AH1410" s="165" t="s">
        <v>34</v>
      </c>
      <c r="AI1410" s="170" t="s">
        <v>405</v>
      </c>
      <c r="AJ1410" s="41" t="s">
        <v>405</v>
      </c>
      <c r="AK1410" s="1" t="s">
        <v>404</v>
      </c>
      <c r="AL1410" s="90">
        <v>1</v>
      </c>
      <c r="AM1410" s="92"/>
      <c r="AN1410" s="25" t="s">
        <v>486</v>
      </c>
      <c r="AO1410" s="25"/>
      <c r="AP1410" s="25"/>
      <c r="AQ1410" s="25"/>
      <c r="AR1410" s="25"/>
      <c r="AS1410" s="34" t="s">
        <v>1529</v>
      </c>
      <c r="AT1410" s="34"/>
      <c r="AU1410" s="29">
        <v>1303</v>
      </c>
      <c r="AV1410" s="29" t="s">
        <v>449</v>
      </c>
      <c r="AW1410" s="29" t="str">
        <f t="shared" si="295"/>
        <v>1303.</v>
      </c>
      <c r="AX1410" s="104"/>
      <c r="BN1410" s="104"/>
    </row>
    <row r="1411" spans="1:66" ht="22.5" customHeight="1" x14ac:dyDescent="0.3">
      <c r="A1411" s="159" t="str">
        <f t="shared" si="290"/>
        <v>1304.</v>
      </c>
      <c r="B1411" s="159">
        <v>4591</v>
      </c>
      <c r="C1411" s="185" t="s">
        <v>1374</v>
      </c>
      <c r="D1411" s="159">
        <v>1972</v>
      </c>
      <c r="E1411" s="167" t="s">
        <v>34</v>
      </c>
      <c r="F1411" s="159" t="s">
        <v>37</v>
      </c>
      <c r="G1411" s="168">
        <v>5</v>
      </c>
      <c r="H1411" s="168">
        <v>4</v>
      </c>
      <c r="I1411" s="165">
        <v>3306</v>
      </c>
      <c r="J1411" s="165">
        <v>2976</v>
      </c>
      <c r="K1411" s="165">
        <v>2267</v>
      </c>
      <c r="L1411" s="169">
        <v>182</v>
      </c>
      <c r="M1411" s="165">
        <f>X1411</f>
        <v>1493496.29</v>
      </c>
      <c r="N1411" s="165" t="s">
        <v>34</v>
      </c>
      <c r="O1411" s="160" t="s">
        <v>34</v>
      </c>
      <c r="P1411" s="165" t="s">
        <v>34</v>
      </c>
      <c r="Q1411" s="152">
        <f t="shared" si="291"/>
        <v>1493496.29</v>
      </c>
      <c r="R1411" s="173">
        <f t="shared" si="297"/>
        <v>451.75326376285545</v>
      </c>
      <c r="S1411" s="154">
        <v>5526.6610169491523</v>
      </c>
      <c r="T1411" s="165" t="s">
        <v>34</v>
      </c>
      <c r="U1411" s="169" t="s">
        <v>34</v>
      </c>
      <c r="V1411" s="165" t="s">
        <v>34</v>
      </c>
      <c r="W1411" s="165">
        <v>945</v>
      </c>
      <c r="X1411" s="165">
        <v>1493496.29</v>
      </c>
      <c r="Y1411" s="165" t="s">
        <v>34</v>
      </c>
      <c r="Z1411" s="165" t="s">
        <v>34</v>
      </c>
      <c r="AA1411" s="165" t="s">
        <v>34</v>
      </c>
      <c r="AB1411" s="165" t="s">
        <v>34</v>
      </c>
      <c r="AC1411" s="165" t="s">
        <v>34</v>
      </c>
      <c r="AD1411" s="165" t="s">
        <v>34</v>
      </c>
      <c r="AE1411" s="165" t="s">
        <v>34</v>
      </c>
      <c r="AF1411" s="165" t="s">
        <v>34</v>
      </c>
      <c r="AG1411" s="165" t="s">
        <v>34</v>
      </c>
      <c r="AH1411" s="165" t="s">
        <v>34</v>
      </c>
      <c r="AI1411" s="170" t="s">
        <v>405</v>
      </c>
      <c r="AJ1411" s="41" t="s">
        <v>405</v>
      </c>
      <c r="AK1411" s="1" t="s">
        <v>404</v>
      </c>
      <c r="AL1411" s="90">
        <v>1</v>
      </c>
      <c r="AM1411" s="92"/>
      <c r="AN1411" s="25" t="s">
        <v>1587</v>
      </c>
      <c r="AO1411" s="25"/>
      <c r="AP1411" s="25"/>
      <c r="AQ1411" s="25"/>
      <c r="AR1411" s="25"/>
      <c r="AS1411" s="34" t="s">
        <v>500</v>
      </c>
      <c r="AT1411" s="34"/>
      <c r="AU1411" s="29">
        <v>1304</v>
      </c>
      <c r="AV1411" s="29" t="s">
        <v>449</v>
      </c>
      <c r="AW1411" s="29" t="str">
        <f t="shared" si="295"/>
        <v>1304.</v>
      </c>
      <c r="AX1411" s="104"/>
      <c r="BN1411" s="104"/>
    </row>
    <row r="1412" spans="1:66" ht="22.5" customHeight="1" x14ac:dyDescent="0.3">
      <c r="A1412" s="159" t="str">
        <f t="shared" si="290"/>
        <v>1305.</v>
      </c>
      <c r="B1412" s="159">
        <v>4592</v>
      </c>
      <c r="C1412" s="186" t="s">
        <v>1375</v>
      </c>
      <c r="D1412" s="172">
        <v>1972</v>
      </c>
      <c r="E1412" s="167" t="s">
        <v>34</v>
      </c>
      <c r="F1412" s="159" t="s">
        <v>37</v>
      </c>
      <c r="G1412" s="168">
        <v>5</v>
      </c>
      <c r="H1412" s="168">
        <v>6</v>
      </c>
      <c r="I1412" s="152">
        <v>5304.4</v>
      </c>
      <c r="J1412" s="152">
        <v>4822.2</v>
      </c>
      <c r="K1412" s="152">
        <v>4822.2</v>
      </c>
      <c r="L1412" s="153">
        <v>247</v>
      </c>
      <c r="M1412" s="152">
        <f>X1412</f>
        <v>2088154.73</v>
      </c>
      <c r="N1412" s="165" t="s">
        <v>34</v>
      </c>
      <c r="O1412" s="160" t="s">
        <v>34</v>
      </c>
      <c r="P1412" s="165" t="s">
        <v>34</v>
      </c>
      <c r="Q1412" s="152">
        <f t="shared" si="291"/>
        <v>2088154.73</v>
      </c>
      <c r="R1412" s="173">
        <f t="shared" si="297"/>
        <v>393.66464256089284</v>
      </c>
      <c r="S1412" s="154">
        <v>5526.6610169491523</v>
      </c>
      <c r="T1412" s="165" t="s">
        <v>34</v>
      </c>
      <c r="U1412" s="169" t="s">
        <v>34</v>
      </c>
      <c r="V1412" s="165" t="s">
        <v>34</v>
      </c>
      <c r="W1412" s="165">
        <v>1328</v>
      </c>
      <c r="X1412" s="165">
        <v>2088154.73</v>
      </c>
      <c r="Y1412" s="165" t="s">
        <v>34</v>
      </c>
      <c r="Z1412" s="165" t="s">
        <v>34</v>
      </c>
      <c r="AA1412" s="165" t="s">
        <v>34</v>
      </c>
      <c r="AB1412" s="165" t="s">
        <v>34</v>
      </c>
      <c r="AC1412" s="165" t="s">
        <v>34</v>
      </c>
      <c r="AD1412" s="165" t="s">
        <v>34</v>
      </c>
      <c r="AE1412" s="165" t="s">
        <v>34</v>
      </c>
      <c r="AF1412" s="165" t="s">
        <v>34</v>
      </c>
      <c r="AG1412" s="165" t="s">
        <v>34</v>
      </c>
      <c r="AH1412" s="165" t="s">
        <v>34</v>
      </c>
      <c r="AI1412" s="170" t="s">
        <v>405</v>
      </c>
      <c r="AJ1412" s="41" t="s">
        <v>405</v>
      </c>
      <c r="AK1412" s="1" t="s">
        <v>404</v>
      </c>
      <c r="AL1412" s="90">
        <v>1</v>
      </c>
      <c r="AM1412" s="92"/>
      <c r="AN1412" s="25" t="s">
        <v>1587</v>
      </c>
      <c r="AO1412" s="25"/>
      <c r="AP1412" s="25"/>
      <c r="AQ1412" s="25"/>
      <c r="AR1412" s="25"/>
      <c r="AS1412" s="34" t="s">
        <v>512</v>
      </c>
      <c r="AT1412" s="34"/>
      <c r="AU1412" s="29">
        <v>1305</v>
      </c>
      <c r="AV1412" s="29" t="s">
        <v>449</v>
      </c>
      <c r="AW1412" s="29" t="str">
        <f t="shared" si="295"/>
        <v>1305.</v>
      </c>
      <c r="AX1412" s="104"/>
      <c r="BN1412" s="104"/>
    </row>
    <row r="1413" spans="1:66" ht="22.5" customHeight="1" x14ac:dyDescent="0.3">
      <c r="A1413" s="159" t="str">
        <f t="shared" si="290"/>
        <v>1306.</v>
      </c>
      <c r="B1413" s="159">
        <v>4608</v>
      </c>
      <c r="C1413" s="171" t="s">
        <v>1376</v>
      </c>
      <c r="D1413" s="159">
        <v>1972</v>
      </c>
      <c r="E1413" s="167" t="s">
        <v>34</v>
      </c>
      <c r="F1413" s="159" t="s">
        <v>35</v>
      </c>
      <c r="G1413" s="168">
        <v>5</v>
      </c>
      <c r="H1413" s="168">
        <v>3</v>
      </c>
      <c r="I1413" s="165">
        <v>4344.2</v>
      </c>
      <c r="J1413" s="165">
        <v>3789.7</v>
      </c>
      <c r="K1413" s="165">
        <v>2876.5</v>
      </c>
      <c r="L1413" s="169">
        <v>92</v>
      </c>
      <c r="M1413" s="165">
        <f>T1413</f>
        <v>310859.2</v>
      </c>
      <c r="N1413" s="165" t="s">
        <v>34</v>
      </c>
      <c r="O1413" s="160" t="s">
        <v>34</v>
      </c>
      <c r="P1413" s="165" t="s">
        <v>34</v>
      </c>
      <c r="Q1413" s="152">
        <f t="shared" si="291"/>
        <v>310859.2</v>
      </c>
      <c r="R1413" s="173">
        <f t="shared" si="297"/>
        <v>71.557294783849741</v>
      </c>
      <c r="S1413" s="154">
        <v>5526.6610169491523</v>
      </c>
      <c r="T1413" s="165">
        <v>310859.2</v>
      </c>
      <c r="U1413" s="169" t="s">
        <v>34</v>
      </c>
      <c r="V1413" s="165" t="s">
        <v>34</v>
      </c>
      <c r="W1413" s="165" t="s">
        <v>34</v>
      </c>
      <c r="X1413" s="165" t="s">
        <v>34</v>
      </c>
      <c r="Y1413" s="165" t="s">
        <v>34</v>
      </c>
      <c r="Z1413" s="165" t="s">
        <v>34</v>
      </c>
      <c r="AA1413" s="165" t="s">
        <v>34</v>
      </c>
      <c r="AB1413" s="165" t="s">
        <v>34</v>
      </c>
      <c r="AC1413" s="165" t="s">
        <v>34</v>
      </c>
      <c r="AD1413" s="165" t="s">
        <v>34</v>
      </c>
      <c r="AE1413" s="165" t="s">
        <v>34</v>
      </c>
      <c r="AF1413" s="165" t="s">
        <v>34</v>
      </c>
      <c r="AG1413" s="165" t="s">
        <v>34</v>
      </c>
      <c r="AH1413" s="165" t="s">
        <v>34</v>
      </c>
      <c r="AI1413" s="170" t="s">
        <v>405</v>
      </c>
      <c r="AJ1413" s="41" t="s">
        <v>405</v>
      </c>
      <c r="AK1413" s="1" t="s">
        <v>404</v>
      </c>
      <c r="AL1413" s="90">
        <v>1</v>
      </c>
      <c r="AM1413" s="92"/>
      <c r="AN1413" s="25" t="s">
        <v>409</v>
      </c>
      <c r="AO1413" s="25"/>
      <c r="AP1413" s="25"/>
      <c r="AQ1413" s="25"/>
      <c r="AR1413" s="25"/>
      <c r="AS1413" s="34" t="s">
        <v>1886</v>
      </c>
      <c r="AT1413" s="34"/>
      <c r="AU1413" s="29">
        <v>1306</v>
      </c>
      <c r="AV1413" s="29" t="s">
        <v>449</v>
      </c>
      <c r="AW1413" s="29" t="str">
        <f t="shared" si="295"/>
        <v>1306.</v>
      </c>
      <c r="AX1413" s="104"/>
      <c r="BN1413" s="104"/>
    </row>
    <row r="1414" spans="1:66" ht="22.5" customHeight="1" x14ac:dyDescent="0.3">
      <c r="A1414" s="159" t="str">
        <f t="shared" si="290"/>
        <v>1307.</v>
      </c>
      <c r="B1414" s="159">
        <v>4611</v>
      </c>
      <c r="C1414" s="186" t="s">
        <v>1377</v>
      </c>
      <c r="D1414" s="172">
        <v>1972</v>
      </c>
      <c r="E1414" s="167" t="s">
        <v>34</v>
      </c>
      <c r="F1414" s="159" t="s">
        <v>35</v>
      </c>
      <c r="G1414" s="168">
        <v>5</v>
      </c>
      <c r="H1414" s="168">
        <v>3</v>
      </c>
      <c r="I1414" s="152">
        <v>3708.1</v>
      </c>
      <c r="J1414" s="152">
        <v>3138.1</v>
      </c>
      <c r="K1414" s="152">
        <v>1903.3</v>
      </c>
      <c r="L1414" s="153">
        <v>174</v>
      </c>
      <c r="M1414" s="165">
        <f>T1414+AG1414</f>
        <v>1562595.95</v>
      </c>
      <c r="N1414" s="165" t="s">
        <v>34</v>
      </c>
      <c r="O1414" s="160" t="s">
        <v>34</v>
      </c>
      <c r="P1414" s="165" t="s">
        <v>34</v>
      </c>
      <c r="Q1414" s="152">
        <f t="shared" si="291"/>
        <v>1562595.95</v>
      </c>
      <c r="R1414" s="173">
        <f t="shared" si="297"/>
        <v>421.40070386451282</v>
      </c>
      <c r="S1414" s="154">
        <v>5526.6610169491523</v>
      </c>
      <c r="T1414" s="165">
        <v>1365184.8</v>
      </c>
      <c r="U1414" s="169" t="s">
        <v>34</v>
      </c>
      <c r="V1414" s="165" t="s">
        <v>34</v>
      </c>
      <c r="W1414" s="165" t="s">
        <v>34</v>
      </c>
      <c r="X1414" s="165" t="s">
        <v>34</v>
      </c>
      <c r="Y1414" s="165" t="s">
        <v>34</v>
      </c>
      <c r="Z1414" s="165" t="s">
        <v>34</v>
      </c>
      <c r="AA1414" s="165" t="s">
        <v>34</v>
      </c>
      <c r="AB1414" s="165" t="s">
        <v>34</v>
      </c>
      <c r="AC1414" s="165" t="s">
        <v>34</v>
      </c>
      <c r="AD1414" s="165" t="s">
        <v>34</v>
      </c>
      <c r="AE1414" s="165" t="s">
        <v>34</v>
      </c>
      <c r="AF1414" s="165" t="s">
        <v>34</v>
      </c>
      <c r="AG1414" s="165">
        <v>197411.15</v>
      </c>
      <c r="AH1414" s="165" t="s">
        <v>34</v>
      </c>
      <c r="AI1414" s="170" t="s">
        <v>405</v>
      </c>
      <c r="AJ1414" s="41" t="s">
        <v>405</v>
      </c>
      <c r="AK1414" s="1" t="s">
        <v>404</v>
      </c>
      <c r="AL1414" s="90">
        <v>1</v>
      </c>
      <c r="AM1414" s="92"/>
      <c r="AN1414" s="25" t="s">
        <v>506</v>
      </c>
      <c r="AO1414" s="25"/>
      <c r="AP1414" s="25"/>
      <c r="AQ1414" s="25"/>
      <c r="AR1414" s="25"/>
      <c r="AS1414" s="34" t="s">
        <v>1893</v>
      </c>
      <c r="AT1414" s="34"/>
      <c r="AU1414" s="29">
        <v>1307</v>
      </c>
      <c r="AV1414" s="29" t="s">
        <v>449</v>
      </c>
      <c r="AW1414" s="29" t="str">
        <f t="shared" si="295"/>
        <v>1307.</v>
      </c>
      <c r="AX1414" s="104"/>
      <c r="BN1414" s="104"/>
    </row>
    <row r="1415" spans="1:66" ht="22.5" customHeight="1" x14ac:dyDescent="0.3">
      <c r="A1415" s="159" t="str">
        <f t="shared" ref="A1415:A1453" si="298">AW1415</f>
        <v>1308.</v>
      </c>
      <c r="B1415" s="159">
        <v>4614</v>
      </c>
      <c r="C1415" s="185" t="s">
        <v>1703</v>
      </c>
      <c r="D1415" s="172">
        <v>1983</v>
      </c>
      <c r="E1415" s="167" t="s">
        <v>34</v>
      </c>
      <c r="F1415" s="159" t="s">
        <v>37</v>
      </c>
      <c r="G1415" s="168">
        <v>9</v>
      </c>
      <c r="H1415" s="168">
        <v>3</v>
      </c>
      <c r="I1415" s="152">
        <v>5761.1</v>
      </c>
      <c r="J1415" s="152">
        <v>5761.1</v>
      </c>
      <c r="K1415" s="152">
        <v>5761.1</v>
      </c>
      <c r="L1415" s="153">
        <v>284</v>
      </c>
      <c r="M1415" s="165">
        <f>AB1415</f>
        <v>1105721</v>
      </c>
      <c r="N1415" s="165" t="s">
        <v>34</v>
      </c>
      <c r="O1415" s="160" t="s">
        <v>34</v>
      </c>
      <c r="P1415" s="165" t="s">
        <v>34</v>
      </c>
      <c r="Q1415" s="152">
        <f t="shared" si="291"/>
        <v>1105721</v>
      </c>
      <c r="R1415" s="173"/>
      <c r="S1415" s="154"/>
      <c r="T1415" s="165" t="s">
        <v>34</v>
      </c>
      <c r="U1415" s="169" t="s">
        <v>34</v>
      </c>
      <c r="V1415" s="165" t="s">
        <v>34</v>
      </c>
      <c r="W1415" s="165" t="s">
        <v>34</v>
      </c>
      <c r="X1415" s="165" t="s">
        <v>34</v>
      </c>
      <c r="Y1415" s="165" t="s">
        <v>34</v>
      </c>
      <c r="Z1415" s="165" t="s">
        <v>34</v>
      </c>
      <c r="AA1415" s="165">
        <v>2100</v>
      </c>
      <c r="AB1415" s="165">
        <v>1105721</v>
      </c>
      <c r="AC1415" s="165" t="s">
        <v>34</v>
      </c>
      <c r="AD1415" s="165" t="s">
        <v>34</v>
      </c>
      <c r="AE1415" s="165" t="s">
        <v>34</v>
      </c>
      <c r="AF1415" s="165" t="s">
        <v>34</v>
      </c>
      <c r="AG1415" s="165" t="s">
        <v>34</v>
      </c>
      <c r="AH1415" s="165" t="s">
        <v>34</v>
      </c>
      <c r="AI1415" s="170" t="s">
        <v>405</v>
      </c>
      <c r="AJ1415" s="41" t="s">
        <v>405</v>
      </c>
      <c r="AK1415" s="1" t="s">
        <v>408</v>
      </c>
      <c r="AL1415" s="90">
        <v>1</v>
      </c>
      <c r="AM1415" s="92"/>
      <c r="AN1415" s="25" t="s">
        <v>586</v>
      </c>
      <c r="AO1415" s="25"/>
      <c r="AP1415" s="25"/>
      <c r="AQ1415" s="25"/>
      <c r="AR1415" s="25"/>
      <c r="AS1415" s="34" t="s">
        <v>644</v>
      </c>
      <c r="AT1415" s="34"/>
      <c r="AU1415" s="29">
        <v>1308</v>
      </c>
      <c r="AV1415" s="29" t="s">
        <v>449</v>
      </c>
      <c r="AW1415" s="29" t="str">
        <f t="shared" si="295"/>
        <v>1308.</v>
      </c>
      <c r="AX1415" s="104"/>
      <c r="BN1415" s="104"/>
    </row>
    <row r="1416" spans="1:66" ht="22.5" customHeight="1" x14ac:dyDescent="0.3">
      <c r="A1416" s="159" t="str">
        <f t="shared" si="298"/>
        <v>1309.</v>
      </c>
      <c r="B1416" s="159">
        <v>4618</v>
      </c>
      <c r="C1416" s="185" t="s">
        <v>1378</v>
      </c>
      <c r="D1416" s="159">
        <v>1992</v>
      </c>
      <c r="E1416" s="167" t="s">
        <v>34</v>
      </c>
      <c r="F1416" s="159" t="s">
        <v>37</v>
      </c>
      <c r="G1416" s="168">
        <v>5</v>
      </c>
      <c r="H1416" s="168">
        <v>2</v>
      </c>
      <c r="I1416" s="165">
        <v>2192.3000000000002</v>
      </c>
      <c r="J1416" s="165">
        <v>1923.9</v>
      </c>
      <c r="K1416" s="165">
        <v>1923.9</v>
      </c>
      <c r="L1416" s="169">
        <v>92</v>
      </c>
      <c r="M1416" s="165">
        <f>T1416</f>
        <v>686910</v>
      </c>
      <c r="N1416" s="165" t="s">
        <v>34</v>
      </c>
      <c r="O1416" s="160" t="s">
        <v>34</v>
      </c>
      <c r="P1416" s="165" t="s">
        <v>34</v>
      </c>
      <c r="Q1416" s="152">
        <f t="shared" si="291"/>
        <v>686910</v>
      </c>
      <c r="R1416" s="173">
        <f>M1416/I1416</f>
        <v>313.32846781918528</v>
      </c>
      <c r="S1416" s="154">
        <v>5526.6610169491523</v>
      </c>
      <c r="T1416" s="165">
        <v>686910</v>
      </c>
      <c r="U1416" s="169" t="s">
        <v>34</v>
      </c>
      <c r="V1416" s="165" t="s">
        <v>34</v>
      </c>
      <c r="W1416" s="165" t="s">
        <v>34</v>
      </c>
      <c r="X1416" s="165" t="s">
        <v>34</v>
      </c>
      <c r="Y1416" s="165" t="s">
        <v>34</v>
      </c>
      <c r="Z1416" s="165" t="s">
        <v>34</v>
      </c>
      <c r="AA1416" s="165" t="s">
        <v>34</v>
      </c>
      <c r="AB1416" s="165" t="s">
        <v>34</v>
      </c>
      <c r="AC1416" s="165" t="s">
        <v>34</v>
      </c>
      <c r="AD1416" s="165" t="s">
        <v>34</v>
      </c>
      <c r="AE1416" s="165" t="s">
        <v>34</v>
      </c>
      <c r="AF1416" s="165" t="s">
        <v>34</v>
      </c>
      <c r="AG1416" s="165" t="s">
        <v>34</v>
      </c>
      <c r="AH1416" s="165" t="s">
        <v>34</v>
      </c>
      <c r="AI1416" s="170" t="s">
        <v>405</v>
      </c>
      <c r="AJ1416" s="41" t="s">
        <v>405</v>
      </c>
      <c r="AK1416" s="1" t="s">
        <v>408</v>
      </c>
      <c r="AL1416" s="90">
        <v>1</v>
      </c>
      <c r="AM1416" s="92"/>
      <c r="AN1416" s="25" t="s">
        <v>409</v>
      </c>
      <c r="AO1416" s="25"/>
      <c r="AP1416" s="25"/>
      <c r="AQ1416" s="25"/>
      <c r="AR1416" s="25"/>
      <c r="AS1416" s="34" t="s">
        <v>557</v>
      </c>
      <c r="AT1416" s="34"/>
      <c r="AU1416" s="29">
        <v>1309</v>
      </c>
      <c r="AV1416" s="29" t="s">
        <v>449</v>
      </c>
      <c r="AW1416" s="29" t="str">
        <f t="shared" si="295"/>
        <v>1309.</v>
      </c>
      <c r="AX1416" s="104"/>
      <c r="BN1416" s="104"/>
    </row>
    <row r="1417" spans="1:66" ht="22.5" customHeight="1" x14ac:dyDescent="0.3">
      <c r="A1417" s="159" t="str">
        <f t="shared" si="298"/>
        <v>1310.</v>
      </c>
      <c r="B1417" s="159">
        <v>4623</v>
      </c>
      <c r="C1417" s="185" t="s">
        <v>1697</v>
      </c>
      <c r="D1417" s="159">
        <v>1993</v>
      </c>
      <c r="E1417" s="167" t="s">
        <v>34</v>
      </c>
      <c r="F1417" s="159" t="s">
        <v>37</v>
      </c>
      <c r="G1417" s="168" t="s">
        <v>1698</v>
      </c>
      <c r="H1417" s="168">
        <v>9</v>
      </c>
      <c r="I1417" s="165">
        <v>24001.4</v>
      </c>
      <c r="J1417" s="165">
        <v>16723.900000000001</v>
      </c>
      <c r="K1417" s="165">
        <v>16723.900000000001</v>
      </c>
      <c r="L1417" s="169">
        <v>735</v>
      </c>
      <c r="M1417" s="165">
        <f>AB1417</f>
        <v>1344026</v>
      </c>
      <c r="N1417" s="165" t="s">
        <v>34</v>
      </c>
      <c r="O1417" s="160" t="s">
        <v>34</v>
      </c>
      <c r="P1417" s="165" t="s">
        <v>34</v>
      </c>
      <c r="Q1417" s="152">
        <f t="shared" si="291"/>
        <v>1344026</v>
      </c>
      <c r="R1417" s="173"/>
      <c r="S1417" s="154"/>
      <c r="T1417" s="165" t="s">
        <v>34</v>
      </c>
      <c r="U1417" s="169" t="s">
        <v>34</v>
      </c>
      <c r="V1417" s="165" t="s">
        <v>34</v>
      </c>
      <c r="W1417" s="165" t="s">
        <v>34</v>
      </c>
      <c r="X1417" s="165" t="s">
        <v>34</v>
      </c>
      <c r="Y1417" s="165" t="s">
        <v>34</v>
      </c>
      <c r="Z1417" s="165" t="s">
        <v>34</v>
      </c>
      <c r="AA1417" s="165">
        <v>9565.9417500343006</v>
      </c>
      <c r="AB1417" s="165">
        <v>1344026</v>
      </c>
      <c r="AC1417" s="165" t="s">
        <v>34</v>
      </c>
      <c r="AD1417" s="165" t="s">
        <v>34</v>
      </c>
      <c r="AE1417" s="165" t="s">
        <v>34</v>
      </c>
      <c r="AF1417" s="165" t="s">
        <v>34</v>
      </c>
      <c r="AG1417" s="165" t="s">
        <v>34</v>
      </c>
      <c r="AH1417" s="165" t="s">
        <v>34</v>
      </c>
      <c r="AI1417" s="170" t="s">
        <v>405</v>
      </c>
      <c r="AJ1417" s="41" t="s">
        <v>405</v>
      </c>
      <c r="AK1417" s="1" t="s">
        <v>407</v>
      </c>
      <c r="AL1417" s="90">
        <v>1</v>
      </c>
      <c r="AM1417" s="92"/>
      <c r="AN1417" s="25" t="s">
        <v>586</v>
      </c>
      <c r="AO1417" s="25"/>
      <c r="AP1417" s="25"/>
      <c r="AQ1417" s="25"/>
      <c r="AR1417" s="25"/>
      <c r="AS1417" s="34" t="s">
        <v>644</v>
      </c>
      <c r="AT1417" s="34"/>
      <c r="AU1417" s="29">
        <v>1310</v>
      </c>
      <c r="AV1417" s="29" t="s">
        <v>449</v>
      </c>
      <c r="AW1417" s="29" t="str">
        <f t="shared" si="295"/>
        <v>1310.</v>
      </c>
      <c r="AX1417" s="104"/>
      <c r="BN1417" s="104"/>
    </row>
    <row r="1418" spans="1:66" ht="22.5" customHeight="1" x14ac:dyDescent="0.3">
      <c r="A1418" s="159" t="str">
        <f t="shared" si="298"/>
        <v>1311.</v>
      </c>
      <c r="B1418" s="159">
        <v>4630</v>
      </c>
      <c r="C1418" s="185" t="s">
        <v>1379</v>
      </c>
      <c r="D1418" s="172">
        <v>1962</v>
      </c>
      <c r="E1418" s="167" t="s">
        <v>34</v>
      </c>
      <c r="F1418" s="159" t="s">
        <v>35</v>
      </c>
      <c r="G1418" s="168">
        <v>4</v>
      </c>
      <c r="H1418" s="168">
        <v>2</v>
      </c>
      <c r="I1418" s="165">
        <v>1259.0999999999999</v>
      </c>
      <c r="J1418" s="165">
        <v>1065.5999999999999</v>
      </c>
      <c r="K1418" s="165">
        <v>772.7</v>
      </c>
      <c r="L1418" s="169">
        <v>64</v>
      </c>
      <c r="M1418" s="165">
        <f>T1418+AG1418</f>
        <v>942190.09</v>
      </c>
      <c r="N1418" s="165" t="s">
        <v>34</v>
      </c>
      <c r="O1418" s="160" t="s">
        <v>34</v>
      </c>
      <c r="P1418" s="165" t="s">
        <v>34</v>
      </c>
      <c r="Q1418" s="152">
        <f t="shared" si="291"/>
        <v>942190.09</v>
      </c>
      <c r="R1418" s="173">
        <f t="shared" ref="R1418:R1424" si="299">M1418/I1418</f>
        <v>748.30441585259314</v>
      </c>
      <c r="S1418" s="154">
        <v>5526.6610169491523</v>
      </c>
      <c r="T1418" s="165">
        <v>731535.47</v>
      </c>
      <c r="U1418" s="169" t="s">
        <v>34</v>
      </c>
      <c r="V1418" s="165" t="s">
        <v>34</v>
      </c>
      <c r="W1418" s="165" t="s">
        <v>34</v>
      </c>
      <c r="X1418" s="165" t="s">
        <v>34</v>
      </c>
      <c r="Y1418" s="165" t="s">
        <v>34</v>
      </c>
      <c r="Z1418" s="165" t="s">
        <v>34</v>
      </c>
      <c r="AA1418" s="165" t="s">
        <v>34</v>
      </c>
      <c r="AB1418" s="165" t="s">
        <v>34</v>
      </c>
      <c r="AC1418" s="165" t="s">
        <v>34</v>
      </c>
      <c r="AD1418" s="165" t="s">
        <v>34</v>
      </c>
      <c r="AE1418" s="165" t="s">
        <v>34</v>
      </c>
      <c r="AF1418" s="165" t="s">
        <v>34</v>
      </c>
      <c r="AG1418" s="165">
        <v>210654.62</v>
      </c>
      <c r="AH1418" s="165" t="s">
        <v>34</v>
      </c>
      <c r="AI1418" s="170" t="s">
        <v>405</v>
      </c>
      <c r="AJ1418" s="41" t="s">
        <v>405</v>
      </c>
      <c r="AK1418" s="1" t="s">
        <v>404</v>
      </c>
      <c r="AL1418" s="90">
        <v>1</v>
      </c>
      <c r="AM1418" s="92"/>
      <c r="AN1418" s="25" t="s">
        <v>486</v>
      </c>
      <c r="AO1418" s="25"/>
      <c r="AP1418" s="25"/>
      <c r="AQ1418" s="25"/>
      <c r="AR1418" s="25"/>
      <c r="AS1418" s="34"/>
      <c r="AT1418" s="34"/>
      <c r="AU1418" s="29">
        <v>1311</v>
      </c>
      <c r="AV1418" s="29" t="s">
        <v>449</v>
      </c>
      <c r="AW1418" s="29" t="str">
        <f t="shared" si="295"/>
        <v>1311.</v>
      </c>
      <c r="AX1418" s="104"/>
      <c r="BN1418" s="104"/>
    </row>
    <row r="1419" spans="1:66" ht="22.5" customHeight="1" x14ac:dyDescent="0.3">
      <c r="A1419" s="159" t="str">
        <f t="shared" si="298"/>
        <v>1312.</v>
      </c>
      <c r="B1419" s="159">
        <v>4632</v>
      </c>
      <c r="C1419" s="185" t="s">
        <v>1380</v>
      </c>
      <c r="D1419" s="159">
        <v>1917</v>
      </c>
      <c r="E1419" s="167" t="s">
        <v>34</v>
      </c>
      <c r="F1419" s="159" t="s">
        <v>35</v>
      </c>
      <c r="G1419" s="168">
        <v>3</v>
      </c>
      <c r="H1419" s="168">
        <v>1</v>
      </c>
      <c r="I1419" s="165">
        <v>385.2</v>
      </c>
      <c r="J1419" s="165">
        <v>326</v>
      </c>
      <c r="K1419" s="165">
        <v>205.9</v>
      </c>
      <c r="L1419" s="169">
        <v>22</v>
      </c>
      <c r="M1419" s="165">
        <f>T1419+AG1419+AH1419+X1419</f>
        <v>2314575.12</v>
      </c>
      <c r="N1419" s="165" t="s">
        <v>34</v>
      </c>
      <c r="O1419" s="160" t="s">
        <v>34</v>
      </c>
      <c r="P1419" s="165" t="s">
        <v>34</v>
      </c>
      <c r="Q1419" s="152">
        <f t="shared" si="291"/>
        <v>2314575.12</v>
      </c>
      <c r="R1419" s="173">
        <f t="shared" si="299"/>
        <v>6008.7619937694708</v>
      </c>
      <c r="S1419" s="154">
        <v>5526.6610169491523</v>
      </c>
      <c r="T1419" s="165">
        <v>270986</v>
      </c>
      <c r="U1419" s="169" t="s">
        <v>34</v>
      </c>
      <c r="V1419" s="165" t="s">
        <v>34</v>
      </c>
      <c r="W1419" s="165">
        <v>332.2</v>
      </c>
      <c r="X1419" s="165">
        <v>1861114.2</v>
      </c>
      <c r="Y1419" s="165" t="s">
        <v>34</v>
      </c>
      <c r="Z1419" s="165" t="s">
        <v>34</v>
      </c>
      <c r="AA1419" s="165" t="s">
        <v>34</v>
      </c>
      <c r="AB1419" s="165" t="s">
        <v>34</v>
      </c>
      <c r="AC1419" s="165" t="s">
        <v>34</v>
      </c>
      <c r="AD1419" s="165" t="s">
        <v>34</v>
      </c>
      <c r="AE1419" s="165" t="s">
        <v>34</v>
      </c>
      <c r="AF1419" s="165" t="s">
        <v>34</v>
      </c>
      <c r="AG1419" s="165">
        <v>7543</v>
      </c>
      <c r="AH1419" s="165">
        <f>128418.48+46513.44</f>
        <v>174931.91999999998</v>
      </c>
      <c r="AI1419" s="170" t="s">
        <v>405</v>
      </c>
      <c r="AJ1419" s="41" t="s">
        <v>405</v>
      </c>
      <c r="AK1419" s="1" t="s">
        <v>404</v>
      </c>
      <c r="AL1419" s="90">
        <v>1</v>
      </c>
      <c r="AM1419" s="92"/>
      <c r="AN1419" s="25" t="s">
        <v>1586</v>
      </c>
      <c r="AO1419" s="25">
        <f>128418.48</f>
        <v>128418.48</v>
      </c>
      <c r="AP1419" s="25">
        <v>46513.440000000002</v>
      </c>
      <c r="AQ1419" s="25"/>
      <c r="AR1419" s="25"/>
      <c r="AS1419" s="34" t="s">
        <v>1584</v>
      </c>
      <c r="AT1419" s="34"/>
      <c r="AU1419" s="29">
        <v>1312</v>
      </c>
      <c r="AV1419" s="29" t="s">
        <v>449</v>
      </c>
      <c r="AW1419" s="29" t="str">
        <f t="shared" si="295"/>
        <v>1312.</v>
      </c>
      <c r="AX1419" s="104"/>
      <c r="BN1419" s="104"/>
    </row>
    <row r="1420" spans="1:66" ht="22.5" customHeight="1" x14ac:dyDescent="0.3">
      <c r="A1420" s="159" t="str">
        <f t="shared" si="298"/>
        <v>1313.</v>
      </c>
      <c r="B1420" s="159">
        <v>4633</v>
      </c>
      <c r="C1420" s="171" t="s">
        <v>1381</v>
      </c>
      <c r="D1420" s="159">
        <v>1948</v>
      </c>
      <c r="E1420" s="167" t="s">
        <v>34</v>
      </c>
      <c r="F1420" s="159" t="s">
        <v>35</v>
      </c>
      <c r="G1420" s="168">
        <v>2</v>
      </c>
      <c r="H1420" s="168">
        <v>2</v>
      </c>
      <c r="I1420" s="165">
        <v>456.8</v>
      </c>
      <c r="J1420" s="165">
        <v>386.6</v>
      </c>
      <c r="K1420" s="165">
        <v>302.10000000000002</v>
      </c>
      <c r="L1420" s="169">
        <v>29</v>
      </c>
      <c r="M1420" s="165">
        <f>X1420+AH1420</f>
        <v>3282672.48</v>
      </c>
      <c r="N1420" s="165" t="s">
        <v>34</v>
      </c>
      <c r="O1420" s="160" t="s">
        <v>34</v>
      </c>
      <c r="P1420" s="165" t="s">
        <v>34</v>
      </c>
      <c r="Q1420" s="152">
        <f t="shared" si="291"/>
        <v>3282672.48</v>
      </c>
      <c r="R1420" s="173">
        <f t="shared" si="299"/>
        <v>7186.2357267950965</v>
      </c>
      <c r="S1420" s="154">
        <v>5526.6610169491523</v>
      </c>
      <c r="T1420" s="165" t="s">
        <v>34</v>
      </c>
      <c r="U1420" s="169" t="s">
        <v>34</v>
      </c>
      <c r="V1420" s="165" t="s">
        <v>34</v>
      </c>
      <c r="W1420" s="165">
        <v>529</v>
      </c>
      <c r="X1420" s="165">
        <v>3085194.48</v>
      </c>
      <c r="Y1420" s="165" t="s">
        <v>34</v>
      </c>
      <c r="Z1420" s="165" t="s">
        <v>34</v>
      </c>
      <c r="AA1420" s="165" t="s">
        <v>34</v>
      </c>
      <c r="AB1420" s="165" t="s">
        <v>34</v>
      </c>
      <c r="AC1420" s="165" t="s">
        <v>34</v>
      </c>
      <c r="AD1420" s="165" t="s">
        <v>34</v>
      </c>
      <c r="AE1420" s="165" t="s">
        <v>34</v>
      </c>
      <c r="AF1420" s="165" t="s">
        <v>34</v>
      </c>
      <c r="AG1420" s="165" t="s">
        <v>34</v>
      </c>
      <c r="AH1420" s="165">
        <v>197478</v>
      </c>
      <c r="AI1420" s="170" t="s">
        <v>405</v>
      </c>
      <c r="AJ1420" s="41" t="s">
        <v>405</v>
      </c>
      <c r="AK1420" s="1" t="s">
        <v>404</v>
      </c>
      <c r="AL1420" s="90">
        <v>1</v>
      </c>
      <c r="AM1420" s="92"/>
      <c r="AN1420" s="25" t="s">
        <v>1587</v>
      </c>
      <c r="AO1420" s="25"/>
      <c r="AP1420" s="25"/>
      <c r="AQ1420" s="25"/>
      <c r="AR1420" s="25"/>
      <c r="AS1420" s="34" t="s">
        <v>1677</v>
      </c>
      <c r="AT1420" s="34"/>
      <c r="AU1420" s="29">
        <v>1313</v>
      </c>
      <c r="AV1420" s="29" t="s">
        <v>449</v>
      </c>
      <c r="AW1420" s="29" t="str">
        <f t="shared" si="295"/>
        <v>1313.</v>
      </c>
      <c r="AX1420" s="104"/>
      <c r="BN1420" s="104"/>
    </row>
    <row r="1421" spans="1:66" ht="22.5" customHeight="1" x14ac:dyDescent="0.3">
      <c r="A1421" s="159" t="str">
        <f t="shared" si="298"/>
        <v>1314.</v>
      </c>
      <c r="B1421" s="159">
        <v>4634</v>
      </c>
      <c r="C1421" s="171" t="s">
        <v>1382</v>
      </c>
      <c r="D1421" s="159">
        <v>1917</v>
      </c>
      <c r="E1421" s="167" t="s">
        <v>34</v>
      </c>
      <c r="F1421" s="159" t="s">
        <v>35</v>
      </c>
      <c r="G1421" s="168">
        <v>2</v>
      </c>
      <c r="H1421" s="168">
        <v>1</v>
      </c>
      <c r="I1421" s="165">
        <v>289.5</v>
      </c>
      <c r="J1421" s="165">
        <v>245</v>
      </c>
      <c r="K1421" s="165">
        <v>190.9</v>
      </c>
      <c r="L1421" s="169">
        <v>13</v>
      </c>
      <c r="M1421" s="165">
        <f>X1421</f>
        <v>1141370</v>
      </c>
      <c r="N1421" s="165" t="s">
        <v>34</v>
      </c>
      <c r="O1421" s="160" t="s">
        <v>34</v>
      </c>
      <c r="P1421" s="165" t="s">
        <v>34</v>
      </c>
      <c r="Q1421" s="152">
        <f t="shared" si="291"/>
        <v>1141370</v>
      </c>
      <c r="R1421" s="173">
        <f t="shared" si="299"/>
        <v>3942.5561312607947</v>
      </c>
      <c r="S1421" s="154">
        <v>5526.6610169491523</v>
      </c>
      <c r="T1421" s="165" t="s">
        <v>34</v>
      </c>
      <c r="U1421" s="169" t="s">
        <v>34</v>
      </c>
      <c r="V1421" s="165" t="s">
        <v>34</v>
      </c>
      <c r="W1421" s="165">
        <v>379.1</v>
      </c>
      <c r="X1421" s="165">
        <v>1141370</v>
      </c>
      <c r="Y1421" s="165" t="s">
        <v>34</v>
      </c>
      <c r="Z1421" s="165" t="s">
        <v>34</v>
      </c>
      <c r="AA1421" s="165" t="s">
        <v>34</v>
      </c>
      <c r="AB1421" s="165" t="s">
        <v>34</v>
      </c>
      <c r="AC1421" s="165" t="s">
        <v>34</v>
      </c>
      <c r="AD1421" s="165" t="s">
        <v>34</v>
      </c>
      <c r="AE1421" s="165" t="s">
        <v>34</v>
      </c>
      <c r="AF1421" s="165" t="s">
        <v>34</v>
      </c>
      <c r="AG1421" s="165" t="s">
        <v>34</v>
      </c>
      <c r="AH1421" s="165" t="s">
        <v>34</v>
      </c>
      <c r="AI1421" s="170" t="s">
        <v>405</v>
      </c>
      <c r="AJ1421" s="41" t="s">
        <v>405</v>
      </c>
      <c r="AK1421" s="1" t="s">
        <v>404</v>
      </c>
      <c r="AL1421" s="90">
        <v>1</v>
      </c>
      <c r="AM1421" s="92"/>
      <c r="AN1421" s="25" t="s">
        <v>1587</v>
      </c>
      <c r="AO1421" s="25"/>
      <c r="AP1421" s="25"/>
      <c r="AQ1421" s="25"/>
      <c r="AR1421" s="25"/>
      <c r="AS1421" s="34"/>
      <c r="AT1421" s="34"/>
      <c r="AU1421" s="29">
        <v>1314</v>
      </c>
      <c r="AV1421" s="29" t="s">
        <v>449</v>
      </c>
      <c r="AW1421" s="29" t="str">
        <f t="shared" si="295"/>
        <v>1314.</v>
      </c>
      <c r="AX1421" s="104"/>
      <c r="BN1421" s="104"/>
    </row>
    <row r="1422" spans="1:66" ht="22.5" customHeight="1" x14ac:dyDescent="0.3">
      <c r="A1422" s="159" t="str">
        <f t="shared" si="298"/>
        <v>1315.</v>
      </c>
      <c r="B1422" s="159">
        <v>4635</v>
      </c>
      <c r="C1422" s="171" t="s">
        <v>1383</v>
      </c>
      <c r="D1422" s="159">
        <v>1952</v>
      </c>
      <c r="E1422" s="167" t="s">
        <v>34</v>
      </c>
      <c r="F1422" s="159" t="s">
        <v>35</v>
      </c>
      <c r="G1422" s="168">
        <v>2</v>
      </c>
      <c r="H1422" s="168">
        <v>2</v>
      </c>
      <c r="I1422" s="165">
        <v>868.2</v>
      </c>
      <c r="J1422" s="165">
        <v>734.7</v>
      </c>
      <c r="K1422" s="165">
        <v>546.6</v>
      </c>
      <c r="L1422" s="169">
        <v>31</v>
      </c>
      <c r="M1422" s="165">
        <f>X1422</f>
        <v>2379313.9900000002</v>
      </c>
      <c r="N1422" s="165" t="s">
        <v>34</v>
      </c>
      <c r="O1422" s="160" t="s">
        <v>34</v>
      </c>
      <c r="P1422" s="165" t="s">
        <v>34</v>
      </c>
      <c r="Q1422" s="152">
        <f t="shared" si="291"/>
        <v>2379313.9900000002</v>
      </c>
      <c r="R1422" s="173">
        <f t="shared" si="299"/>
        <v>2740.513695001152</v>
      </c>
      <c r="S1422" s="154">
        <v>5526.6610169491523</v>
      </c>
      <c r="T1422" s="165" t="s">
        <v>34</v>
      </c>
      <c r="U1422" s="169" t="s">
        <v>34</v>
      </c>
      <c r="V1422" s="165" t="s">
        <v>34</v>
      </c>
      <c r="W1422" s="165">
        <v>1033</v>
      </c>
      <c r="X1422" s="165">
        <v>2379313.9900000002</v>
      </c>
      <c r="Y1422" s="165" t="s">
        <v>34</v>
      </c>
      <c r="Z1422" s="165" t="s">
        <v>34</v>
      </c>
      <c r="AA1422" s="165" t="s">
        <v>34</v>
      </c>
      <c r="AB1422" s="165" t="s">
        <v>34</v>
      </c>
      <c r="AC1422" s="165" t="s">
        <v>34</v>
      </c>
      <c r="AD1422" s="165" t="s">
        <v>34</v>
      </c>
      <c r="AE1422" s="165" t="s">
        <v>34</v>
      </c>
      <c r="AF1422" s="165" t="s">
        <v>34</v>
      </c>
      <c r="AG1422" s="165" t="s">
        <v>34</v>
      </c>
      <c r="AH1422" s="165" t="s">
        <v>34</v>
      </c>
      <c r="AI1422" s="170" t="s">
        <v>405</v>
      </c>
      <c r="AJ1422" s="41" t="s">
        <v>405</v>
      </c>
      <c r="AK1422" s="1" t="s">
        <v>404</v>
      </c>
      <c r="AL1422" s="90">
        <v>1</v>
      </c>
      <c r="AM1422" s="89"/>
      <c r="AN1422" s="25" t="s">
        <v>1587</v>
      </c>
      <c r="AO1422" s="25"/>
      <c r="AP1422" s="25"/>
      <c r="AQ1422" s="25"/>
      <c r="AR1422" s="25"/>
      <c r="AS1422" s="34"/>
      <c r="AT1422" s="34"/>
      <c r="AU1422" s="29">
        <v>1315</v>
      </c>
      <c r="AV1422" s="29" t="s">
        <v>449</v>
      </c>
      <c r="AW1422" s="29" t="str">
        <f t="shared" si="295"/>
        <v>1315.</v>
      </c>
      <c r="AX1422" s="104"/>
      <c r="BN1422" s="104"/>
    </row>
    <row r="1423" spans="1:66" ht="22.5" customHeight="1" x14ac:dyDescent="0.3">
      <c r="A1423" s="159" t="str">
        <f t="shared" si="298"/>
        <v>1316.</v>
      </c>
      <c r="B1423" s="159">
        <v>4636</v>
      </c>
      <c r="C1423" s="185" t="s">
        <v>1384</v>
      </c>
      <c r="D1423" s="159">
        <v>1958</v>
      </c>
      <c r="E1423" s="167" t="s">
        <v>34</v>
      </c>
      <c r="F1423" s="159" t="s">
        <v>35</v>
      </c>
      <c r="G1423" s="168">
        <v>2</v>
      </c>
      <c r="H1423" s="168">
        <v>2</v>
      </c>
      <c r="I1423" s="165">
        <v>601.9</v>
      </c>
      <c r="J1423" s="165">
        <v>509.4</v>
      </c>
      <c r="K1423" s="165">
        <v>377.2</v>
      </c>
      <c r="L1423" s="169">
        <v>27</v>
      </c>
      <c r="M1423" s="165">
        <f>X1423</f>
        <v>1590590.14</v>
      </c>
      <c r="N1423" s="165" t="s">
        <v>34</v>
      </c>
      <c r="O1423" s="160" t="s">
        <v>34</v>
      </c>
      <c r="P1423" s="165" t="s">
        <v>34</v>
      </c>
      <c r="Q1423" s="152">
        <f t="shared" si="291"/>
        <v>1590590.14</v>
      </c>
      <c r="R1423" s="173">
        <f t="shared" si="299"/>
        <v>2642.6152849310515</v>
      </c>
      <c r="S1423" s="154">
        <v>5526.6610169491523</v>
      </c>
      <c r="T1423" s="165" t="s">
        <v>34</v>
      </c>
      <c r="U1423" s="169" t="s">
        <v>34</v>
      </c>
      <c r="V1423" s="165" t="s">
        <v>34</v>
      </c>
      <c r="W1423" s="165">
        <v>600</v>
      </c>
      <c r="X1423" s="165">
        <v>1590590.14</v>
      </c>
      <c r="Y1423" s="165" t="s">
        <v>34</v>
      </c>
      <c r="Z1423" s="165" t="s">
        <v>34</v>
      </c>
      <c r="AA1423" s="165" t="s">
        <v>34</v>
      </c>
      <c r="AB1423" s="165" t="s">
        <v>34</v>
      </c>
      <c r="AC1423" s="165" t="s">
        <v>34</v>
      </c>
      <c r="AD1423" s="165" t="s">
        <v>34</v>
      </c>
      <c r="AE1423" s="165" t="s">
        <v>34</v>
      </c>
      <c r="AF1423" s="165" t="s">
        <v>34</v>
      </c>
      <c r="AG1423" s="165" t="s">
        <v>34</v>
      </c>
      <c r="AH1423" s="165" t="s">
        <v>34</v>
      </c>
      <c r="AI1423" s="170" t="s">
        <v>405</v>
      </c>
      <c r="AJ1423" s="41" t="s">
        <v>405</v>
      </c>
      <c r="AK1423" s="1" t="s">
        <v>404</v>
      </c>
      <c r="AL1423" s="90">
        <v>1</v>
      </c>
      <c r="AM1423" s="92"/>
      <c r="AN1423" s="25" t="s">
        <v>1587</v>
      </c>
      <c r="AO1423" s="25"/>
      <c r="AP1423" s="25"/>
      <c r="AQ1423" s="25"/>
      <c r="AR1423" s="25"/>
      <c r="AS1423" s="34"/>
      <c r="AT1423" s="34"/>
      <c r="AU1423" s="29">
        <v>1316</v>
      </c>
      <c r="AV1423" s="29" t="s">
        <v>449</v>
      </c>
      <c r="AW1423" s="29" t="str">
        <f t="shared" si="295"/>
        <v>1316.</v>
      </c>
      <c r="AX1423" s="104"/>
      <c r="BN1423" s="104"/>
    </row>
    <row r="1424" spans="1:66" ht="22.5" customHeight="1" x14ac:dyDescent="0.3">
      <c r="A1424" s="159" t="str">
        <f t="shared" si="298"/>
        <v>1317.</v>
      </c>
      <c r="B1424" s="159">
        <v>4646</v>
      </c>
      <c r="C1424" s="171" t="s">
        <v>1385</v>
      </c>
      <c r="D1424" s="159">
        <v>1960</v>
      </c>
      <c r="E1424" s="167" t="s">
        <v>34</v>
      </c>
      <c r="F1424" s="159" t="s">
        <v>35</v>
      </c>
      <c r="G1424" s="168">
        <v>4</v>
      </c>
      <c r="H1424" s="168">
        <v>3</v>
      </c>
      <c r="I1424" s="165">
        <v>2547.86</v>
      </c>
      <c r="J1424" s="165">
        <v>2343.06</v>
      </c>
      <c r="K1424" s="165">
        <v>2343.06</v>
      </c>
      <c r="L1424" s="169">
        <v>158</v>
      </c>
      <c r="M1424" s="165">
        <f>T1424</f>
        <v>260777</v>
      </c>
      <c r="N1424" s="165" t="s">
        <v>34</v>
      </c>
      <c r="O1424" s="160" t="s">
        <v>34</v>
      </c>
      <c r="P1424" s="165" t="s">
        <v>34</v>
      </c>
      <c r="Q1424" s="152">
        <f t="shared" si="291"/>
        <v>260777</v>
      </c>
      <c r="R1424" s="173">
        <f t="shared" si="299"/>
        <v>102.35138508395281</v>
      </c>
      <c r="S1424" s="154">
        <v>5526.6610169491523</v>
      </c>
      <c r="T1424" s="165">
        <v>260777</v>
      </c>
      <c r="U1424" s="169" t="s">
        <v>34</v>
      </c>
      <c r="V1424" s="165" t="s">
        <v>34</v>
      </c>
      <c r="W1424" s="165" t="s">
        <v>34</v>
      </c>
      <c r="X1424" s="165" t="s">
        <v>34</v>
      </c>
      <c r="Y1424" s="165" t="s">
        <v>34</v>
      </c>
      <c r="Z1424" s="165" t="s">
        <v>34</v>
      </c>
      <c r="AA1424" s="165" t="s">
        <v>34</v>
      </c>
      <c r="AB1424" s="165" t="s">
        <v>34</v>
      </c>
      <c r="AC1424" s="165" t="s">
        <v>34</v>
      </c>
      <c r="AD1424" s="165" t="s">
        <v>34</v>
      </c>
      <c r="AE1424" s="165" t="s">
        <v>34</v>
      </c>
      <c r="AF1424" s="165" t="s">
        <v>34</v>
      </c>
      <c r="AG1424" s="165" t="s">
        <v>34</v>
      </c>
      <c r="AH1424" s="165" t="s">
        <v>34</v>
      </c>
      <c r="AI1424" s="170" t="s">
        <v>405</v>
      </c>
      <c r="AJ1424" s="41" t="s">
        <v>405</v>
      </c>
      <c r="AK1424" s="1" t="s">
        <v>404</v>
      </c>
      <c r="AL1424" s="90">
        <v>1</v>
      </c>
      <c r="AM1424" s="92"/>
      <c r="AN1424" s="25" t="s">
        <v>501</v>
      </c>
      <c r="AO1424" s="25"/>
      <c r="AP1424" s="25"/>
      <c r="AQ1424" s="25"/>
      <c r="AR1424" s="25"/>
      <c r="AS1424" s="34"/>
      <c r="AT1424" s="34"/>
      <c r="AU1424" s="29">
        <v>1317</v>
      </c>
      <c r="AV1424" s="29" t="s">
        <v>449</v>
      </c>
      <c r="AW1424" s="29" t="str">
        <f t="shared" si="295"/>
        <v>1317.</v>
      </c>
      <c r="AX1424" s="104"/>
      <c r="BN1424" s="104"/>
    </row>
    <row r="1425" spans="1:66" ht="22.5" customHeight="1" x14ac:dyDescent="0.3">
      <c r="A1425" s="159" t="str">
        <f t="shared" si="298"/>
        <v>1318.</v>
      </c>
      <c r="B1425" s="159">
        <v>4652</v>
      </c>
      <c r="C1425" s="185" t="s">
        <v>1386</v>
      </c>
      <c r="D1425" s="159">
        <v>1960</v>
      </c>
      <c r="E1425" s="167" t="s">
        <v>34</v>
      </c>
      <c r="F1425" s="159" t="s">
        <v>35</v>
      </c>
      <c r="G1425" s="168">
        <v>4</v>
      </c>
      <c r="H1425" s="168">
        <v>2</v>
      </c>
      <c r="I1425" s="165">
        <v>1298.9000000000001</v>
      </c>
      <c r="J1425" s="165">
        <v>1232.9000000000001</v>
      </c>
      <c r="K1425" s="165">
        <v>1232.9000000000001</v>
      </c>
      <c r="L1425" s="169">
        <v>57</v>
      </c>
      <c r="M1425" s="165">
        <f>AB1425</f>
        <v>177974.87</v>
      </c>
      <c r="N1425" s="165" t="s">
        <v>34</v>
      </c>
      <c r="O1425" s="160" t="s">
        <v>34</v>
      </c>
      <c r="P1425" s="165" t="s">
        <v>34</v>
      </c>
      <c r="Q1425" s="152">
        <f t="shared" si="291"/>
        <v>177974.87</v>
      </c>
      <c r="R1425" s="173"/>
      <c r="S1425" s="154"/>
      <c r="T1425" s="165" t="s">
        <v>34</v>
      </c>
      <c r="U1425" s="169" t="s">
        <v>34</v>
      </c>
      <c r="V1425" s="165" t="s">
        <v>34</v>
      </c>
      <c r="W1425" s="165" t="s">
        <v>34</v>
      </c>
      <c r="X1425" s="165" t="s">
        <v>34</v>
      </c>
      <c r="Y1425" s="165" t="s">
        <v>34</v>
      </c>
      <c r="Z1425" s="165" t="s">
        <v>34</v>
      </c>
      <c r="AA1425" s="165">
        <v>1283</v>
      </c>
      <c r="AB1425" s="165">
        <v>177974.87</v>
      </c>
      <c r="AC1425" s="165" t="s">
        <v>34</v>
      </c>
      <c r="AD1425" s="165" t="s">
        <v>34</v>
      </c>
      <c r="AE1425" s="165" t="s">
        <v>34</v>
      </c>
      <c r="AF1425" s="165" t="s">
        <v>34</v>
      </c>
      <c r="AG1425" s="165" t="s">
        <v>34</v>
      </c>
      <c r="AH1425" s="165" t="s">
        <v>34</v>
      </c>
      <c r="AI1425" s="170" t="s">
        <v>405</v>
      </c>
      <c r="AJ1425" s="41" t="s">
        <v>405</v>
      </c>
      <c r="AK1425" s="1" t="s">
        <v>406</v>
      </c>
      <c r="AL1425" s="90">
        <v>1</v>
      </c>
      <c r="AM1425" s="91"/>
      <c r="AN1425" s="25" t="s">
        <v>586</v>
      </c>
      <c r="AO1425" s="25"/>
      <c r="AP1425" s="25"/>
      <c r="AQ1425" s="25"/>
      <c r="AR1425" s="25"/>
      <c r="AS1425" s="34" t="s">
        <v>634</v>
      </c>
      <c r="AT1425" s="34"/>
      <c r="AU1425" s="29">
        <v>1318</v>
      </c>
      <c r="AV1425" s="29" t="s">
        <v>449</v>
      </c>
      <c r="AW1425" s="29" t="str">
        <f t="shared" si="295"/>
        <v>1318.</v>
      </c>
      <c r="AX1425" s="104"/>
      <c r="BN1425" s="104"/>
    </row>
    <row r="1426" spans="1:66" ht="22.5" customHeight="1" x14ac:dyDescent="0.3">
      <c r="A1426" s="159" t="str">
        <f t="shared" si="298"/>
        <v>1319.</v>
      </c>
      <c r="B1426" s="159">
        <v>4669</v>
      </c>
      <c r="C1426" s="171" t="s">
        <v>1387</v>
      </c>
      <c r="D1426" s="159">
        <v>1991</v>
      </c>
      <c r="E1426" s="167" t="s">
        <v>34</v>
      </c>
      <c r="F1426" s="159" t="s">
        <v>37</v>
      </c>
      <c r="G1426" s="168">
        <v>9</v>
      </c>
      <c r="H1426" s="168">
        <v>2</v>
      </c>
      <c r="I1426" s="165">
        <v>3911.6</v>
      </c>
      <c r="J1426" s="165">
        <v>3367.9</v>
      </c>
      <c r="K1426" s="165">
        <v>3367.9</v>
      </c>
      <c r="L1426" s="169">
        <v>181</v>
      </c>
      <c r="M1426" s="165">
        <f>X1426</f>
        <v>1213479.74</v>
      </c>
      <c r="N1426" s="165" t="s">
        <v>34</v>
      </c>
      <c r="O1426" s="160" t="s">
        <v>34</v>
      </c>
      <c r="P1426" s="165" t="s">
        <v>34</v>
      </c>
      <c r="Q1426" s="152">
        <f t="shared" si="291"/>
        <v>1213479.74</v>
      </c>
      <c r="R1426" s="173">
        <f>M1426/I1426</f>
        <v>310.22592800899889</v>
      </c>
      <c r="S1426" s="154">
        <v>5526.6610169491523</v>
      </c>
      <c r="T1426" s="165" t="s">
        <v>34</v>
      </c>
      <c r="U1426" s="169" t="s">
        <v>34</v>
      </c>
      <c r="V1426" s="165" t="s">
        <v>34</v>
      </c>
      <c r="W1426" s="165">
        <v>689.8</v>
      </c>
      <c r="X1426" s="165">
        <v>1213479.74</v>
      </c>
      <c r="Y1426" s="165" t="s">
        <v>34</v>
      </c>
      <c r="Z1426" s="165" t="s">
        <v>34</v>
      </c>
      <c r="AA1426" s="165" t="s">
        <v>34</v>
      </c>
      <c r="AB1426" s="165" t="s">
        <v>34</v>
      </c>
      <c r="AC1426" s="165" t="s">
        <v>34</v>
      </c>
      <c r="AD1426" s="165" t="s">
        <v>34</v>
      </c>
      <c r="AE1426" s="165" t="s">
        <v>34</v>
      </c>
      <c r="AF1426" s="165" t="s">
        <v>34</v>
      </c>
      <c r="AG1426" s="165" t="s">
        <v>34</v>
      </c>
      <c r="AH1426" s="165" t="s">
        <v>34</v>
      </c>
      <c r="AI1426" s="170" t="s">
        <v>405</v>
      </c>
      <c r="AJ1426" s="41" t="s">
        <v>405</v>
      </c>
      <c r="AK1426" s="1" t="s">
        <v>404</v>
      </c>
      <c r="AL1426" s="90">
        <v>1</v>
      </c>
      <c r="AM1426" s="92"/>
      <c r="AN1426" s="25" t="s">
        <v>1587</v>
      </c>
      <c r="AO1426" s="25"/>
      <c r="AP1426" s="25"/>
      <c r="AQ1426" s="25"/>
      <c r="AR1426" s="25"/>
      <c r="AS1426" s="34"/>
      <c r="AT1426" s="34"/>
      <c r="AU1426" s="29">
        <v>1319</v>
      </c>
      <c r="AV1426" s="29" t="s">
        <v>449</v>
      </c>
      <c r="AW1426" s="29" t="str">
        <f t="shared" si="295"/>
        <v>1319.</v>
      </c>
      <c r="AX1426" s="104"/>
      <c r="BN1426" s="104"/>
    </row>
    <row r="1427" spans="1:66" ht="22.5" customHeight="1" x14ac:dyDescent="0.3">
      <c r="A1427" s="159" t="str">
        <f t="shared" si="298"/>
        <v>1320.</v>
      </c>
      <c r="B1427" s="159">
        <v>4672</v>
      </c>
      <c r="C1427" s="171" t="s">
        <v>1699</v>
      </c>
      <c r="D1427" s="159">
        <v>1995</v>
      </c>
      <c r="E1427" s="167" t="s">
        <v>34</v>
      </c>
      <c r="F1427" s="159" t="s">
        <v>37</v>
      </c>
      <c r="G1427" s="168" t="s">
        <v>1700</v>
      </c>
      <c r="H1427" s="168">
        <v>9</v>
      </c>
      <c r="I1427" s="165">
        <v>24980.9</v>
      </c>
      <c r="J1427" s="165">
        <v>17466.400000000001</v>
      </c>
      <c r="K1427" s="165">
        <v>17466.400000000001</v>
      </c>
      <c r="L1427" s="169">
        <v>766</v>
      </c>
      <c r="M1427" s="165">
        <f>AB1427+AD1427</f>
        <v>2926319</v>
      </c>
      <c r="N1427" s="165" t="s">
        <v>34</v>
      </c>
      <c r="O1427" s="160" t="s">
        <v>34</v>
      </c>
      <c r="P1427" s="165" t="s">
        <v>34</v>
      </c>
      <c r="Q1427" s="152">
        <f t="shared" si="291"/>
        <v>2926319</v>
      </c>
      <c r="R1427" s="173"/>
      <c r="S1427" s="154"/>
      <c r="T1427" s="165" t="s">
        <v>34</v>
      </c>
      <c r="U1427" s="169" t="s">
        <v>34</v>
      </c>
      <c r="V1427" s="165" t="s">
        <v>34</v>
      </c>
      <c r="W1427" s="165" t="s">
        <v>34</v>
      </c>
      <c r="X1427" s="165" t="s">
        <v>34</v>
      </c>
      <c r="Y1427" s="165" t="s">
        <v>34</v>
      </c>
      <c r="Z1427" s="165" t="s">
        <v>34</v>
      </c>
      <c r="AA1427" s="165">
        <v>9956.3289751194461</v>
      </c>
      <c r="AB1427" s="165">
        <v>1691964</v>
      </c>
      <c r="AC1427" s="165">
        <v>1142.8917216969373</v>
      </c>
      <c r="AD1427" s="165">
        <v>1234355</v>
      </c>
      <c r="AE1427" s="165" t="s">
        <v>34</v>
      </c>
      <c r="AF1427" s="165" t="s">
        <v>34</v>
      </c>
      <c r="AG1427" s="165" t="s">
        <v>34</v>
      </c>
      <c r="AH1427" s="165" t="s">
        <v>34</v>
      </c>
      <c r="AI1427" s="170" t="s">
        <v>405</v>
      </c>
      <c r="AJ1427" s="41" t="s">
        <v>405</v>
      </c>
      <c r="AK1427" s="1" t="s">
        <v>407</v>
      </c>
      <c r="AL1427" s="90">
        <v>1</v>
      </c>
      <c r="AM1427" s="92"/>
      <c r="AN1427" s="25" t="s">
        <v>1701</v>
      </c>
      <c r="AO1427" s="25"/>
      <c r="AP1427" s="25"/>
      <c r="AQ1427" s="25"/>
      <c r="AR1427" s="25"/>
      <c r="AS1427" s="34" t="s">
        <v>1642</v>
      </c>
      <c r="AT1427" s="34"/>
      <c r="AU1427" s="29">
        <v>1320</v>
      </c>
      <c r="AV1427" s="29" t="s">
        <v>449</v>
      </c>
      <c r="AW1427" s="29" t="str">
        <f t="shared" si="295"/>
        <v>1320.</v>
      </c>
      <c r="AX1427" s="104"/>
      <c r="BN1427" s="104"/>
    </row>
    <row r="1428" spans="1:66" ht="22.5" customHeight="1" x14ac:dyDescent="0.3">
      <c r="A1428" s="159" t="str">
        <f t="shared" si="298"/>
        <v>1321.</v>
      </c>
      <c r="B1428" s="159">
        <v>4674</v>
      </c>
      <c r="C1428" s="171" t="s">
        <v>1388</v>
      </c>
      <c r="D1428" s="159">
        <v>1988</v>
      </c>
      <c r="E1428" s="167" t="s">
        <v>34</v>
      </c>
      <c r="F1428" s="159" t="s">
        <v>37</v>
      </c>
      <c r="G1428" s="168">
        <v>5</v>
      </c>
      <c r="H1428" s="168">
        <v>3</v>
      </c>
      <c r="I1428" s="165">
        <v>3244.4</v>
      </c>
      <c r="J1428" s="165">
        <v>2840.4</v>
      </c>
      <c r="K1428" s="165">
        <v>2840.4</v>
      </c>
      <c r="L1428" s="169">
        <v>153</v>
      </c>
      <c r="M1428" s="165">
        <f>T1428</f>
        <v>541542.54</v>
      </c>
      <c r="N1428" s="165" t="s">
        <v>34</v>
      </c>
      <c r="O1428" s="160" t="s">
        <v>34</v>
      </c>
      <c r="P1428" s="165" t="s">
        <v>34</v>
      </c>
      <c r="Q1428" s="152">
        <f t="shared" si="291"/>
        <v>541542.54</v>
      </c>
      <c r="R1428" s="173">
        <f>M1428/I1428</f>
        <v>166.91608309702875</v>
      </c>
      <c r="S1428" s="154">
        <v>5526.6610169491523</v>
      </c>
      <c r="T1428" s="165">
        <v>541542.54</v>
      </c>
      <c r="U1428" s="169" t="s">
        <v>34</v>
      </c>
      <c r="V1428" s="165" t="s">
        <v>34</v>
      </c>
      <c r="W1428" s="165" t="s">
        <v>34</v>
      </c>
      <c r="X1428" s="165" t="s">
        <v>34</v>
      </c>
      <c r="Y1428" s="165" t="s">
        <v>34</v>
      </c>
      <c r="Z1428" s="165" t="s">
        <v>34</v>
      </c>
      <c r="AA1428" s="165" t="s">
        <v>34</v>
      </c>
      <c r="AB1428" s="165" t="s">
        <v>34</v>
      </c>
      <c r="AC1428" s="165" t="s">
        <v>34</v>
      </c>
      <c r="AD1428" s="165" t="s">
        <v>34</v>
      </c>
      <c r="AE1428" s="165" t="s">
        <v>34</v>
      </c>
      <c r="AF1428" s="165" t="s">
        <v>34</v>
      </c>
      <c r="AG1428" s="165" t="s">
        <v>34</v>
      </c>
      <c r="AH1428" s="165" t="s">
        <v>34</v>
      </c>
      <c r="AI1428" s="170" t="s">
        <v>405</v>
      </c>
      <c r="AJ1428" s="41" t="s">
        <v>405</v>
      </c>
      <c r="AK1428" s="1" t="s">
        <v>404</v>
      </c>
      <c r="AL1428" s="90">
        <v>1</v>
      </c>
      <c r="AM1428" s="92"/>
      <c r="AN1428" s="25" t="s">
        <v>506</v>
      </c>
      <c r="AO1428" s="25"/>
      <c r="AP1428" s="25"/>
      <c r="AQ1428" s="25"/>
      <c r="AR1428" s="25"/>
      <c r="AS1428" s="34" t="s">
        <v>1886</v>
      </c>
      <c r="AT1428" s="34"/>
      <c r="AU1428" s="29">
        <v>1321</v>
      </c>
      <c r="AV1428" s="29" t="s">
        <v>449</v>
      </c>
      <c r="AW1428" s="29" t="str">
        <f t="shared" si="295"/>
        <v>1321.</v>
      </c>
      <c r="AX1428" s="104"/>
      <c r="BN1428" s="104"/>
    </row>
    <row r="1429" spans="1:66" ht="22.5" customHeight="1" x14ac:dyDescent="0.3">
      <c r="A1429" s="159" t="str">
        <f t="shared" si="298"/>
        <v>1322.</v>
      </c>
      <c r="B1429" s="159">
        <v>4675</v>
      </c>
      <c r="C1429" s="171" t="s">
        <v>1389</v>
      </c>
      <c r="D1429" s="159">
        <v>1988</v>
      </c>
      <c r="E1429" s="167" t="s">
        <v>34</v>
      </c>
      <c r="F1429" s="159" t="s">
        <v>37</v>
      </c>
      <c r="G1429" s="168">
        <v>5</v>
      </c>
      <c r="H1429" s="168">
        <v>3</v>
      </c>
      <c r="I1429" s="165">
        <v>3397.4</v>
      </c>
      <c r="J1429" s="165">
        <v>3266</v>
      </c>
      <c r="K1429" s="165">
        <v>3266</v>
      </c>
      <c r="L1429" s="169">
        <v>157</v>
      </c>
      <c r="M1429" s="165">
        <f>T1429</f>
        <v>811541.34</v>
      </c>
      <c r="N1429" s="165" t="s">
        <v>34</v>
      </c>
      <c r="O1429" s="160" t="s">
        <v>34</v>
      </c>
      <c r="P1429" s="165" t="s">
        <v>34</v>
      </c>
      <c r="Q1429" s="152">
        <f t="shared" si="291"/>
        <v>811541.34</v>
      </c>
      <c r="R1429" s="173"/>
      <c r="S1429" s="154"/>
      <c r="T1429" s="165">
        <v>811541.34</v>
      </c>
      <c r="U1429" s="169" t="s">
        <v>34</v>
      </c>
      <c r="V1429" s="165" t="s">
        <v>34</v>
      </c>
      <c r="W1429" s="165" t="s">
        <v>34</v>
      </c>
      <c r="X1429" s="165" t="s">
        <v>34</v>
      </c>
      <c r="Y1429" s="165" t="s">
        <v>34</v>
      </c>
      <c r="Z1429" s="165" t="s">
        <v>34</v>
      </c>
      <c r="AA1429" s="165" t="s">
        <v>34</v>
      </c>
      <c r="AB1429" s="165" t="s">
        <v>34</v>
      </c>
      <c r="AC1429" s="165" t="s">
        <v>34</v>
      </c>
      <c r="AD1429" s="165" t="s">
        <v>34</v>
      </c>
      <c r="AE1429" s="165" t="s">
        <v>34</v>
      </c>
      <c r="AF1429" s="165" t="s">
        <v>34</v>
      </c>
      <c r="AG1429" s="165" t="s">
        <v>34</v>
      </c>
      <c r="AH1429" s="165" t="s">
        <v>34</v>
      </c>
      <c r="AI1429" s="170" t="s">
        <v>405</v>
      </c>
      <c r="AJ1429" s="41" t="s">
        <v>405</v>
      </c>
      <c r="AK1429" s="1" t="s">
        <v>406</v>
      </c>
      <c r="AL1429" s="90">
        <v>1</v>
      </c>
      <c r="AM1429" s="92"/>
      <c r="AN1429" s="25" t="s">
        <v>501</v>
      </c>
      <c r="AO1429" s="25"/>
      <c r="AP1429" s="25"/>
      <c r="AQ1429" s="25"/>
      <c r="AR1429" s="25"/>
      <c r="AS1429" s="34" t="s">
        <v>626</v>
      </c>
      <c r="AT1429" s="34"/>
      <c r="AU1429" s="29">
        <v>1322</v>
      </c>
      <c r="AV1429" s="29" t="s">
        <v>449</v>
      </c>
      <c r="AW1429" s="29" t="str">
        <f t="shared" si="295"/>
        <v>1322.</v>
      </c>
      <c r="AX1429" s="104"/>
      <c r="BN1429" s="104"/>
    </row>
    <row r="1430" spans="1:66" ht="22.5" customHeight="1" x14ac:dyDescent="0.3">
      <c r="A1430" s="159" t="str">
        <f t="shared" si="298"/>
        <v>1323.</v>
      </c>
      <c r="B1430" s="159">
        <v>4693</v>
      </c>
      <c r="C1430" s="171" t="s">
        <v>1645</v>
      </c>
      <c r="D1430" s="159">
        <v>1966</v>
      </c>
      <c r="E1430" s="167" t="s">
        <v>34</v>
      </c>
      <c r="F1430" s="159" t="s">
        <v>37</v>
      </c>
      <c r="G1430" s="168">
        <v>5</v>
      </c>
      <c r="H1430" s="168">
        <v>5</v>
      </c>
      <c r="I1430" s="165">
        <v>3419.9</v>
      </c>
      <c r="J1430" s="165">
        <v>2178.1999999999998</v>
      </c>
      <c r="K1430" s="165">
        <v>2178.1999999999998</v>
      </c>
      <c r="L1430" s="169">
        <v>164</v>
      </c>
      <c r="M1430" s="165">
        <f>AH1430</f>
        <v>107882.69</v>
      </c>
      <c r="N1430" s="165" t="s">
        <v>34</v>
      </c>
      <c r="O1430" s="160" t="s">
        <v>34</v>
      </c>
      <c r="P1430" s="165" t="s">
        <v>34</v>
      </c>
      <c r="Q1430" s="152">
        <f t="shared" si="291"/>
        <v>107882.69</v>
      </c>
      <c r="R1430" s="173"/>
      <c r="S1430" s="154"/>
      <c r="T1430" s="165" t="s">
        <v>34</v>
      </c>
      <c r="U1430" s="169" t="s">
        <v>34</v>
      </c>
      <c r="V1430" s="165" t="s">
        <v>34</v>
      </c>
      <c r="W1430" s="165" t="s">
        <v>34</v>
      </c>
      <c r="X1430" s="165" t="s">
        <v>34</v>
      </c>
      <c r="Y1430" s="165" t="s">
        <v>34</v>
      </c>
      <c r="Z1430" s="165" t="s">
        <v>34</v>
      </c>
      <c r="AA1430" s="165" t="s">
        <v>34</v>
      </c>
      <c r="AB1430" s="165" t="s">
        <v>34</v>
      </c>
      <c r="AC1430" s="165" t="s">
        <v>34</v>
      </c>
      <c r="AD1430" s="165" t="s">
        <v>34</v>
      </c>
      <c r="AE1430" s="165" t="s">
        <v>34</v>
      </c>
      <c r="AF1430" s="165" t="s">
        <v>34</v>
      </c>
      <c r="AG1430" s="165" t="s">
        <v>34</v>
      </c>
      <c r="AH1430" s="165">
        <v>107882.69</v>
      </c>
      <c r="AI1430" s="170" t="s">
        <v>405</v>
      </c>
      <c r="AJ1430" s="41" t="s">
        <v>405</v>
      </c>
      <c r="AK1430" s="1" t="s">
        <v>406</v>
      </c>
      <c r="AL1430" s="90">
        <v>1</v>
      </c>
      <c r="AM1430" s="92"/>
      <c r="AN1430" s="25" t="s">
        <v>502</v>
      </c>
      <c r="AO1430" s="25"/>
      <c r="AP1430" s="25"/>
      <c r="AQ1430" s="25"/>
      <c r="AR1430" s="25"/>
      <c r="AS1430" s="34" t="s">
        <v>1646</v>
      </c>
      <c r="AT1430" s="34"/>
      <c r="AU1430" s="29">
        <v>1323</v>
      </c>
      <c r="AV1430" s="29" t="s">
        <v>449</v>
      </c>
      <c r="AW1430" s="29" t="str">
        <f t="shared" si="295"/>
        <v>1323.</v>
      </c>
      <c r="AX1430" s="104"/>
      <c r="BN1430" s="104"/>
    </row>
    <row r="1431" spans="1:66" ht="22.5" customHeight="1" x14ac:dyDescent="0.3">
      <c r="A1431" s="159" t="str">
        <f t="shared" si="298"/>
        <v>1324.</v>
      </c>
      <c r="B1431" s="159">
        <v>4701</v>
      </c>
      <c r="C1431" s="185" t="s">
        <v>1390</v>
      </c>
      <c r="D1431" s="159">
        <v>1977</v>
      </c>
      <c r="E1431" s="167" t="s">
        <v>34</v>
      </c>
      <c r="F1431" s="159" t="s">
        <v>35</v>
      </c>
      <c r="G1431" s="168">
        <v>5</v>
      </c>
      <c r="H1431" s="168">
        <v>1</v>
      </c>
      <c r="I1431" s="165">
        <v>2123.5</v>
      </c>
      <c r="J1431" s="165">
        <v>1836.8</v>
      </c>
      <c r="K1431" s="165">
        <v>1483.9</v>
      </c>
      <c r="L1431" s="169">
        <v>111</v>
      </c>
      <c r="M1431" s="165">
        <f>X1431</f>
        <v>1073467.19</v>
      </c>
      <c r="N1431" s="165" t="s">
        <v>34</v>
      </c>
      <c r="O1431" s="160" t="s">
        <v>34</v>
      </c>
      <c r="P1431" s="165" t="s">
        <v>34</v>
      </c>
      <c r="Q1431" s="152">
        <f t="shared" si="291"/>
        <v>1073467.19</v>
      </c>
      <c r="R1431" s="173">
        <f>M1431/I1431</f>
        <v>505.51786672945605</v>
      </c>
      <c r="S1431" s="154">
        <v>5526.6610169491523</v>
      </c>
      <c r="T1431" s="165" t="s">
        <v>34</v>
      </c>
      <c r="U1431" s="169" t="s">
        <v>34</v>
      </c>
      <c r="V1431" s="165" t="s">
        <v>34</v>
      </c>
      <c r="W1431" s="165">
        <v>601</v>
      </c>
      <c r="X1431" s="165">
        <v>1073467.19</v>
      </c>
      <c r="Y1431" s="165" t="s">
        <v>34</v>
      </c>
      <c r="Z1431" s="165" t="s">
        <v>34</v>
      </c>
      <c r="AA1431" s="165" t="s">
        <v>34</v>
      </c>
      <c r="AB1431" s="165" t="s">
        <v>34</v>
      </c>
      <c r="AC1431" s="165" t="s">
        <v>34</v>
      </c>
      <c r="AD1431" s="165" t="s">
        <v>34</v>
      </c>
      <c r="AE1431" s="165" t="s">
        <v>34</v>
      </c>
      <c r="AF1431" s="165" t="s">
        <v>34</v>
      </c>
      <c r="AG1431" s="165" t="s">
        <v>34</v>
      </c>
      <c r="AH1431" s="165" t="s">
        <v>34</v>
      </c>
      <c r="AI1431" s="170" t="s">
        <v>405</v>
      </c>
      <c r="AJ1431" s="41" t="s">
        <v>405</v>
      </c>
      <c r="AK1431" s="1" t="s">
        <v>404</v>
      </c>
      <c r="AL1431" s="90">
        <v>1</v>
      </c>
      <c r="AM1431" s="92"/>
      <c r="AN1431" s="25" t="s">
        <v>1587</v>
      </c>
      <c r="AO1431" s="25"/>
      <c r="AP1431" s="25"/>
      <c r="AQ1431" s="25"/>
      <c r="AR1431" s="25"/>
      <c r="AS1431" s="34"/>
      <c r="AT1431" s="34"/>
      <c r="AU1431" s="29">
        <v>1324</v>
      </c>
      <c r="AV1431" s="29" t="s">
        <v>449</v>
      </c>
      <c r="AW1431" s="29" t="str">
        <f t="shared" si="295"/>
        <v>1324.</v>
      </c>
      <c r="AX1431" s="104"/>
      <c r="BN1431" s="104"/>
    </row>
    <row r="1432" spans="1:66" ht="22.5" customHeight="1" x14ac:dyDescent="0.3">
      <c r="A1432" s="159" t="str">
        <f t="shared" si="298"/>
        <v>1325.</v>
      </c>
      <c r="B1432" s="159">
        <v>4706</v>
      </c>
      <c r="C1432" s="186" t="s">
        <v>1391</v>
      </c>
      <c r="D1432" s="159">
        <v>1972</v>
      </c>
      <c r="E1432" s="167" t="s">
        <v>34</v>
      </c>
      <c r="F1432" s="172" t="s">
        <v>35</v>
      </c>
      <c r="G1432" s="168">
        <v>5</v>
      </c>
      <c r="H1432" s="168">
        <v>4</v>
      </c>
      <c r="I1432" s="152">
        <v>7816.1</v>
      </c>
      <c r="J1432" s="152">
        <v>6760.9</v>
      </c>
      <c r="K1432" s="152">
        <v>4334.3999999999996</v>
      </c>
      <c r="L1432" s="153">
        <v>371</v>
      </c>
      <c r="M1432" s="165">
        <f>X1432</f>
        <v>3850123.25</v>
      </c>
      <c r="N1432" s="165" t="s">
        <v>34</v>
      </c>
      <c r="O1432" s="160" t="s">
        <v>34</v>
      </c>
      <c r="P1432" s="165" t="s">
        <v>34</v>
      </c>
      <c r="Q1432" s="152">
        <f t="shared" si="291"/>
        <v>3850123.25</v>
      </c>
      <c r="R1432" s="173">
        <f>M1432/I1432</f>
        <v>492.58879108506795</v>
      </c>
      <c r="S1432" s="154">
        <v>5526.6610169491523</v>
      </c>
      <c r="T1432" s="165" t="s">
        <v>34</v>
      </c>
      <c r="U1432" s="169" t="s">
        <v>34</v>
      </c>
      <c r="V1432" s="165" t="s">
        <v>34</v>
      </c>
      <c r="W1432" s="165">
        <v>2025</v>
      </c>
      <c r="X1432" s="165">
        <v>3850123.25</v>
      </c>
      <c r="Y1432" s="165" t="s">
        <v>34</v>
      </c>
      <c r="Z1432" s="165" t="s">
        <v>34</v>
      </c>
      <c r="AA1432" s="165" t="s">
        <v>34</v>
      </c>
      <c r="AB1432" s="165" t="s">
        <v>34</v>
      </c>
      <c r="AC1432" s="165" t="s">
        <v>34</v>
      </c>
      <c r="AD1432" s="165" t="s">
        <v>34</v>
      </c>
      <c r="AE1432" s="165" t="s">
        <v>34</v>
      </c>
      <c r="AF1432" s="165" t="s">
        <v>34</v>
      </c>
      <c r="AG1432" s="165" t="s">
        <v>34</v>
      </c>
      <c r="AH1432" s="165" t="s">
        <v>34</v>
      </c>
      <c r="AI1432" s="170" t="s">
        <v>405</v>
      </c>
      <c r="AJ1432" s="41" t="s">
        <v>405</v>
      </c>
      <c r="AK1432" s="1" t="s">
        <v>404</v>
      </c>
      <c r="AL1432" s="90">
        <v>1</v>
      </c>
      <c r="AM1432" s="92"/>
      <c r="AN1432" s="25" t="s">
        <v>1587</v>
      </c>
      <c r="AO1432" s="25"/>
      <c r="AP1432" s="25"/>
      <c r="AQ1432" s="25"/>
      <c r="AR1432" s="25"/>
      <c r="AS1432" s="34" t="s">
        <v>514</v>
      </c>
      <c r="AT1432" s="34"/>
      <c r="AU1432" s="29">
        <v>1325</v>
      </c>
      <c r="AV1432" s="29" t="s">
        <v>449</v>
      </c>
      <c r="AW1432" s="29" t="str">
        <f t="shared" si="295"/>
        <v>1325.</v>
      </c>
      <c r="AX1432" s="104"/>
      <c r="BN1432" s="104"/>
    </row>
    <row r="1433" spans="1:66" ht="22.5" customHeight="1" x14ac:dyDescent="0.3">
      <c r="A1433" s="159" t="str">
        <f t="shared" si="298"/>
        <v>1326.</v>
      </c>
      <c r="B1433" s="159">
        <v>4729</v>
      </c>
      <c r="C1433" s="185" t="s">
        <v>1061</v>
      </c>
      <c r="D1433" s="159">
        <v>1986</v>
      </c>
      <c r="E1433" s="167" t="s">
        <v>34</v>
      </c>
      <c r="F1433" s="159" t="s">
        <v>37</v>
      </c>
      <c r="G1433" s="168">
        <v>9</v>
      </c>
      <c r="H1433" s="168">
        <v>4</v>
      </c>
      <c r="I1433" s="165">
        <v>7738.6</v>
      </c>
      <c r="J1433" s="165">
        <v>7738.6</v>
      </c>
      <c r="K1433" s="165">
        <v>7738.6</v>
      </c>
      <c r="L1433" s="169">
        <v>376</v>
      </c>
      <c r="M1433" s="165">
        <f>AB1433</f>
        <v>1617025</v>
      </c>
      <c r="N1433" s="165" t="s">
        <v>34</v>
      </c>
      <c r="O1433" s="160" t="s">
        <v>34</v>
      </c>
      <c r="P1433" s="165" t="s">
        <v>34</v>
      </c>
      <c r="Q1433" s="152">
        <f t="shared" si="291"/>
        <v>1617025</v>
      </c>
      <c r="R1433" s="173"/>
      <c r="S1433" s="154"/>
      <c r="T1433" s="165" t="s">
        <v>34</v>
      </c>
      <c r="U1433" s="169" t="s">
        <v>34</v>
      </c>
      <c r="V1433" s="165" t="s">
        <v>34</v>
      </c>
      <c r="W1433" s="165" t="s">
        <v>34</v>
      </c>
      <c r="X1433" s="165" t="s">
        <v>34</v>
      </c>
      <c r="Y1433" s="165" t="s">
        <v>34</v>
      </c>
      <c r="Z1433" s="165" t="s">
        <v>34</v>
      </c>
      <c r="AA1433" s="165">
        <v>2773</v>
      </c>
      <c r="AB1433" s="165">
        <v>1617025</v>
      </c>
      <c r="AC1433" s="165" t="s">
        <v>34</v>
      </c>
      <c r="AD1433" s="165" t="s">
        <v>34</v>
      </c>
      <c r="AE1433" s="165" t="s">
        <v>34</v>
      </c>
      <c r="AF1433" s="165" t="s">
        <v>34</v>
      </c>
      <c r="AG1433" s="165" t="s">
        <v>34</v>
      </c>
      <c r="AH1433" s="165" t="s">
        <v>34</v>
      </c>
      <c r="AI1433" s="170" t="s">
        <v>405</v>
      </c>
      <c r="AJ1433" s="41" t="s">
        <v>405</v>
      </c>
      <c r="AK1433" s="1" t="s">
        <v>408</v>
      </c>
      <c r="AL1433" s="90">
        <v>1</v>
      </c>
      <c r="AM1433" s="89"/>
      <c r="AN1433" s="25" t="s">
        <v>586</v>
      </c>
      <c r="AO1433" s="25"/>
      <c r="AP1433" s="25"/>
      <c r="AQ1433" s="25"/>
      <c r="AR1433" s="25"/>
      <c r="AS1433" s="34" t="s">
        <v>1704</v>
      </c>
      <c r="AT1433" s="34"/>
      <c r="AU1433" s="29">
        <v>1326</v>
      </c>
      <c r="AV1433" s="29" t="s">
        <v>449</v>
      </c>
      <c r="AW1433" s="29" t="str">
        <f t="shared" si="295"/>
        <v>1326.</v>
      </c>
      <c r="AX1433" s="104"/>
      <c r="BN1433" s="104"/>
    </row>
    <row r="1434" spans="1:66" ht="22.5" customHeight="1" x14ac:dyDescent="0.3">
      <c r="A1434" s="159" t="str">
        <f t="shared" si="298"/>
        <v>1327.</v>
      </c>
      <c r="B1434" s="159">
        <v>4739</v>
      </c>
      <c r="C1434" s="185" t="s">
        <v>1750</v>
      </c>
      <c r="D1434" s="159">
        <v>1993</v>
      </c>
      <c r="E1434" s="167" t="s">
        <v>34</v>
      </c>
      <c r="F1434" s="159" t="s">
        <v>35</v>
      </c>
      <c r="G1434" s="168">
        <v>10</v>
      </c>
      <c r="H1434" s="168">
        <v>2</v>
      </c>
      <c r="I1434" s="165">
        <v>6691.1</v>
      </c>
      <c r="J1434" s="165">
        <v>3119.4</v>
      </c>
      <c r="K1434" s="165">
        <v>3119.4</v>
      </c>
      <c r="L1434" s="169">
        <v>223</v>
      </c>
      <c r="M1434" s="165">
        <f>V1434</f>
        <v>3957608</v>
      </c>
      <c r="N1434" s="165" t="s">
        <v>34</v>
      </c>
      <c r="O1434" s="160" t="s">
        <v>34</v>
      </c>
      <c r="P1434" s="165" t="s">
        <v>34</v>
      </c>
      <c r="Q1434" s="152">
        <f t="shared" si="291"/>
        <v>3957608</v>
      </c>
      <c r="R1434" s="173"/>
      <c r="S1434" s="154"/>
      <c r="T1434" s="165" t="s">
        <v>34</v>
      </c>
      <c r="U1434" s="169">
        <v>2</v>
      </c>
      <c r="V1434" s="165">
        <v>3957608</v>
      </c>
      <c r="W1434" s="165" t="s">
        <v>34</v>
      </c>
      <c r="X1434" s="165" t="s">
        <v>34</v>
      </c>
      <c r="Y1434" s="165" t="s">
        <v>34</v>
      </c>
      <c r="Z1434" s="165" t="s">
        <v>34</v>
      </c>
      <c r="AA1434" s="165" t="s">
        <v>34</v>
      </c>
      <c r="AB1434" s="165" t="s">
        <v>34</v>
      </c>
      <c r="AC1434" s="165" t="s">
        <v>34</v>
      </c>
      <c r="AD1434" s="165" t="s">
        <v>34</v>
      </c>
      <c r="AE1434" s="165" t="s">
        <v>34</v>
      </c>
      <c r="AF1434" s="165" t="s">
        <v>34</v>
      </c>
      <c r="AG1434" s="165" t="s">
        <v>34</v>
      </c>
      <c r="AH1434" s="165" t="s">
        <v>34</v>
      </c>
      <c r="AI1434" s="170" t="s">
        <v>405</v>
      </c>
      <c r="AJ1434" s="41" t="s">
        <v>405</v>
      </c>
      <c r="AK1434" s="1" t="s">
        <v>407</v>
      </c>
      <c r="AL1434" s="90">
        <v>1</v>
      </c>
      <c r="AM1434" s="89"/>
      <c r="AN1434" s="25" t="s">
        <v>1590</v>
      </c>
      <c r="AO1434" s="25"/>
      <c r="AP1434" s="25"/>
      <c r="AQ1434" s="25"/>
      <c r="AR1434" s="25"/>
      <c r="AS1434" s="34" t="s">
        <v>1751</v>
      </c>
      <c r="AT1434" s="34"/>
      <c r="AU1434" s="29">
        <v>1327</v>
      </c>
      <c r="AV1434" s="29" t="s">
        <v>449</v>
      </c>
      <c r="AW1434" s="29" t="str">
        <f t="shared" si="295"/>
        <v>1327.</v>
      </c>
      <c r="AX1434" s="104"/>
      <c r="BN1434" s="104"/>
    </row>
    <row r="1435" spans="1:66" ht="21.75" customHeight="1" x14ac:dyDescent="0.3">
      <c r="A1435" s="159" t="str">
        <f t="shared" si="298"/>
        <v>1328.</v>
      </c>
      <c r="B1435" s="159">
        <v>4744</v>
      </c>
      <c r="C1435" s="185" t="s">
        <v>1063</v>
      </c>
      <c r="D1435" s="159">
        <v>1976</v>
      </c>
      <c r="E1435" s="167" t="s">
        <v>34</v>
      </c>
      <c r="F1435" s="159" t="s">
        <v>37</v>
      </c>
      <c r="G1435" s="168">
        <v>5</v>
      </c>
      <c r="H1435" s="168">
        <v>6</v>
      </c>
      <c r="I1435" s="165">
        <v>5195.3999999999996</v>
      </c>
      <c r="J1435" s="165">
        <v>4713.2</v>
      </c>
      <c r="K1435" s="165">
        <v>4713.2</v>
      </c>
      <c r="L1435" s="169">
        <v>265</v>
      </c>
      <c r="M1435" s="165">
        <f>AB1435</f>
        <v>1600000</v>
      </c>
      <c r="N1435" s="165" t="s">
        <v>34</v>
      </c>
      <c r="O1435" s="160" t="s">
        <v>34</v>
      </c>
      <c r="P1435" s="165" t="s">
        <v>34</v>
      </c>
      <c r="Q1435" s="152">
        <f t="shared" si="291"/>
        <v>1600000</v>
      </c>
      <c r="R1435" s="173">
        <f>M1435/I1435</f>
        <v>307.96473803749473</v>
      </c>
      <c r="S1435" s="154">
        <v>5526.6610169491523</v>
      </c>
      <c r="T1435" s="165" t="s">
        <v>34</v>
      </c>
      <c r="U1435" s="169" t="s">
        <v>34</v>
      </c>
      <c r="V1435" s="165" t="s">
        <v>34</v>
      </c>
      <c r="W1435" s="165" t="s">
        <v>34</v>
      </c>
      <c r="X1435" s="165" t="s">
        <v>34</v>
      </c>
      <c r="Y1435" s="165" t="s">
        <v>34</v>
      </c>
      <c r="Z1435" s="165" t="s">
        <v>34</v>
      </c>
      <c r="AA1435" s="165">
        <v>256.44</v>
      </c>
      <c r="AB1435" s="165">
        <v>1600000</v>
      </c>
      <c r="AC1435" s="165" t="s">
        <v>34</v>
      </c>
      <c r="AD1435" s="165" t="s">
        <v>34</v>
      </c>
      <c r="AE1435" s="165" t="s">
        <v>34</v>
      </c>
      <c r="AF1435" s="165" t="s">
        <v>34</v>
      </c>
      <c r="AG1435" s="165" t="s">
        <v>34</v>
      </c>
      <c r="AH1435" s="165" t="s">
        <v>34</v>
      </c>
      <c r="AI1435" s="170" t="s">
        <v>405</v>
      </c>
      <c r="AJ1435" s="41" t="s">
        <v>405</v>
      </c>
      <c r="AK1435" s="1" t="s">
        <v>406</v>
      </c>
      <c r="AL1435" s="90">
        <v>1</v>
      </c>
      <c r="AM1435" s="91"/>
      <c r="AN1435" s="25" t="s">
        <v>586</v>
      </c>
      <c r="AO1435" s="25"/>
      <c r="AP1435" s="25"/>
      <c r="AQ1435" s="25"/>
      <c r="AR1435" s="25"/>
      <c r="AS1435" s="34" t="s">
        <v>509</v>
      </c>
      <c r="AT1435" s="34"/>
      <c r="AU1435" s="29">
        <v>1328</v>
      </c>
      <c r="AV1435" s="29" t="s">
        <v>449</v>
      </c>
      <c r="AW1435" s="29" t="str">
        <f t="shared" si="295"/>
        <v>1328.</v>
      </c>
      <c r="AX1435" s="104"/>
      <c r="BN1435" s="104"/>
    </row>
    <row r="1436" spans="1:66" ht="22.5" customHeight="1" x14ac:dyDescent="0.3">
      <c r="A1436" s="159" t="str">
        <f t="shared" si="298"/>
        <v>1329.</v>
      </c>
      <c r="B1436" s="159">
        <v>4746</v>
      </c>
      <c r="C1436" s="185" t="s">
        <v>1392</v>
      </c>
      <c r="D1436" s="159">
        <v>1983</v>
      </c>
      <c r="E1436" s="167" t="s">
        <v>34</v>
      </c>
      <c r="F1436" s="159" t="s">
        <v>35</v>
      </c>
      <c r="G1436" s="168">
        <v>12</v>
      </c>
      <c r="H1436" s="168">
        <v>1</v>
      </c>
      <c r="I1436" s="165">
        <v>3972.9</v>
      </c>
      <c r="J1436" s="165">
        <v>3821.7</v>
      </c>
      <c r="K1436" s="165">
        <v>3821.7</v>
      </c>
      <c r="L1436" s="169">
        <v>185</v>
      </c>
      <c r="M1436" s="165">
        <f>V1436+AH1436</f>
        <v>3723850.94</v>
      </c>
      <c r="N1436" s="165" t="s">
        <v>34</v>
      </c>
      <c r="O1436" s="160" t="s">
        <v>34</v>
      </c>
      <c r="P1436" s="165" t="s">
        <v>34</v>
      </c>
      <c r="Q1436" s="152">
        <f t="shared" si="291"/>
        <v>3723850.94</v>
      </c>
      <c r="R1436" s="173">
        <f>M1436/I1436</f>
        <v>937.31303078355859</v>
      </c>
      <c r="S1436" s="154">
        <v>5526.6610169491523</v>
      </c>
      <c r="T1436" s="165" t="s">
        <v>34</v>
      </c>
      <c r="U1436" s="169">
        <v>2</v>
      </c>
      <c r="V1436" s="165">
        <v>3624350.94</v>
      </c>
      <c r="W1436" s="165" t="s">
        <v>34</v>
      </c>
      <c r="X1436" s="165" t="s">
        <v>34</v>
      </c>
      <c r="Y1436" s="165" t="s">
        <v>34</v>
      </c>
      <c r="Z1436" s="165" t="s">
        <v>34</v>
      </c>
      <c r="AA1436" s="165" t="s">
        <v>34</v>
      </c>
      <c r="AB1436" s="165" t="s">
        <v>34</v>
      </c>
      <c r="AC1436" s="165" t="s">
        <v>34</v>
      </c>
      <c r="AD1436" s="165" t="s">
        <v>34</v>
      </c>
      <c r="AE1436" s="165" t="s">
        <v>34</v>
      </c>
      <c r="AF1436" s="165" t="s">
        <v>34</v>
      </c>
      <c r="AG1436" s="165" t="s">
        <v>34</v>
      </c>
      <c r="AH1436" s="165">
        <v>99500</v>
      </c>
      <c r="AI1436" s="170" t="s">
        <v>405</v>
      </c>
      <c r="AJ1436" s="41" t="s">
        <v>405</v>
      </c>
      <c r="AK1436" s="1" t="s">
        <v>404</v>
      </c>
      <c r="AL1436" s="90">
        <v>1</v>
      </c>
      <c r="AM1436" s="91"/>
      <c r="AN1436" s="25" t="s">
        <v>1590</v>
      </c>
      <c r="AO1436" s="25"/>
      <c r="AP1436" s="25"/>
      <c r="AQ1436" s="25"/>
      <c r="AR1436" s="25"/>
      <c r="AS1436" s="34" t="s">
        <v>1679</v>
      </c>
      <c r="AT1436" s="34"/>
      <c r="AU1436" s="29">
        <v>1329</v>
      </c>
      <c r="AV1436" s="29" t="s">
        <v>449</v>
      </c>
      <c r="AW1436" s="29" t="str">
        <f t="shared" si="295"/>
        <v>1329.</v>
      </c>
      <c r="AX1436" s="104"/>
      <c r="BN1436" s="104"/>
    </row>
    <row r="1437" spans="1:66" ht="22.5" customHeight="1" x14ac:dyDescent="0.3">
      <c r="A1437" s="159" t="str">
        <f t="shared" si="298"/>
        <v>1330.</v>
      </c>
      <c r="B1437" s="159">
        <v>4752</v>
      </c>
      <c r="C1437" s="185" t="s">
        <v>1643</v>
      </c>
      <c r="D1437" s="159">
        <v>2005</v>
      </c>
      <c r="E1437" s="167" t="s">
        <v>34</v>
      </c>
      <c r="F1437" s="159" t="s">
        <v>37</v>
      </c>
      <c r="G1437" s="168">
        <v>9</v>
      </c>
      <c r="H1437" s="168">
        <v>4</v>
      </c>
      <c r="I1437" s="165">
        <v>7893.8</v>
      </c>
      <c r="J1437" s="165">
        <v>6951.2</v>
      </c>
      <c r="K1437" s="165">
        <v>6951.2</v>
      </c>
      <c r="L1437" s="169">
        <v>260</v>
      </c>
      <c r="M1437" s="165">
        <f>T1437</f>
        <v>519037.33</v>
      </c>
      <c r="N1437" s="165" t="s">
        <v>34</v>
      </c>
      <c r="O1437" s="160" t="s">
        <v>34</v>
      </c>
      <c r="P1437" s="165" t="s">
        <v>34</v>
      </c>
      <c r="Q1437" s="152">
        <f t="shared" si="291"/>
        <v>519037.33</v>
      </c>
      <c r="R1437" s="173"/>
      <c r="S1437" s="154"/>
      <c r="T1437" s="165">
        <v>519037.33</v>
      </c>
      <c r="U1437" s="169" t="s">
        <v>34</v>
      </c>
      <c r="V1437" s="165" t="s">
        <v>34</v>
      </c>
      <c r="W1437" s="165" t="s">
        <v>34</v>
      </c>
      <c r="X1437" s="165" t="s">
        <v>34</v>
      </c>
      <c r="Y1437" s="165" t="s">
        <v>34</v>
      </c>
      <c r="Z1437" s="165" t="s">
        <v>34</v>
      </c>
      <c r="AA1437" s="165" t="s">
        <v>34</v>
      </c>
      <c r="AB1437" s="165" t="s">
        <v>34</v>
      </c>
      <c r="AC1437" s="165" t="s">
        <v>34</v>
      </c>
      <c r="AD1437" s="165" t="s">
        <v>34</v>
      </c>
      <c r="AE1437" s="165" t="s">
        <v>34</v>
      </c>
      <c r="AF1437" s="165" t="s">
        <v>34</v>
      </c>
      <c r="AG1437" s="165" t="s">
        <v>34</v>
      </c>
      <c r="AH1437" s="165" t="s">
        <v>34</v>
      </c>
      <c r="AI1437" s="170" t="s">
        <v>405</v>
      </c>
      <c r="AJ1437" s="41" t="s">
        <v>405</v>
      </c>
      <c r="AK1437" s="1" t="s">
        <v>406</v>
      </c>
      <c r="AL1437" s="90">
        <v>1</v>
      </c>
      <c r="AM1437" s="91"/>
      <c r="AN1437" s="25" t="s">
        <v>409</v>
      </c>
      <c r="AO1437" s="25"/>
      <c r="AP1437" s="25"/>
      <c r="AQ1437" s="25"/>
      <c r="AR1437" s="25"/>
      <c r="AS1437" s="34" t="s">
        <v>1644</v>
      </c>
      <c r="AT1437" s="34"/>
      <c r="AU1437" s="29">
        <v>1330</v>
      </c>
      <c r="AV1437" s="29" t="s">
        <v>449</v>
      </c>
      <c r="AW1437" s="29" t="str">
        <f t="shared" si="295"/>
        <v>1330.</v>
      </c>
      <c r="AX1437" s="104"/>
      <c r="BN1437" s="104"/>
    </row>
    <row r="1438" spans="1:66" ht="22.5" customHeight="1" x14ac:dyDescent="0.3">
      <c r="A1438" s="159" t="str">
        <f t="shared" si="298"/>
        <v>1331.</v>
      </c>
      <c r="B1438" s="159">
        <v>4757</v>
      </c>
      <c r="C1438" s="171" t="s">
        <v>1393</v>
      </c>
      <c r="D1438" s="159">
        <v>1957</v>
      </c>
      <c r="E1438" s="167" t="s">
        <v>34</v>
      </c>
      <c r="F1438" s="159" t="s">
        <v>35</v>
      </c>
      <c r="G1438" s="168">
        <v>2</v>
      </c>
      <c r="H1438" s="168">
        <v>1</v>
      </c>
      <c r="I1438" s="165">
        <v>444</v>
      </c>
      <c r="J1438" s="165">
        <v>375.8</v>
      </c>
      <c r="K1438" s="165">
        <v>288.2</v>
      </c>
      <c r="L1438" s="169">
        <v>21</v>
      </c>
      <c r="M1438" s="165">
        <f>T1438</f>
        <v>62721.34</v>
      </c>
      <c r="N1438" s="165" t="s">
        <v>34</v>
      </c>
      <c r="O1438" s="160" t="s">
        <v>34</v>
      </c>
      <c r="P1438" s="165" t="s">
        <v>34</v>
      </c>
      <c r="Q1438" s="152">
        <f t="shared" si="291"/>
        <v>62721.34</v>
      </c>
      <c r="R1438" s="173">
        <f>M1438/I1438</f>
        <v>141.26427927927926</v>
      </c>
      <c r="S1438" s="154">
        <v>5526.6610169491523</v>
      </c>
      <c r="T1438" s="165">
        <v>62721.34</v>
      </c>
      <c r="U1438" s="169" t="s">
        <v>34</v>
      </c>
      <c r="V1438" s="165" t="s">
        <v>34</v>
      </c>
      <c r="W1438" s="165" t="s">
        <v>34</v>
      </c>
      <c r="X1438" s="165" t="s">
        <v>34</v>
      </c>
      <c r="Y1438" s="165" t="s">
        <v>34</v>
      </c>
      <c r="Z1438" s="165" t="s">
        <v>34</v>
      </c>
      <c r="AA1438" s="165" t="s">
        <v>34</v>
      </c>
      <c r="AB1438" s="165" t="s">
        <v>34</v>
      </c>
      <c r="AC1438" s="165" t="s">
        <v>34</v>
      </c>
      <c r="AD1438" s="165" t="s">
        <v>34</v>
      </c>
      <c r="AE1438" s="165" t="s">
        <v>34</v>
      </c>
      <c r="AF1438" s="165" t="s">
        <v>34</v>
      </c>
      <c r="AG1438" s="165" t="s">
        <v>34</v>
      </c>
      <c r="AH1438" s="165" t="s">
        <v>34</v>
      </c>
      <c r="AI1438" s="170" t="s">
        <v>405</v>
      </c>
      <c r="AJ1438" s="41" t="s">
        <v>405</v>
      </c>
      <c r="AK1438" s="1" t="s">
        <v>404</v>
      </c>
      <c r="AL1438" s="90">
        <v>1</v>
      </c>
      <c r="AM1438" s="92"/>
      <c r="AN1438" s="25" t="s">
        <v>409</v>
      </c>
      <c r="AO1438" s="25"/>
      <c r="AP1438" s="25"/>
      <c r="AQ1438" s="25"/>
      <c r="AR1438" s="25"/>
      <c r="AS1438" s="34" t="s">
        <v>1898</v>
      </c>
      <c r="AT1438" s="34"/>
      <c r="AU1438" s="29">
        <v>1331</v>
      </c>
      <c r="AV1438" s="29" t="s">
        <v>449</v>
      </c>
      <c r="AW1438" s="29" t="str">
        <f t="shared" si="295"/>
        <v>1331.</v>
      </c>
      <c r="AX1438" s="104"/>
      <c r="BN1438" s="104"/>
    </row>
    <row r="1439" spans="1:66" ht="22.5" customHeight="1" x14ac:dyDescent="0.3">
      <c r="A1439" s="159" t="str">
        <f t="shared" si="298"/>
        <v>1332.</v>
      </c>
      <c r="B1439" s="159">
        <v>4775</v>
      </c>
      <c r="C1439" s="186" t="s">
        <v>1394</v>
      </c>
      <c r="D1439" s="159">
        <v>1977</v>
      </c>
      <c r="E1439" s="167" t="s">
        <v>34</v>
      </c>
      <c r="F1439" s="159" t="s">
        <v>35</v>
      </c>
      <c r="G1439" s="168">
        <v>5</v>
      </c>
      <c r="H1439" s="168">
        <v>1</v>
      </c>
      <c r="I1439" s="165">
        <v>1571.2</v>
      </c>
      <c r="J1439" s="165">
        <v>1053.0999999999999</v>
      </c>
      <c r="K1439" s="165">
        <v>1053.0999999999999</v>
      </c>
      <c r="L1439" s="169">
        <v>103</v>
      </c>
      <c r="M1439" s="165">
        <f>T1439+AG1439</f>
        <v>1549185</v>
      </c>
      <c r="N1439" s="165" t="s">
        <v>34</v>
      </c>
      <c r="O1439" s="160" t="s">
        <v>34</v>
      </c>
      <c r="P1439" s="165" t="s">
        <v>34</v>
      </c>
      <c r="Q1439" s="152">
        <f t="shared" si="291"/>
        <v>1549185</v>
      </c>
      <c r="R1439" s="173">
        <f>M1439/I1439</f>
        <v>985.98841649694498</v>
      </c>
      <c r="S1439" s="154">
        <v>5526.6610169491523</v>
      </c>
      <c r="T1439" s="165">
        <v>1308872.3999999999</v>
      </c>
      <c r="U1439" s="169" t="s">
        <v>34</v>
      </c>
      <c r="V1439" s="165" t="s">
        <v>34</v>
      </c>
      <c r="W1439" s="165" t="s">
        <v>34</v>
      </c>
      <c r="X1439" s="165" t="s">
        <v>34</v>
      </c>
      <c r="Y1439" s="165" t="s">
        <v>34</v>
      </c>
      <c r="Z1439" s="165" t="s">
        <v>34</v>
      </c>
      <c r="AA1439" s="165" t="s">
        <v>34</v>
      </c>
      <c r="AB1439" s="165" t="s">
        <v>34</v>
      </c>
      <c r="AC1439" s="165" t="s">
        <v>34</v>
      </c>
      <c r="AD1439" s="165" t="s">
        <v>34</v>
      </c>
      <c r="AE1439" s="165" t="s">
        <v>34</v>
      </c>
      <c r="AF1439" s="165" t="s">
        <v>34</v>
      </c>
      <c r="AG1439" s="165">
        <v>240312.6</v>
      </c>
      <c r="AH1439" s="165" t="s">
        <v>34</v>
      </c>
      <c r="AI1439" s="170" t="s">
        <v>405</v>
      </c>
      <c r="AJ1439" s="41" t="s">
        <v>405</v>
      </c>
      <c r="AK1439" s="1" t="s">
        <v>404</v>
      </c>
      <c r="AL1439" s="90">
        <v>1</v>
      </c>
      <c r="AM1439" s="92"/>
      <c r="AN1439" s="25" t="s">
        <v>486</v>
      </c>
      <c r="AO1439" s="25"/>
      <c r="AP1439" s="25"/>
      <c r="AQ1439" s="25"/>
      <c r="AR1439" s="25"/>
      <c r="AS1439" s="34" t="s">
        <v>1566</v>
      </c>
      <c r="AT1439" s="34"/>
      <c r="AU1439" s="29">
        <v>1332</v>
      </c>
      <c r="AV1439" s="29" t="s">
        <v>449</v>
      </c>
      <c r="AW1439" s="29" t="str">
        <f t="shared" si="295"/>
        <v>1332.</v>
      </c>
      <c r="AX1439" s="104"/>
      <c r="BN1439" s="104"/>
    </row>
    <row r="1440" spans="1:66" ht="22.5" customHeight="1" x14ac:dyDescent="0.3">
      <c r="A1440" s="159" t="str">
        <f t="shared" si="298"/>
        <v>1333.</v>
      </c>
      <c r="B1440" s="159">
        <v>4779</v>
      </c>
      <c r="C1440" s="186" t="s">
        <v>1954</v>
      </c>
      <c r="D1440" s="159">
        <v>1978</v>
      </c>
      <c r="E1440" s="167" t="s">
        <v>34</v>
      </c>
      <c r="F1440" s="159" t="s">
        <v>35</v>
      </c>
      <c r="G1440" s="168">
        <v>5</v>
      </c>
      <c r="H1440" s="168">
        <v>1</v>
      </c>
      <c r="I1440" s="165">
        <v>1571.2</v>
      </c>
      <c r="J1440" s="165">
        <v>1053.0999999999999</v>
      </c>
      <c r="K1440" s="165">
        <v>1053.0999999999999</v>
      </c>
      <c r="L1440" s="169">
        <v>103</v>
      </c>
      <c r="M1440" s="165">
        <f>T1440+AH1440</f>
        <v>218588.9</v>
      </c>
      <c r="N1440" s="165" t="s">
        <v>34</v>
      </c>
      <c r="O1440" s="160" t="s">
        <v>34</v>
      </c>
      <c r="P1440" s="165" t="s">
        <v>34</v>
      </c>
      <c r="Q1440" s="152">
        <f t="shared" si="291"/>
        <v>218588.9</v>
      </c>
      <c r="R1440" s="173">
        <f>M1440/I1440</f>
        <v>139.12226323828921</v>
      </c>
      <c r="S1440" s="154">
        <v>5526.6610169491523</v>
      </c>
      <c r="T1440" s="165">
        <v>197492.38</v>
      </c>
      <c r="U1440" s="169" t="s">
        <v>34</v>
      </c>
      <c r="V1440" s="165" t="s">
        <v>34</v>
      </c>
      <c r="W1440" s="165" t="s">
        <v>34</v>
      </c>
      <c r="X1440" s="165" t="s">
        <v>34</v>
      </c>
      <c r="Y1440" s="165" t="s">
        <v>34</v>
      </c>
      <c r="Z1440" s="165" t="s">
        <v>34</v>
      </c>
      <c r="AA1440" s="165" t="s">
        <v>34</v>
      </c>
      <c r="AB1440" s="165" t="s">
        <v>34</v>
      </c>
      <c r="AC1440" s="165" t="s">
        <v>34</v>
      </c>
      <c r="AD1440" s="165" t="s">
        <v>34</v>
      </c>
      <c r="AE1440" s="165" t="s">
        <v>34</v>
      </c>
      <c r="AF1440" s="165" t="s">
        <v>34</v>
      </c>
      <c r="AG1440" s="165" t="s">
        <v>34</v>
      </c>
      <c r="AH1440" s="165">
        <v>21096.52</v>
      </c>
      <c r="AI1440" s="170" t="s">
        <v>405</v>
      </c>
      <c r="AJ1440" s="41" t="s">
        <v>405</v>
      </c>
      <c r="AK1440" s="1" t="s">
        <v>404</v>
      </c>
      <c r="AL1440" s="90">
        <v>1</v>
      </c>
      <c r="AM1440" s="92"/>
      <c r="AN1440" s="25" t="s">
        <v>502</v>
      </c>
      <c r="AO1440" s="25"/>
      <c r="AP1440" s="25"/>
      <c r="AQ1440" s="25"/>
      <c r="AR1440" s="25"/>
      <c r="AS1440" s="34" t="s">
        <v>1952</v>
      </c>
      <c r="AT1440" s="34"/>
      <c r="AU1440" s="29">
        <v>1333</v>
      </c>
      <c r="AV1440" s="29" t="s">
        <v>449</v>
      </c>
      <c r="AW1440" s="29" t="str">
        <f t="shared" si="295"/>
        <v>1333.</v>
      </c>
      <c r="AX1440" s="104"/>
      <c r="BN1440" s="104"/>
    </row>
    <row r="1441" spans="1:66" ht="22.5" customHeight="1" x14ac:dyDescent="0.3">
      <c r="A1441" s="159" t="str">
        <f t="shared" si="298"/>
        <v>1334.</v>
      </c>
      <c r="B1441" s="159">
        <v>4782</v>
      </c>
      <c r="C1441" s="185" t="s">
        <v>1668</v>
      </c>
      <c r="D1441" s="159">
        <v>1977</v>
      </c>
      <c r="E1441" s="167" t="s">
        <v>34</v>
      </c>
      <c r="F1441" s="159" t="s">
        <v>35</v>
      </c>
      <c r="G1441" s="168">
        <v>5</v>
      </c>
      <c r="H1441" s="168">
        <v>7</v>
      </c>
      <c r="I1441" s="165">
        <v>5758.3</v>
      </c>
      <c r="J1441" s="165">
        <v>3601.9</v>
      </c>
      <c r="K1441" s="165">
        <v>3601.9</v>
      </c>
      <c r="L1441" s="169">
        <v>259</v>
      </c>
      <c r="M1441" s="165">
        <f>T1441</f>
        <v>1449328.34</v>
      </c>
      <c r="N1441" s="165" t="s">
        <v>34</v>
      </c>
      <c r="O1441" s="160" t="s">
        <v>34</v>
      </c>
      <c r="P1441" s="165" t="s">
        <v>34</v>
      </c>
      <c r="Q1441" s="152">
        <f t="shared" si="291"/>
        <v>1449328.34</v>
      </c>
      <c r="R1441" s="173"/>
      <c r="S1441" s="154"/>
      <c r="T1441" s="165">
        <v>1449328.34</v>
      </c>
      <c r="U1441" s="169" t="s">
        <v>34</v>
      </c>
      <c r="V1441" s="165" t="s">
        <v>34</v>
      </c>
      <c r="W1441" s="165" t="s">
        <v>34</v>
      </c>
      <c r="X1441" s="165" t="s">
        <v>34</v>
      </c>
      <c r="Y1441" s="165" t="s">
        <v>34</v>
      </c>
      <c r="Z1441" s="165" t="s">
        <v>34</v>
      </c>
      <c r="AA1441" s="165" t="s">
        <v>34</v>
      </c>
      <c r="AB1441" s="165" t="s">
        <v>34</v>
      </c>
      <c r="AC1441" s="165" t="s">
        <v>34</v>
      </c>
      <c r="AD1441" s="165" t="s">
        <v>34</v>
      </c>
      <c r="AE1441" s="165" t="s">
        <v>34</v>
      </c>
      <c r="AF1441" s="165" t="s">
        <v>34</v>
      </c>
      <c r="AG1441" s="165" t="s">
        <v>34</v>
      </c>
      <c r="AH1441" s="165" t="s">
        <v>34</v>
      </c>
      <c r="AI1441" s="170" t="s">
        <v>405</v>
      </c>
      <c r="AJ1441" s="41" t="s">
        <v>405</v>
      </c>
      <c r="AK1441" s="1" t="s">
        <v>408</v>
      </c>
      <c r="AL1441" s="90">
        <v>1</v>
      </c>
      <c r="AM1441" s="92"/>
      <c r="AN1441" s="25" t="s">
        <v>486</v>
      </c>
      <c r="AO1441" s="25"/>
      <c r="AP1441" s="25"/>
      <c r="AQ1441" s="25"/>
      <c r="AR1441" s="25"/>
      <c r="AS1441" s="34" t="s">
        <v>1669</v>
      </c>
      <c r="AT1441" s="34"/>
      <c r="AU1441" s="29">
        <v>1334</v>
      </c>
      <c r="AV1441" s="29" t="s">
        <v>449</v>
      </c>
      <c r="AW1441" s="29" t="str">
        <f t="shared" si="295"/>
        <v>1334.</v>
      </c>
      <c r="AX1441" s="104"/>
      <c r="BN1441" s="104"/>
    </row>
    <row r="1442" spans="1:66" ht="22.5" customHeight="1" x14ac:dyDescent="0.3">
      <c r="A1442" s="159" t="str">
        <f t="shared" si="298"/>
        <v>1335.</v>
      </c>
      <c r="B1442" s="159">
        <v>4783</v>
      </c>
      <c r="C1442" s="185" t="s">
        <v>396</v>
      </c>
      <c r="D1442" s="159">
        <v>1974</v>
      </c>
      <c r="E1442" s="167" t="s">
        <v>34</v>
      </c>
      <c r="F1442" s="159" t="s">
        <v>35</v>
      </c>
      <c r="G1442" s="168">
        <v>5</v>
      </c>
      <c r="H1442" s="168">
        <v>8</v>
      </c>
      <c r="I1442" s="165">
        <v>7140.7</v>
      </c>
      <c r="J1442" s="165">
        <v>3882.6</v>
      </c>
      <c r="K1442" s="165">
        <v>3882.6</v>
      </c>
      <c r="L1442" s="169">
        <v>278</v>
      </c>
      <c r="M1442" s="165">
        <f>T1442+AH1442</f>
        <v>1622410.77</v>
      </c>
      <c r="N1442" s="165" t="s">
        <v>34</v>
      </c>
      <c r="O1442" s="160" t="s">
        <v>34</v>
      </c>
      <c r="P1442" s="165" t="s">
        <v>34</v>
      </c>
      <c r="Q1442" s="152">
        <f t="shared" si="291"/>
        <v>1622410.77</v>
      </c>
      <c r="R1442" s="173"/>
      <c r="S1442" s="154"/>
      <c r="T1442" s="165">
        <v>1531333.96</v>
      </c>
      <c r="U1442" s="169" t="s">
        <v>34</v>
      </c>
      <c r="V1442" s="165" t="s">
        <v>34</v>
      </c>
      <c r="W1442" s="165" t="s">
        <v>34</v>
      </c>
      <c r="X1442" s="165" t="s">
        <v>34</v>
      </c>
      <c r="Y1442" s="165" t="s">
        <v>34</v>
      </c>
      <c r="Z1442" s="165" t="s">
        <v>34</v>
      </c>
      <c r="AA1442" s="165" t="s">
        <v>34</v>
      </c>
      <c r="AB1442" s="165" t="s">
        <v>34</v>
      </c>
      <c r="AC1442" s="165" t="s">
        <v>34</v>
      </c>
      <c r="AD1442" s="165" t="s">
        <v>34</v>
      </c>
      <c r="AE1442" s="165" t="s">
        <v>34</v>
      </c>
      <c r="AF1442" s="165" t="s">
        <v>34</v>
      </c>
      <c r="AG1442" s="165" t="s">
        <v>34</v>
      </c>
      <c r="AH1442" s="165">
        <v>91076.81</v>
      </c>
      <c r="AI1442" s="170" t="s">
        <v>405</v>
      </c>
      <c r="AJ1442" s="41" t="s">
        <v>405</v>
      </c>
      <c r="AK1442" s="1" t="s">
        <v>406</v>
      </c>
      <c r="AL1442" s="90">
        <v>1</v>
      </c>
      <c r="AM1442" s="92"/>
      <c r="AN1442" s="25" t="s">
        <v>502</v>
      </c>
      <c r="AO1442" s="25"/>
      <c r="AP1442" s="25"/>
      <c r="AQ1442" s="25"/>
      <c r="AR1442" s="25"/>
      <c r="AS1442" s="34" t="s">
        <v>1638</v>
      </c>
      <c r="AT1442" s="34"/>
      <c r="AU1442" s="29">
        <v>1335</v>
      </c>
      <c r="AV1442" s="29" t="s">
        <v>449</v>
      </c>
      <c r="AW1442" s="29" t="str">
        <f t="shared" si="295"/>
        <v>1335.</v>
      </c>
      <c r="AX1442" s="104"/>
      <c r="BN1442" s="104"/>
    </row>
    <row r="1443" spans="1:66" ht="22.5" customHeight="1" x14ac:dyDescent="0.3">
      <c r="A1443" s="159" t="str">
        <f t="shared" si="298"/>
        <v>1336.</v>
      </c>
      <c r="B1443" s="159">
        <v>4799</v>
      </c>
      <c r="C1443" s="185" t="s">
        <v>1709</v>
      </c>
      <c r="D1443" s="159">
        <v>1970</v>
      </c>
      <c r="E1443" s="167" t="s">
        <v>34</v>
      </c>
      <c r="F1443" s="159" t="s">
        <v>35</v>
      </c>
      <c r="G1443" s="168">
        <v>5</v>
      </c>
      <c r="H1443" s="168">
        <v>6</v>
      </c>
      <c r="I1443" s="165">
        <v>4802.8</v>
      </c>
      <c r="J1443" s="165">
        <v>4278.2</v>
      </c>
      <c r="K1443" s="165">
        <v>4278.2</v>
      </c>
      <c r="L1443" s="169">
        <v>201</v>
      </c>
      <c r="M1443" s="165">
        <f t="shared" ref="M1443:M1449" si="300">X1443</f>
        <v>2035586</v>
      </c>
      <c r="N1443" s="165" t="s">
        <v>34</v>
      </c>
      <c r="O1443" s="160" t="s">
        <v>34</v>
      </c>
      <c r="P1443" s="165" t="s">
        <v>34</v>
      </c>
      <c r="Q1443" s="152">
        <f t="shared" si="291"/>
        <v>2035586</v>
      </c>
      <c r="R1443" s="173"/>
      <c r="S1443" s="154"/>
      <c r="T1443" s="165" t="s">
        <v>34</v>
      </c>
      <c r="U1443" s="169" t="s">
        <v>34</v>
      </c>
      <c r="V1443" s="165" t="s">
        <v>34</v>
      </c>
      <c r="W1443" s="165">
        <v>1270</v>
      </c>
      <c r="X1443" s="165">
        <v>2035586</v>
      </c>
      <c r="Y1443" s="165" t="s">
        <v>34</v>
      </c>
      <c r="Z1443" s="165" t="s">
        <v>34</v>
      </c>
      <c r="AA1443" s="165" t="s">
        <v>34</v>
      </c>
      <c r="AB1443" s="165" t="s">
        <v>34</v>
      </c>
      <c r="AC1443" s="165" t="s">
        <v>34</v>
      </c>
      <c r="AD1443" s="165" t="s">
        <v>34</v>
      </c>
      <c r="AE1443" s="165" t="s">
        <v>34</v>
      </c>
      <c r="AF1443" s="165" t="s">
        <v>34</v>
      </c>
      <c r="AG1443" s="165" t="s">
        <v>34</v>
      </c>
      <c r="AH1443" s="165" t="s">
        <v>34</v>
      </c>
      <c r="AI1443" s="170" t="s">
        <v>405</v>
      </c>
      <c r="AJ1443" s="41" t="s">
        <v>405</v>
      </c>
      <c r="AK1443" s="1" t="s">
        <v>408</v>
      </c>
      <c r="AL1443" s="90">
        <v>1</v>
      </c>
      <c r="AM1443" s="91"/>
      <c r="AN1443" s="48" t="s">
        <v>1587</v>
      </c>
      <c r="AO1443" s="48"/>
      <c r="AP1443" s="48"/>
      <c r="AQ1443" s="48"/>
      <c r="AR1443" s="48"/>
      <c r="AS1443" s="34" t="s">
        <v>1710</v>
      </c>
      <c r="AT1443" s="34"/>
      <c r="AU1443" s="29">
        <v>1336</v>
      </c>
      <c r="AV1443" s="29" t="s">
        <v>449</v>
      </c>
      <c r="AW1443" s="29" t="str">
        <f t="shared" si="295"/>
        <v>1336.</v>
      </c>
      <c r="AX1443" s="104"/>
      <c r="BN1443" s="104"/>
    </row>
    <row r="1444" spans="1:66" ht="22.5" customHeight="1" x14ac:dyDescent="0.3">
      <c r="A1444" s="159" t="str">
        <f t="shared" si="298"/>
        <v>1337.</v>
      </c>
      <c r="B1444" s="159">
        <v>4803</v>
      </c>
      <c r="C1444" s="186" t="s">
        <v>1395</v>
      </c>
      <c r="D1444" s="159">
        <v>1969</v>
      </c>
      <c r="E1444" s="167" t="s">
        <v>34</v>
      </c>
      <c r="F1444" s="159" t="s">
        <v>35</v>
      </c>
      <c r="G1444" s="168">
        <v>5</v>
      </c>
      <c r="H1444" s="168">
        <v>2</v>
      </c>
      <c r="I1444" s="165">
        <v>2969.4</v>
      </c>
      <c r="J1444" s="165">
        <v>2841</v>
      </c>
      <c r="K1444" s="165">
        <v>2841</v>
      </c>
      <c r="L1444" s="169">
        <v>204</v>
      </c>
      <c r="M1444" s="165">
        <f t="shared" si="300"/>
        <v>1617411.29</v>
      </c>
      <c r="N1444" s="165" t="s">
        <v>34</v>
      </c>
      <c r="O1444" s="160" t="s">
        <v>34</v>
      </c>
      <c r="P1444" s="165" t="s">
        <v>34</v>
      </c>
      <c r="Q1444" s="152">
        <f t="shared" si="291"/>
        <v>1617411.29</v>
      </c>
      <c r="R1444" s="173">
        <f t="shared" ref="R1444:R1453" si="301">M1444/I1444</f>
        <v>544.6929649087358</v>
      </c>
      <c r="S1444" s="154">
        <v>5526.6610169491523</v>
      </c>
      <c r="T1444" s="165" t="s">
        <v>34</v>
      </c>
      <c r="U1444" s="169" t="s">
        <v>34</v>
      </c>
      <c r="V1444" s="165" t="s">
        <v>34</v>
      </c>
      <c r="W1444" s="165">
        <v>1059</v>
      </c>
      <c r="X1444" s="165">
        <v>1617411.29</v>
      </c>
      <c r="Y1444" s="165" t="s">
        <v>34</v>
      </c>
      <c r="Z1444" s="165" t="s">
        <v>34</v>
      </c>
      <c r="AA1444" s="165" t="s">
        <v>34</v>
      </c>
      <c r="AB1444" s="165" t="s">
        <v>34</v>
      </c>
      <c r="AC1444" s="165" t="s">
        <v>34</v>
      </c>
      <c r="AD1444" s="165" t="s">
        <v>34</v>
      </c>
      <c r="AE1444" s="165" t="s">
        <v>34</v>
      </c>
      <c r="AF1444" s="165" t="s">
        <v>34</v>
      </c>
      <c r="AG1444" s="165" t="s">
        <v>34</v>
      </c>
      <c r="AH1444" s="165" t="s">
        <v>34</v>
      </c>
      <c r="AI1444" s="170" t="s">
        <v>405</v>
      </c>
      <c r="AJ1444" s="41" t="s">
        <v>405</v>
      </c>
      <c r="AK1444" s="1" t="s">
        <v>404</v>
      </c>
      <c r="AL1444" s="90">
        <v>1</v>
      </c>
      <c r="AM1444" s="92"/>
      <c r="AN1444" s="25" t="s">
        <v>1587</v>
      </c>
      <c r="AO1444" s="25"/>
      <c r="AP1444" s="25"/>
      <c r="AQ1444" s="25"/>
      <c r="AR1444" s="25"/>
      <c r="AS1444" s="34" t="s">
        <v>512</v>
      </c>
      <c r="AT1444" s="34"/>
      <c r="AU1444" s="29">
        <v>1337</v>
      </c>
      <c r="AV1444" s="29" t="s">
        <v>449</v>
      </c>
      <c r="AW1444" s="29" t="str">
        <f t="shared" si="295"/>
        <v>1337.</v>
      </c>
      <c r="AX1444" s="104"/>
      <c r="BN1444" s="104"/>
    </row>
    <row r="1445" spans="1:66" ht="22.5" customHeight="1" x14ac:dyDescent="0.3">
      <c r="A1445" s="159" t="str">
        <f t="shared" si="298"/>
        <v>1338.</v>
      </c>
      <c r="B1445" s="159">
        <v>4807</v>
      </c>
      <c r="C1445" s="185" t="s">
        <v>1396</v>
      </c>
      <c r="D1445" s="159">
        <v>1973</v>
      </c>
      <c r="E1445" s="167" t="s">
        <v>34</v>
      </c>
      <c r="F1445" s="159" t="s">
        <v>35</v>
      </c>
      <c r="G1445" s="168">
        <v>5</v>
      </c>
      <c r="H1445" s="168">
        <v>4</v>
      </c>
      <c r="I1445" s="165">
        <v>3260.7</v>
      </c>
      <c r="J1445" s="165">
        <v>3215.3</v>
      </c>
      <c r="K1445" s="165">
        <v>3215.3</v>
      </c>
      <c r="L1445" s="169">
        <v>163</v>
      </c>
      <c r="M1445" s="165">
        <f t="shared" si="300"/>
        <v>1630515.7</v>
      </c>
      <c r="N1445" s="165" t="s">
        <v>34</v>
      </c>
      <c r="O1445" s="160" t="s">
        <v>34</v>
      </c>
      <c r="P1445" s="165" t="s">
        <v>34</v>
      </c>
      <c r="Q1445" s="152">
        <f t="shared" ref="Q1445:Q1507" si="302">M1445</f>
        <v>1630515.7</v>
      </c>
      <c r="R1445" s="173">
        <f t="shared" si="301"/>
        <v>500.05081730916675</v>
      </c>
      <c r="S1445" s="154">
        <v>5526.6610169491523</v>
      </c>
      <c r="T1445" s="165" t="s">
        <v>34</v>
      </c>
      <c r="U1445" s="169" t="s">
        <v>34</v>
      </c>
      <c r="V1445" s="165" t="s">
        <v>34</v>
      </c>
      <c r="W1445" s="165">
        <v>977.8</v>
      </c>
      <c r="X1445" s="165">
        <v>1630515.7</v>
      </c>
      <c r="Y1445" s="165" t="s">
        <v>34</v>
      </c>
      <c r="Z1445" s="165" t="s">
        <v>34</v>
      </c>
      <c r="AA1445" s="165" t="s">
        <v>34</v>
      </c>
      <c r="AB1445" s="165" t="s">
        <v>34</v>
      </c>
      <c r="AC1445" s="165" t="s">
        <v>34</v>
      </c>
      <c r="AD1445" s="165" t="s">
        <v>34</v>
      </c>
      <c r="AE1445" s="165" t="s">
        <v>34</v>
      </c>
      <c r="AF1445" s="165" t="s">
        <v>34</v>
      </c>
      <c r="AG1445" s="165" t="s">
        <v>34</v>
      </c>
      <c r="AH1445" s="165" t="s">
        <v>34</v>
      </c>
      <c r="AI1445" s="170" t="s">
        <v>405</v>
      </c>
      <c r="AJ1445" s="41" t="s">
        <v>405</v>
      </c>
      <c r="AK1445" s="1" t="s">
        <v>404</v>
      </c>
      <c r="AL1445" s="90">
        <v>1</v>
      </c>
      <c r="AM1445" s="92"/>
      <c r="AN1445" s="25" t="s">
        <v>1587</v>
      </c>
      <c r="AO1445" s="25"/>
      <c r="AP1445" s="25"/>
      <c r="AQ1445" s="25"/>
      <c r="AR1445" s="25"/>
      <c r="AS1445" s="34"/>
      <c r="AT1445" s="34"/>
      <c r="AU1445" s="29">
        <v>1338</v>
      </c>
      <c r="AV1445" s="29" t="s">
        <v>449</v>
      </c>
      <c r="AW1445" s="29" t="str">
        <f t="shared" si="295"/>
        <v>1338.</v>
      </c>
      <c r="AX1445" s="104"/>
      <c r="BN1445" s="104"/>
    </row>
    <row r="1446" spans="1:66" ht="22.5" customHeight="1" x14ac:dyDescent="0.3">
      <c r="A1446" s="159" t="str">
        <f t="shared" si="298"/>
        <v>1339.</v>
      </c>
      <c r="B1446" s="159">
        <v>4815</v>
      </c>
      <c r="C1446" s="185" t="s">
        <v>1397</v>
      </c>
      <c r="D1446" s="159">
        <v>1973</v>
      </c>
      <c r="E1446" s="167" t="s">
        <v>34</v>
      </c>
      <c r="F1446" s="159" t="s">
        <v>35</v>
      </c>
      <c r="G1446" s="168">
        <v>5</v>
      </c>
      <c r="H1446" s="168">
        <v>10</v>
      </c>
      <c r="I1446" s="165">
        <v>8678</v>
      </c>
      <c r="J1446" s="165">
        <v>7344.1</v>
      </c>
      <c r="K1446" s="165">
        <v>4448.2</v>
      </c>
      <c r="L1446" s="169">
        <v>297</v>
      </c>
      <c r="M1446" s="165">
        <f t="shared" si="300"/>
        <v>3996021.22</v>
      </c>
      <c r="N1446" s="165" t="s">
        <v>34</v>
      </c>
      <c r="O1446" s="160" t="s">
        <v>34</v>
      </c>
      <c r="P1446" s="165" t="s">
        <v>34</v>
      </c>
      <c r="Q1446" s="152">
        <f t="shared" si="302"/>
        <v>3996021.22</v>
      </c>
      <c r="R1446" s="173">
        <f t="shared" si="301"/>
        <v>460.47720903433975</v>
      </c>
      <c r="S1446" s="154">
        <v>5526.6610169491523</v>
      </c>
      <c r="T1446" s="165" t="s">
        <v>34</v>
      </c>
      <c r="U1446" s="169" t="s">
        <v>34</v>
      </c>
      <c r="V1446" s="165" t="s">
        <v>34</v>
      </c>
      <c r="W1446" s="165">
        <v>2420</v>
      </c>
      <c r="X1446" s="165">
        <v>3996021.22</v>
      </c>
      <c r="Y1446" s="165" t="s">
        <v>34</v>
      </c>
      <c r="Z1446" s="165" t="s">
        <v>34</v>
      </c>
      <c r="AA1446" s="165" t="s">
        <v>34</v>
      </c>
      <c r="AB1446" s="165" t="s">
        <v>34</v>
      </c>
      <c r="AC1446" s="165" t="s">
        <v>34</v>
      </c>
      <c r="AD1446" s="165" t="s">
        <v>34</v>
      </c>
      <c r="AE1446" s="165" t="s">
        <v>34</v>
      </c>
      <c r="AF1446" s="165" t="s">
        <v>34</v>
      </c>
      <c r="AG1446" s="165" t="s">
        <v>34</v>
      </c>
      <c r="AH1446" s="165" t="s">
        <v>34</v>
      </c>
      <c r="AI1446" s="170" t="s">
        <v>405</v>
      </c>
      <c r="AJ1446" s="41" t="s">
        <v>405</v>
      </c>
      <c r="AK1446" s="1" t="s">
        <v>407</v>
      </c>
      <c r="AL1446" s="90">
        <v>1</v>
      </c>
      <c r="AM1446" s="89"/>
      <c r="AN1446" s="25" t="s">
        <v>1587</v>
      </c>
      <c r="AO1446" s="25"/>
      <c r="AP1446" s="25"/>
      <c r="AQ1446" s="25"/>
      <c r="AR1446" s="25"/>
      <c r="AS1446" s="34"/>
      <c r="AT1446" s="34"/>
      <c r="AU1446" s="29">
        <v>1339</v>
      </c>
      <c r="AV1446" s="29" t="s">
        <v>449</v>
      </c>
      <c r="AW1446" s="29" t="str">
        <f t="shared" si="295"/>
        <v>1339.</v>
      </c>
      <c r="AX1446" s="104"/>
      <c r="BN1446" s="104"/>
    </row>
    <row r="1447" spans="1:66" ht="22.5" customHeight="1" x14ac:dyDescent="0.3">
      <c r="A1447" s="159" t="str">
        <f t="shared" si="298"/>
        <v>1340.</v>
      </c>
      <c r="B1447" s="159">
        <v>4817</v>
      </c>
      <c r="C1447" s="185" t="s">
        <v>1398</v>
      </c>
      <c r="D1447" s="159">
        <v>1977</v>
      </c>
      <c r="E1447" s="167" t="s">
        <v>34</v>
      </c>
      <c r="F1447" s="159" t="s">
        <v>35</v>
      </c>
      <c r="G1447" s="168">
        <v>5</v>
      </c>
      <c r="H1447" s="168">
        <v>1</v>
      </c>
      <c r="I1447" s="165">
        <v>3630.4</v>
      </c>
      <c r="J1447" s="165">
        <v>3072.4</v>
      </c>
      <c r="K1447" s="165">
        <v>2367.3000000000002</v>
      </c>
      <c r="L1447" s="169">
        <v>203</v>
      </c>
      <c r="M1447" s="165">
        <f t="shared" si="300"/>
        <v>1756885.8</v>
      </c>
      <c r="N1447" s="165" t="s">
        <v>34</v>
      </c>
      <c r="O1447" s="160" t="s">
        <v>34</v>
      </c>
      <c r="P1447" s="165" t="s">
        <v>34</v>
      </c>
      <c r="Q1447" s="152">
        <f t="shared" si="302"/>
        <v>1756885.8</v>
      </c>
      <c r="R1447" s="173">
        <f t="shared" si="301"/>
        <v>483.93725209343324</v>
      </c>
      <c r="S1447" s="154">
        <v>5526.6610169491523</v>
      </c>
      <c r="T1447" s="165" t="s">
        <v>34</v>
      </c>
      <c r="U1447" s="169" t="s">
        <v>34</v>
      </c>
      <c r="V1447" s="165" t="s">
        <v>34</v>
      </c>
      <c r="W1447" s="165">
        <v>1062.4000000000001</v>
      </c>
      <c r="X1447" s="165">
        <v>1756885.8</v>
      </c>
      <c r="Y1447" s="165" t="s">
        <v>34</v>
      </c>
      <c r="Z1447" s="165" t="s">
        <v>34</v>
      </c>
      <c r="AA1447" s="165" t="s">
        <v>34</v>
      </c>
      <c r="AB1447" s="165" t="s">
        <v>34</v>
      </c>
      <c r="AC1447" s="165" t="s">
        <v>34</v>
      </c>
      <c r="AD1447" s="165" t="s">
        <v>34</v>
      </c>
      <c r="AE1447" s="165" t="s">
        <v>34</v>
      </c>
      <c r="AF1447" s="165" t="s">
        <v>34</v>
      </c>
      <c r="AG1447" s="165" t="s">
        <v>34</v>
      </c>
      <c r="AH1447" s="165" t="s">
        <v>34</v>
      </c>
      <c r="AI1447" s="170" t="s">
        <v>405</v>
      </c>
      <c r="AJ1447" s="41" t="s">
        <v>405</v>
      </c>
      <c r="AK1447" s="1" t="s">
        <v>404</v>
      </c>
      <c r="AL1447" s="90">
        <v>1</v>
      </c>
      <c r="AM1447" s="92"/>
      <c r="AN1447" s="25" t="s">
        <v>1587</v>
      </c>
      <c r="AO1447" s="25"/>
      <c r="AP1447" s="25"/>
      <c r="AQ1447" s="25"/>
      <c r="AR1447" s="25"/>
      <c r="AS1447" s="34"/>
      <c r="AT1447" s="34"/>
      <c r="AU1447" s="29">
        <v>1340</v>
      </c>
      <c r="AV1447" s="29" t="s">
        <v>449</v>
      </c>
      <c r="AW1447" s="29" t="str">
        <f t="shared" si="295"/>
        <v>1340.</v>
      </c>
      <c r="AX1447" s="104"/>
      <c r="BN1447" s="104"/>
    </row>
    <row r="1448" spans="1:66" ht="22.5" customHeight="1" x14ac:dyDescent="0.3">
      <c r="A1448" s="159" t="str">
        <f t="shared" si="298"/>
        <v>1341.</v>
      </c>
      <c r="B1448" s="159">
        <v>4845</v>
      </c>
      <c r="C1448" s="186" t="s">
        <v>1399</v>
      </c>
      <c r="D1448" s="159">
        <v>1965</v>
      </c>
      <c r="E1448" s="167" t="s">
        <v>34</v>
      </c>
      <c r="F1448" s="159" t="s">
        <v>35</v>
      </c>
      <c r="G1448" s="168">
        <v>5</v>
      </c>
      <c r="H1448" s="168">
        <v>4</v>
      </c>
      <c r="I1448" s="165">
        <v>3258.4</v>
      </c>
      <c r="J1448" s="165">
        <v>2818.5</v>
      </c>
      <c r="K1448" s="165">
        <v>1706.1</v>
      </c>
      <c r="L1448" s="169">
        <v>120</v>
      </c>
      <c r="M1448" s="165">
        <f t="shared" si="300"/>
        <v>3555084</v>
      </c>
      <c r="N1448" s="165" t="s">
        <v>34</v>
      </c>
      <c r="O1448" s="160" t="s">
        <v>34</v>
      </c>
      <c r="P1448" s="165" t="s">
        <v>34</v>
      </c>
      <c r="Q1448" s="152">
        <f t="shared" si="302"/>
        <v>3555084</v>
      </c>
      <c r="R1448" s="173">
        <f t="shared" si="301"/>
        <v>1091.0520500859318</v>
      </c>
      <c r="S1448" s="154">
        <v>5526.6610169491523</v>
      </c>
      <c r="T1448" s="165" t="s">
        <v>34</v>
      </c>
      <c r="U1448" s="169" t="s">
        <v>34</v>
      </c>
      <c r="V1448" s="165" t="s">
        <v>34</v>
      </c>
      <c r="W1448" s="165">
        <v>1087</v>
      </c>
      <c r="X1448" s="165">
        <v>3555084</v>
      </c>
      <c r="Y1448" s="165" t="s">
        <v>34</v>
      </c>
      <c r="Z1448" s="165" t="s">
        <v>34</v>
      </c>
      <c r="AA1448" s="165" t="s">
        <v>34</v>
      </c>
      <c r="AB1448" s="165" t="s">
        <v>34</v>
      </c>
      <c r="AC1448" s="165" t="s">
        <v>34</v>
      </c>
      <c r="AD1448" s="165" t="s">
        <v>34</v>
      </c>
      <c r="AE1448" s="165" t="s">
        <v>34</v>
      </c>
      <c r="AF1448" s="165" t="s">
        <v>34</v>
      </c>
      <c r="AG1448" s="165" t="s">
        <v>34</v>
      </c>
      <c r="AH1448" s="165" t="s">
        <v>34</v>
      </c>
      <c r="AI1448" s="170" t="s">
        <v>405</v>
      </c>
      <c r="AJ1448" s="41" t="s">
        <v>405</v>
      </c>
      <c r="AK1448" s="1" t="s">
        <v>404</v>
      </c>
      <c r="AL1448" s="90">
        <v>1</v>
      </c>
      <c r="AM1448" s="92"/>
      <c r="AN1448" s="25" t="s">
        <v>1587</v>
      </c>
      <c r="AO1448" s="25"/>
      <c r="AP1448" s="25"/>
      <c r="AQ1448" s="25"/>
      <c r="AR1448" s="25"/>
      <c r="AS1448" s="34" t="s">
        <v>512</v>
      </c>
      <c r="AT1448" s="34"/>
      <c r="AU1448" s="29">
        <v>1341</v>
      </c>
      <c r="AV1448" s="29" t="s">
        <v>449</v>
      </c>
      <c r="AW1448" s="29" t="str">
        <f t="shared" si="295"/>
        <v>1341.</v>
      </c>
      <c r="AX1448" s="104"/>
      <c r="BN1448" s="104"/>
    </row>
    <row r="1449" spans="1:66" ht="22.5" customHeight="1" x14ac:dyDescent="0.3">
      <c r="A1449" s="159" t="str">
        <f t="shared" si="298"/>
        <v>1342.</v>
      </c>
      <c r="B1449" s="159">
        <v>4849</v>
      </c>
      <c r="C1449" s="186" t="s">
        <v>1400</v>
      </c>
      <c r="D1449" s="159">
        <v>1967</v>
      </c>
      <c r="E1449" s="167" t="s">
        <v>34</v>
      </c>
      <c r="F1449" s="159" t="s">
        <v>35</v>
      </c>
      <c r="G1449" s="168">
        <v>5</v>
      </c>
      <c r="H1449" s="168">
        <v>3</v>
      </c>
      <c r="I1449" s="165">
        <v>2593</v>
      </c>
      <c r="J1449" s="165">
        <v>2242.9</v>
      </c>
      <c r="K1449" s="165">
        <v>1660</v>
      </c>
      <c r="L1449" s="169">
        <v>119</v>
      </c>
      <c r="M1449" s="165">
        <f t="shared" si="300"/>
        <v>2712333.89</v>
      </c>
      <c r="N1449" s="165" t="s">
        <v>34</v>
      </c>
      <c r="O1449" s="160" t="s">
        <v>34</v>
      </c>
      <c r="P1449" s="165" t="s">
        <v>34</v>
      </c>
      <c r="Q1449" s="152">
        <f t="shared" si="302"/>
        <v>2712333.89</v>
      </c>
      <c r="R1449" s="173">
        <f t="shared" si="301"/>
        <v>1046.0215541843424</v>
      </c>
      <c r="S1449" s="154">
        <v>5526.6610169491523</v>
      </c>
      <c r="T1449" s="165" t="s">
        <v>34</v>
      </c>
      <c r="U1449" s="169" t="s">
        <v>34</v>
      </c>
      <c r="V1449" s="165" t="s">
        <v>34</v>
      </c>
      <c r="W1449" s="165">
        <v>869</v>
      </c>
      <c r="X1449" s="165">
        <v>2712333.89</v>
      </c>
      <c r="Y1449" s="165" t="s">
        <v>34</v>
      </c>
      <c r="Z1449" s="165" t="s">
        <v>34</v>
      </c>
      <c r="AA1449" s="165" t="s">
        <v>34</v>
      </c>
      <c r="AB1449" s="165" t="s">
        <v>34</v>
      </c>
      <c r="AC1449" s="165" t="s">
        <v>34</v>
      </c>
      <c r="AD1449" s="165" t="s">
        <v>34</v>
      </c>
      <c r="AE1449" s="165" t="s">
        <v>34</v>
      </c>
      <c r="AF1449" s="165" t="s">
        <v>34</v>
      </c>
      <c r="AG1449" s="165" t="s">
        <v>34</v>
      </c>
      <c r="AH1449" s="165" t="s">
        <v>34</v>
      </c>
      <c r="AI1449" s="170" t="s">
        <v>405</v>
      </c>
      <c r="AJ1449" s="41" t="s">
        <v>405</v>
      </c>
      <c r="AK1449" s="1" t="s">
        <v>404</v>
      </c>
      <c r="AL1449" s="90">
        <v>1</v>
      </c>
      <c r="AM1449" s="92"/>
      <c r="AN1449" s="25" t="s">
        <v>1587</v>
      </c>
      <c r="AO1449" s="25"/>
      <c r="AP1449" s="25"/>
      <c r="AQ1449" s="25"/>
      <c r="AR1449" s="25"/>
      <c r="AS1449" s="34" t="s">
        <v>512</v>
      </c>
      <c r="AT1449" s="34"/>
      <c r="AU1449" s="29">
        <v>1342</v>
      </c>
      <c r="AV1449" s="29" t="s">
        <v>449</v>
      </c>
      <c r="AW1449" s="29" t="str">
        <f t="shared" si="295"/>
        <v>1342.</v>
      </c>
      <c r="AX1449" s="104"/>
      <c r="BN1449" s="104"/>
    </row>
    <row r="1450" spans="1:66" ht="22.5" customHeight="1" x14ac:dyDescent="0.3">
      <c r="A1450" s="159" t="str">
        <f t="shared" si="298"/>
        <v>1343.</v>
      </c>
      <c r="B1450" s="159">
        <v>4853</v>
      </c>
      <c r="C1450" s="171" t="s">
        <v>1403</v>
      </c>
      <c r="D1450" s="159">
        <v>1949</v>
      </c>
      <c r="E1450" s="167" t="s">
        <v>34</v>
      </c>
      <c r="F1450" s="159" t="s">
        <v>35</v>
      </c>
      <c r="G1450" s="168">
        <v>2</v>
      </c>
      <c r="H1450" s="168">
        <v>1</v>
      </c>
      <c r="I1450" s="165">
        <v>236</v>
      </c>
      <c r="J1450" s="165">
        <v>199.7</v>
      </c>
      <c r="K1450" s="165">
        <v>134</v>
      </c>
      <c r="L1450" s="169">
        <v>17</v>
      </c>
      <c r="M1450" s="165">
        <f>X1450</f>
        <v>851205.28</v>
      </c>
      <c r="N1450" s="165" t="s">
        <v>34</v>
      </c>
      <c r="O1450" s="160" t="s">
        <v>34</v>
      </c>
      <c r="P1450" s="165" t="s">
        <v>34</v>
      </c>
      <c r="Q1450" s="152">
        <f t="shared" si="302"/>
        <v>851205.28</v>
      </c>
      <c r="R1450" s="173">
        <f t="shared" si="301"/>
        <v>3606.8020338983051</v>
      </c>
      <c r="S1450" s="154">
        <v>5526.6610169491523</v>
      </c>
      <c r="T1450" s="165" t="s">
        <v>34</v>
      </c>
      <c r="U1450" s="169" t="s">
        <v>34</v>
      </c>
      <c r="V1450" s="165" t="s">
        <v>34</v>
      </c>
      <c r="W1450" s="165">
        <v>492</v>
      </c>
      <c r="X1450" s="165">
        <v>851205.28</v>
      </c>
      <c r="Y1450" s="165" t="s">
        <v>34</v>
      </c>
      <c r="Z1450" s="165" t="s">
        <v>34</v>
      </c>
      <c r="AA1450" s="165" t="s">
        <v>34</v>
      </c>
      <c r="AB1450" s="165" t="s">
        <v>34</v>
      </c>
      <c r="AC1450" s="165" t="s">
        <v>34</v>
      </c>
      <c r="AD1450" s="165" t="s">
        <v>34</v>
      </c>
      <c r="AE1450" s="165" t="s">
        <v>34</v>
      </c>
      <c r="AF1450" s="165" t="s">
        <v>34</v>
      </c>
      <c r="AG1450" s="165" t="s">
        <v>34</v>
      </c>
      <c r="AH1450" s="165" t="s">
        <v>34</v>
      </c>
      <c r="AI1450" s="170" t="s">
        <v>405</v>
      </c>
      <c r="AJ1450" s="41" t="s">
        <v>405</v>
      </c>
      <c r="AK1450" s="1" t="s">
        <v>404</v>
      </c>
      <c r="AL1450" s="90">
        <v>1</v>
      </c>
      <c r="AM1450" s="92"/>
      <c r="AN1450" s="25" t="s">
        <v>1587</v>
      </c>
      <c r="AO1450" s="25"/>
      <c r="AP1450" s="25"/>
      <c r="AQ1450" s="25"/>
      <c r="AR1450" s="25"/>
      <c r="AS1450" s="34"/>
      <c r="AT1450" s="34"/>
      <c r="AU1450" s="29">
        <v>1343</v>
      </c>
      <c r="AV1450" s="29" t="s">
        <v>449</v>
      </c>
      <c r="AW1450" s="29" t="str">
        <f t="shared" si="295"/>
        <v>1343.</v>
      </c>
      <c r="AX1450" s="104"/>
      <c r="BN1450" s="104"/>
    </row>
    <row r="1451" spans="1:66" ht="22.5" customHeight="1" x14ac:dyDescent="0.3">
      <c r="A1451" s="159" t="str">
        <f t="shared" si="298"/>
        <v>1344.</v>
      </c>
      <c r="B1451" s="159">
        <v>4854</v>
      </c>
      <c r="C1451" s="171" t="s">
        <v>1404</v>
      </c>
      <c r="D1451" s="159">
        <v>1949</v>
      </c>
      <c r="E1451" s="167" t="s">
        <v>34</v>
      </c>
      <c r="F1451" s="159" t="s">
        <v>35</v>
      </c>
      <c r="G1451" s="168">
        <v>2</v>
      </c>
      <c r="H1451" s="168">
        <v>1</v>
      </c>
      <c r="I1451" s="165">
        <v>214</v>
      </c>
      <c r="J1451" s="165">
        <v>181.1</v>
      </c>
      <c r="K1451" s="165">
        <v>136.19999999999999</v>
      </c>
      <c r="L1451" s="169">
        <v>13</v>
      </c>
      <c r="M1451" s="165">
        <f>X1451</f>
        <v>817030.48</v>
      </c>
      <c r="N1451" s="165" t="s">
        <v>34</v>
      </c>
      <c r="O1451" s="160" t="s">
        <v>34</v>
      </c>
      <c r="P1451" s="165" t="s">
        <v>34</v>
      </c>
      <c r="Q1451" s="152">
        <f t="shared" si="302"/>
        <v>817030.48</v>
      </c>
      <c r="R1451" s="173">
        <f t="shared" si="301"/>
        <v>3817.8994392523364</v>
      </c>
      <c r="S1451" s="154">
        <v>5526.6610169491523</v>
      </c>
      <c r="T1451" s="165" t="s">
        <v>34</v>
      </c>
      <c r="U1451" s="169" t="s">
        <v>34</v>
      </c>
      <c r="V1451" s="165" t="s">
        <v>34</v>
      </c>
      <c r="W1451" s="165">
        <v>269.7</v>
      </c>
      <c r="X1451" s="165">
        <v>817030.48</v>
      </c>
      <c r="Y1451" s="165" t="s">
        <v>34</v>
      </c>
      <c r="Z1451" s="165" t="s">
        <v>34</v>
      </c>
      <c r="AA1451" s="165" t="s">
        <v>34</v>
      </c>
      <c r="AB1451" s="165" t="s">
        <v>34</v>
      </c>
      <c r="AC1451" s="165" t="s">
        <v>34</v>
      </c>
      <c r="AD1451" s="165" t="s">
        <v>34</v>
      </c>
      <c r="AE1451" s="165" t="s">
        <v>34</v>
      </c>
      <c r="AF1451" s="165" t="s">
        <v>34</v>
      </c>
      <c r="AG1451" s="165" t="s">
        <v>34</v>
      </c>
      <c r="AH1451" s="165" t="s">
        <v>34</v>
      </c>
      <c r="AI1451" s="170" t="s">
        <v>405</v>
      </c>
      <c r="AJ1451" s="41" t="s">
        <v>405</v>
      </c>
      <c r="AK1451" s="1" t="s">
        <v>404</v>
      </c>
      <c r="AL1451" s="90">
        <v>1</v>
      </c>
      <c r="AM1451" s="92"/>
      <c r="AN1451" s="25" t="s">
        <v>1587</v>
      </c>
      <c r="AO1451" s="25"/>
      <c r="AP1451" s="25"/>
      <c r="AQ1451" s="25"/>
      <c r="AR1451" s="25"/>
      <c r="AS1451" s="34"/>
      <c r="AT1451" s="34"/>
      <c r="AU1451" s="29">
        <v>1344</v>
      </c>
      <c r="AV1451" s="29" t="s">
        <v>449</v>
      </c>
      <c r="AW1451" s="29" t="str">
        <f t="shared" si="295"/>
        <v>1344.</v>
      </c>
      <c r="AX1451" s="104"/>
      <c r="BN1451" s="104"/>
    </row>
    <row r="1452" spans="1:66" ht="22.5" customHeight="1" x14ac:dyDescent="0.3">
      <c r="A1452" s="159" t="str">
        <f t="shared" si="298"/>
        <v>1345.</v>
      </c>
      <c r="B1452" s="159">
        <v>4855</v>
      </c>
      <c r="C1452" s="171" t="s">
        <v>1405</v>
      </c>
      <c r="D1452" s="159">
        <v>1959</v>
      </c>
      <c r="E1452" s="167" t="s">
        <v>34</v>
      </c>
      <c r="F1452" s="159" t="s">
        <v>35</v>
      </c>
      <c r="G1452" s="168">
        <v>2</v>
      </c>
      <c r="H1452" s="168">
        <v>2</v>
      </c>
      <c r="I1452" s="165">
        <v>676.1</v>
      </c>
      <c r="J1452" s="165">
        <v>572.20000000000005</v>
      </c>
      <c r="K1452" s="165">
        <v>411.7</v>
      </c>
      <c r="L1452" s="169">
        <v>34</v>
      </c>
      <c r="M1452" s="165">
        <f>X1452</f>
        <v>1748945.57</v>
      </c>
      <c r="N1452" s="165" t="s">
        <v>34</v>
      </c>
      <c r="O1452" s="160" t="s">
        <v>34</v>
      </c>
      <c r="P1452" s="165" t="s">
        <v>34</v>
      </c>
      <c r="Q1452" s="152">
        <f t="shared" si="302"/>
        <v>1748945.57</v>
      </c>
      <c r="R1452" s="173">
        <f t="shared" si="301"/>
        <v>2586.8149238278361</v>
      </c>
      <c r="S1452" s="154">
        <v>5526.6610169491523</v>
      </c>
      <c r="T1452" s="165" t="s">
        <v>34</v>
      </c>
      <c r="U1452" s="169" t="s">
        <v>34</v>
      </c>
      <c r="V1452" s="165" t="s">
        <v>34</v>
      </c>
      <c r="W1452" s="165">
        <v>610</v>
      </c>
      <c r="X1452" s="165">
        <v>1748945.57</v>
      </c>
      <c r="Y1452" s="165" t="s">
        <v>34</v>
      </c>
      <c r="Z1452" s="165" t="s">
        <v>34</v>
      </c>
      <c r="AA1452" s="165" t="s">
        <v>34</v>
      </c>
      <c r="AB1452" s="165" t="s">
        <v>34</v>
      </c>
      <c r="AC1452" s="165" t="s">
        <v>34</v>
      </c>
      <c r="AD1452" s="165" t="s">
        <v>34</v>
      </c>
      <c r="AE1452" s="165" t="s">
        <v>34</v>
      </c>
      <c r="AF1452" s="165" t="s">
        <v>34</v>
      </c>
      <c r="AG1452" s="165" t="s">
        <v>34</v>
      </c>
      <c r="AH1452" s="165" t="s">
        <v>34</v>
      </c>
      <c r="AI1452" s="170" t="s">
        <v>405</v>
      </c>
      <c r="AJ1452" s="41" t="s">
        <v>405</v>
      </c>
      <c r="AK1452" s="1" t="s">
        <v>404</v>
      </c>
      <c r="AL1452" s="90">
        <v>1</v>
      </c>
      <c r="AM1452" s="92"/>
      <c r="AN1452" s="25" t="s">
        <v>1587</v>
      </c>
      <c r="AO1452" s="25"/>
      <c r="AP1452" s="25"/>
      <c r="AQ1452" s="25"/>
      <c r="AR1452" s="25"/>
      <c r="AS1452" s="34"/>
      <c r="AT1452" s="34"/>
      <c r="AU1452" s="29">
        <v>1345</v>
      </c>
      <c r="AV1452" s="29" t="s">
        <v>449</v>
      </c>
      <c r="AW1452" s="29" t="str">
        <f t="shared" si="295"/>
        <v>1345.</v>
      </c>
      <c r="AX1452" s="104"/>
      <c r="BN1452" s="104"/>
    </row>
    <row r="1453" spans="1:66" ht="22.5" customHeight="1" x14ac:dyDescent="0.3">
      <c r="A1453" s="159" t="str">
        <f t="shared" si="298"/>
        <v>1346.</v>
      </c>
      <c r="B1453" s="159">
        <v>4856</v>
      </c>
      <c r="C1453" s="171" t="s">
        <v>1069</v>
      </c>
      <c r="D1453" s="159">
        <v>1950</v>
      </c>
      <c r="E1453" s="167" t="s">
        <v>34</v>
      </c>
      <c r="F1453" s="159" t="s">
        <v>36</v>
      </c>
      <c r="G1453" s="168">
        <v>2</v>
      </c>
      <c r="H1453" s="168">
        <v>1</v>
      </c>
      <c r="I1453" s="165">
        <v>542.4</v>
      </c>
      <c r="J1453" s="165">
        <v>459</v>
      </c>
      <c r="K1453" s="165">
        <v>341.3</v>
      </c>
      <c r="L1453" s="169">
        <v>30</v>
      </c>
      <c r="M1453" s="165">
        <f>T1453</f>
        <v>54610.400000000001</v>
      </c>
      <c r="N1453" s="165" t="s">
        <v>34</v>
      </c>
      <c r="O1453" s="160" t="s">
        <v>34</v>
      </c>
      <c r="P1453" s="165" t="s">
        <v>34</v>
      </c>
      <c r="Q1453" s="152">
        <f t="shared" si="302"/>
        <v>54610.400000000001</v>
      </c>
      <c r="R1453" s="173">
        <f t="shared" si="301"/>
        <v>100.68289085545723</v>
      </c>
      <c r="S1453" s="154">
        <v>5526.6610169491523</v>
      </c>
      <c r="T1453" s="165">
        <v>54610.400000000001</v>
      </c>
      <c r="U1453" s="169" t="s">
        <v>34</v>
      </c>
      <c r="V1453" s="165" t="s">
        <v>34</v>
      </c>
      <c r="W1453" s="165" t="s">
        <v>34</v>
      </c>
      <c r="X1453" s="165" t="s">
        <v>34</v>
      </c>
      <c r="Y1453" s="165" t="s">
        <v>34</v>
      </c>
      <c r="Z1453" s="165" t="s">
        <v>34</v>
      </c>
      <c r="AA1453" s="165" t="s">
        <v>34</v>
      </c>
      <c r="AB1453" s="165" t="s">
        <v>34</v>
      </c>
      <c r="AC1453" s="165" t="s">
        <v>34</v>
      </c>
      <c r="AD1453" s="165" t="s">
        <v>34</v>
      </c>
      <c r="AE1453" s="165" t="s">
        <v>34</v>
      </c>
      <c r="AF1453" s="165" t="s">
        <v>34</v>
      </c>
      <c r="AG1453" s="165" t="s">
        <v>34</v>
      </c>
      <c r="AH1453" s="165" t="s">
        <v>34</v>
      </c>
      <c r="AI1453" s="170" t="s">
        <v>405</v>
      </c>
      <c r="AJ1453" s="41" t="s">
        <v>405</v>
      </c>
      <c r="AK1453" s="1" t="s">
        <v>404</v>
      </c>
      <c r="AL1453" s="90">
        <v>1</v>
      </c>
      <c r="AM1453" s="92"/>
      <c r="AN1453" s="25" t="s">
        <v>409</v>
      </c>
      <c r="AO1453" s="25"/>
      <c r="AP1453" s="25"/>
      <c r="AQ1453" s="25"/>
      <c r="AR1453" s="25"/>
      <c r="AS1453" s="34" t="s">
        <v>1898</v>
      </c>
      <c r="AT1453" s="34"/>
      <c r="AU1453" s="29">
        <v>1346</v>
      </c>
      <c r="AV1453" s="29" t="s">
        <v>449</v>
      </c>
      <c r="AW1453" s="29" t="str">
        <f t="shared" si="295"/>
        <v>1346.</v>
      </c>
      <c r="AX1453" s="104"/>
      <c r="BN1453" s="104"/>
    </row>
    <row r="1454" spans="1:66" ht="22.5" customHeight="1" x14ac:dyDescent="0.3">
      <c r="A1454" s="159" t="str">
        <f t="shared" ref="A1454:A1497" si="303">AW1454</f>
        <v>1347.</v>
      </c>
      <c r="B1454" s="159">
        <v>4862</v>
      </c>
      <c r="C1454" s="185" t="s">
        <v>1070</v>
      </c>
      <c r="D1454" s="159">
        <v>1954</v>
      </c>
      <c r="E1454" s="167" t="s">
        <v>34</v>
      </c>
      <c r="F1454" s="159" t="s">
        <v>35</v>
      </c>
      <c r="G1454" s="168">
        <v>5</v>
      </c>
      <c r="H1454" s="168">
        <v>6</v>
      </c>
      <c r="I1454" s="165">
        <v>511.6</v>
      </c>
      <c r="J1454" s="165">
        <v>433</v>
      </c>
      <c r="K1454" s="165">
        <v>319.8</v>
      </c>
      <c r="L1454" s="169">
        <v>21</v>
      </c>
      <c r="M1454" s="165">
        <f>X1454</f>
        <v>1279369.72</v>
      </c>
      <c r="N1454" s="165" t="s">
        <v>34</v>
      </c>
      <c r="O1454" s="160" t="s">
        <v>34</v>
      </c>
      <c r="P1454" s="165" t="s">
        <v>34</v>
      </c>
      <c r="Q1454" s="152">
        <f t="shared" si="302"/>
        <v>1279369.72</v>
      </c>
      <c r="R1454" s="173">
        <f t="shared" ref="R1454:R1458" si="304">M1454/I1454</f>
        <v>2500.7226739640341</v>
      </c>
      <c r="S1454" s="154">
        <v>5526.6610169491523</v>
      </c>
      <c r="T1454" s="165" t="s">
        <v>34</v>
      </c>
      <c r="U1454" s="169" t="s">
        <v>34</v>
      </c>
      <c r="V1454" s="165" t="s">
        <v>34</v>
      </c>
      <c r="W1454" s="165">
        <v>459</v>
      </c>
      <c r="X1454" s="165">
        <v>1279369.72</v>
      </c>
      <c r="Y1454" s="165" t="s">
        <v>34</v>
      </c>
      <c r="Z1454" s="165" t="s">
        <v>34</v>
      </c>
      <c r="AA1454" s="165" t="s">
        <v>34</v>
      </c>
      <c r="AB1454" s="165" t="s">
        <v>34</v>
      </c>
      <c r="AC1454" s="165" t="s">
        <v>34</v>
      </c>
      <c r="AD1454" s="165" t="s">
        <v>34</v>
      </c>
      <c r="AE1454" s="165" t="s">
        <v>34</v>
      </c>
      <c r="AF1454" s="165" t="s">
        <v>34</v>
      </c>
      <c r="AG1454" s="165" t="s">
        <v>34</v>
      </c>
      <c r="AH1454" s="165" t="s">
        <v>34</v>
      </c>
      <c r="AI1454" s="170" t="s">
        <v>405</v>
      </c>
      <c r="AJ1454" s="41" t="s">
        <v>405</v>
      </c>
      <c r="AK1454" s="1" t="s">
        <v>404</v>
      </c>
      <c r="AL1454" s="90">
        <v>1</v>
      </c>
      <c r="AM1454" s="92"/>
      <c r="AN1454" s="25" t="s">
        <v>1587</v>
      </c>
      <c r="AO1454" s="25"/>
      <c r="AP1454" s="25"/>
      <c r="AQ1454" s="25"/>
      <c r="AR1454" s="25"/>
      <c r="AS1454" s="34"/>
      <c r="AT1454" s="34"/>
      <c r="AU1454" s="29">
        <v>1347</v>
      </c>
      <c r="AV1454" s="29" t="s">
        <v>449</v>
      </c>
      <c r="AW1454" s="29" t="str">
        <f t="shared" si="295"/>
        <v>1347.</v>
      </c>
      <c r="AX1454" s="104"/>
      <c r="BN1454" s="104"/>
    </row>
    <row r="1455" spans="1:66" ht="22.5" customHeight="1" x14ac:dyDescent="0.3">
      <c r="A1455" s="159" t="str">
        <f t="shared" si="303"/>
        <v>1348.</v>
      </c>
      <c r="B1455" s="159">
        <v>4863</v>
      </c>
      <c r="C1455" s="171" t="s">
        <v>1406</v>
      </c>
      <c r="D1455" s="159">
        <v>1951</v>
      </c>
      <c r="E1455" s="167" t="s">
        <v>34</v>
      </c>
      <c r="F1455" s="159" t="s">
        <v>35</v>
      </c>
      <c r="G1455" s="168">
        <v>5</v>
      </c>
      <c r="H1455" s="168">
        <v>4</v>
      </c>
      <c r="I1455" s="165">
        <v>701</v>
      </c>
      <c r="J1455" s="165">
        <v>593.20000000000005</v>
      </c>
      <c r="K1455" s="165">
        <v>412.8</v>
      </c>
      <c r="L1455" s="169">
        <v>40</v>
      </c>
      <c r="M1455" s="165">
        <f t="shared" ref="M1455:M1471" si="305">X1455</f>
        <v>1991535.5</v>
      </c>
      <c r="N1455" s="165" t="s">
        <v>34</v>
      </c>
      <c r="O1455" s="160" t="s">
        <v>34</v>
      </c>
      <c r="P1455" s="165" t="s">
        <v>34</v>
      </c>
      <c r="Q1455" s="152">
        <f t="shared" si="302"/>
        <v>1991535.5</v>
      </c>
      <c r="R1455" s="173">
        <f t="shared" si="304"/>
        <v>2840.9921540656205</v>
      </c>
      <c r="S1455" s="154">
        <v>5526.6610169491523</v>
      </c>
      <c r="T1455" s="165" t="s">
        <v>34</v>
      </c>
      <c r="U1455" s="169" t="s">
        <v>34</v>
      </c>
      <c r="V1455" s="165" t="s">
        <v>34</v>
      </c>
      <c r="W1455" s="165">
        <v>692.3</v>
      </c>
      <c r="X1455" s="165">
        <v>1991535.5</v>
      </c>
      <c r="Y1455" s="165" t="s">
        <v>34</v>
      </c>
      <c r="Z1455" s="165" t="s">
        <v>34</v>
      </c>
      <c r="AA1455" s="165" t="s">
        <v>34</v>
      </c>
      <c r="AB1455" s="165" t="s">
        <v>34</v>
      </c>
      <c r="AC1455" s="165" t="s">
        <v>34</v>
      </c>
      <c r="AD1455" s="165" t="s">
        <v>34</v>
      </c>
      <c r="AE1455" s="165" t="s">
        <v>34</v>
      </c>
      <c r="AF1455" s="165" t="s">
        <v>34</v>
      </c>
      <c r="AG1455" s="165" t="s">
        <v>34</v>
      </c>
      <c r="AH1455" s="165" t="s">
        <v>34</v>
      </c>
      <c r="AI1455" s="170" t="s">
        <v>405</v>
      </c>
      <c r="AJ1455" s="41" t="s">
        <v>405</v>
      </c>
      <c r="AK1455" s="1" t="s">
        <v>404</v>
      </c>
      <c r="AL1455" s="90">
        <v>1</v>
      </c>
      <c r="AM1455" s="92"/>
      <c r="AN1455" s="25" t="s">
        <v>1587</v>
      </c>
      <c r="AO1455" s="25"/>
      <c r="AP1455" s="25"/>
      <c r="AQ1455" s="25"/>
      <c r="AR1455" s="25"/>
      <c r="AS1455" s="34"/>
      <c r="AT1455" s="34"/>
      <c r="AU1455" s="29">
        <v>1348</v>
      </c>
      <c r="AV1455" s="29" t="s">
        <v>449</v>
      </c>
      <c r="AW1455" s="29" t="str">
        <f t="shared" si="295"/>
        <v>1348.</v>
      </c>
      <c r="AX1455" s="104"/>
      <c r="BN1455" s="104"/>
    </row>
    <row r="1456" spans="1:66" ht="22.5" customHeight="1" x14ac:dyDescent="0.3">
      <c r="A1456" s="159" t="str">
        <f t="shared" si="303"/>
        <v>1349.</v>
      </c>
      <c r="B1456" s="159">
        <v>4864</v>
      </c>
      <c r="C1456" s="171" t="s">
        <v>1407</v>
      </c>
      <c r="D1456" s="159">
        <v>1961</v>
      </c>
      <c r="E1456" s="167" t="s">
        <v>34</v>
      </c>
      <c r="F1456" s="159" t="s">
        <v>35</v>
      </c>
      <c r="G1456" s="168">
        <v>5</v>
      </c>
      <c r="H1456" s="168">
        <v>4</v>
      </c>
      <c r="I1456" s="165">
        <v>635.9</v>
      </c>
      <c r="J1456" s="165">
        <v>538.20000000000005</v>
      </c>
      <c r="K1456" s="165">
        <v>450.5</v>
      </c>
      <c r="L1456" s="169">
        <v>36</v>
      </c>
      <c r="M1456" s="165">
        <f t="shared" si="305"/>
        <v>1669668.85</v>
      </c>
      <c r="N1456" s="165" t="s">
        <v>34</v>
      </c>
      <c r="O1456" s="160" t="s">
        <v>34</v>
      </c>
      <c r="P1456" s="165" t="s">
        <v>34</v>
      </c>
      <c r="Q1456" s="152">
        <f t="shared" si="302"/>
        <v>1669668.85</v>
      </c>
      <c r="R1456" s="173">
        <f t="shared" si="304"/>
        <v>2625.6783299260892</v>
      </c>
      <c r="S1456" s="154">
        <v>5526.6610169491523</v>
      </c>
      <c r="T1456" s="165" t="s">
        <v>34</v>
      </c>
      <c r="U1456" s="169" t="s">
        <v>34</v>
      </c>
      <c r="V1456" s="165" t="s">
        <v>34</v>
      </c>
      <c r="W1456" s="165">
        <v>543.62</v>
      </c>
      <c r="X1456" s="165">
        <v>1669668.85</v>
      </c>
      <c r="Y1456" s="165" t="s">
        <v>34</v>
      </c>
      <c r="Z1456" s="165" t="s">
        <v>34</v>
      </c>
      <c r="AA1456" s="165" t="s">
        <v>34</v>
      </c>
      <c r="AB1456" s="165" t="s">
        <v>34</v>
      </c>
      <c r="AC1456" s="165" t="s">
        <v>34</v>
      </c>
      <c r="AD1456" s="165" t="s">
        <v>34</v>
      </c>
      <c r="AE1456" s="165" t="s">
        <v>34</v>
      </c>
      <c r="AF1456" s="165" t="s">
        <v>34</v>
      </c>
      <c r="AG1456" s="165" t="s">
        <v>34</v>
      </c>
      <c r="AH1456" s="165" t="s">
        <v>34</v>
      </c>
      <c r="AI1456" s="170" t="s">
        <v>405</v>
      </c>
      <c r="AJ1456" s="41" t="s">
        <v>405</v>
      </c>
      <c r="AK1456" s="1" t="s">
        <v>404</v>
      </c>
      <c r="AL1456" s="90">
        <v>1</v>
      </c>
      <c r="AM1456" s="92"/>
      <c r="AN1456" s="25" t="s">
        <v>1587</v>
      </c>
      <c r="AO1456" s="25"/>
      <c r="AP1456" s="25"/>
      <c r="AQ1456" s="25"/>
      <c r="AR1456" s="25"/>
      <c r="AS1456" s="34"/>
      <c r="AT1456" s="34"/>
      <c r="AU1456" s="29">
        <v>1349</v>
      </c>
      <c r="AV1456" s="29" t="s">
        <v>449</v>
      </c>
      <c r="AW1456" s="29" t="str">
        <f t="shared" si="295"/>
        <v>1349.</v>
      </c>
      <c r="AX1456" s="104"/>
      <c r="BN1456" s="104"/>
    </row>
    <row r="1457" spans="1:66" ht="22.5" customHeight="1" x14ac:dyDescent="0.3">
      <c r="A1457" s="159" t="str">
        <f t="shared" si="303"/>
        <v>1350.</v>
      </c>
      <c r="B1457" s="159">
        <v>4866</v>
      </c>
      <c r="C1457" s="185" t="s">
        <v>1408</v>
      </c>
      <c r="D1457" s="159">
        <v>1950</v>
      </c>
      <c r="E1457" s="167" t="s">
        <v>34</v>
      </c>
      <c r="F1457" s="159" t="s">
        <v>35</v>
      </c>
      <c r="G1457" s="168">
        <v>2</v>
      </c>
      <c r="H1457" s="168">
        <v>2</v>
      </c>
      <c r="I1457" s="165">
        <v>723.4</v>
      </c>
      <c r="J1457" s="165">
        <v>612.20000000000005</v>
      </c>
      <c r="K1457" s="165">
        <v>468</v>
      </c>
      <c r="L1457" s="169">
        <v>40</v>
      </c>
      <c r="M1457" s="165">
        <f t="shared" si="305"/>
        <v>2214798.2599999998</v>
      </c>
      <c r="N1457" s="165" t="s">
        <v>34</v>
      </c>
      <c r="O1457" s="160" t="s">
        <v>34</v>
      </c>
      <c r="P1457" s="165" t="s">
        <v>34</v>
      </c>
      <c r="Q1457" s="152">
        <f t="shared" si="302"/>
        <v>2214798.2599999998</v>
      </c>
      <c r="R1457" s="173">
        <f t="shared" si="304"/>
        <v>3061.6508985346973</v>
      </c>
      <c r="S1457" s="154">
        <v>5526.6610169491523</v>
      </c>
      <c r="T1457" s="165" t="s">
        <v>34</v>
      </c>
      <c r="U1457" s="169" t="s">
        <v>34</v>
      </c>
      <c r="V1457" s="165" t="s">
        <v>34</v>
      </c>
      <c r="W1457" s="165">
        <v>793.7</v>
      </c>
      <c r="X1457" s="165">
        <v>2214798.2599999998</v>
      </c>
      <c r="Y1457" s="165" t="s">
        <v>34</v>
      </c>
      <c r="Z1457" s="165" t="s">
        <v>34</v>
      </c>
      <c r="AA1457" s="165" t="s">
        <v>34</v>
      </c>
      <c r="AB1457" s="165" t="s">
        <v>34</v>
      </c>
      <c r="AC1457" s="165" t="s">
        <v>34</v>
      </c>
      <c r="AD1457" s="165" t="s">
        <v>34</v>
      </c>
      <c r="AE1457" s="165" t="s">
        <v>34</v>
      </c>
      <c r="AF1457" s="165" t="s">
        <v>34</v>
      </c>
      <c r="AG1457" s="165" t="s">
        <v>34</v>
      </c>
      <c r="AH1457" s="165" t="s">
        <v>34</v>
      </c>
      <c r="AI1457" s="170" t="s">
        <v>405</v>
      </c>
      <c r="AJ1457" s="41" t="s">
        <v>405</v>
      </c>
      <c r="AK1457" s="1" t="s">
        <v>404</v>
      </c>
      <c r="AL1457" s="90">
        <v>1</v>
      </c>
      <c r="AM1457" s="92"/>
      <c r="AN1457" s="25" t="s">
        <v>1587</v>
      </c>
      <c r="AO1457" s="25"/>
      <c r="AP1457" s="25"/>
      <c r="AQ1457" s="25"/>
      <c r="AR1457" s="25"/>
      <c r="AS1457" s="34"/>
      <c r="AT1457" s="34"/>
      <c r="AU1457" s="29">
        <v>1350</v>
      </c>
      <c r="AV1457" s="29" t="s">
        <v>449</v>
      </c>
      <c r="AW1457" s="29" t="str">
        <f t="shared" si="295"/>
        <v>1350.</v>
      </c>
      <c r="AX1457" s="104"/>
      <c r="BN1457" s="104"/>
    </row>
    <row r="1458" spans="1:66" ht="22.5" customHeight="1" x14ac:dyDescent="0.3">
      <c r="A1458" s="159" t="str">
        <f t="shared" si="303"/>
        <v>1351.</v>
      </c>
      <c r="B1458" s="159">
        <v>4873</v>
      </c>
      <c r="C1458" s="171" t="s">
        <v>1402</v>
      </c>
      <c r="D1458" s="159">
        <v>1959</v>
      </c>
      <c r="E1458" s="167" t="s">
        <v>34</v>
      </c>
      <c r="F1458" s="159" t="s">
        <v>35</v>
      </c>
      <c r="G1458" s="168">
        <v>3</v>
      </c>
      <c r="H1458" s="168">
        <v>4</v>
      </c>
      <c r="I1458" s="165">
        <v>2231.9</v>
      </c>
      <c r="J1458" s="165">
        <v>1947.7</v>
      </c>
      <c r="K1458" s="165">
        <v>1228.7</v>
      </c>
      <c r="L1458" s="169">
        <v>92</v>
      </c>
      <c r="M1458" s="165">
        <f>Z1458</f>
        <v>52348</v>
      </c>
      <c r="N1458" s="165" t="s">
        <v>34</v>
      </c>
      <c r="O1458" s="160" t="s">
        <v>34</v>
      </c>
      <c r="P1458" s="165" t="s">
        <v>34</v>
      </c>
      <c r="Q1458" s="152">
        <f t="shared" si="302"/>
        <v>52348</v>
      </c>
      <c r="R1458" s="173">
        <f t="shared" si="304"/>
        <v>23.454455844795913</v>
      </c>
      <c r="S1458" s="154">
        <v>5526.6610169491523</v>
      </c>
      <c r="T1458" s="165" t="s">
        <v>34</v>
      </c>
      <c r="U1458" s="169" t="s">
        <v>34</v>
      </c>
      <c r="V1458" s="165" t="s">
        <v>34</v>
      </c>
      <c r="W1458" s="165" t="s">
        <v>34</v>
      </c>
      <c r="X1458" s="165" t="s">
        <v>34</v>
      </c>
      <c r="Y1458" s="165">
        <v>249</v>
      </c>
      <c r="Z1458" s="165">
        <v>52348</v>
      </c>
      <c r="AA1458" s="165" t="s">
        <v>34</v>
      </c>
      <c r="AB1458" s="165" t="s">
        <v>34</v>
      </c>
      <c r="AC1458" s="165" t="s">
        <v>34</v>
      </c>
      <c r="AD1458" s="165" t="s">
        <v>34</v>
      </c>
      <c r="AE1458" s="165" t="s">
        <v>34</v>
      </c>
      <c r="AF1458" s="165" t="s">
        <v>34</v>
      </c>
      <c r="AG1458" s="165" t="s">
        <v>34</v>
      </c>
      <c r="AH1458" s="165" t="s">
        <v>34</v>
      </c>
      <c r="AI1458" s="170" t="s">
        <v>405</v>
      </c>
      <c r="AJ1458" s="41" t="s">
        <v>405</v>
      </c>
      <c r="AK1458" s="1" t="s">
        <v>407</v>
      </c>
      <c r="AL1458" s="90">
        <v>1</v>
      </c>
      <c r="AM1458" s="89"/>
      <c r="AN1458" s="25" t="s">
        <v>1588</v>
      </c>
      <c r="AO1458" s="25"/>
      <c r="AP1458" s="25"/>
      <c r="AQ1458" s="25"/>
      <c r="AR1458" s="25"/>
      <c r="AS1458" s="34"/>
      <c r="AT1458" s="34"/>
      <c r="AU1458" s="29">
        <v>1351</v>
      </c>
      <c r="AV1458" s="29" t="s">
        <v>449</v>
      </c>
      <c r="AW1458" s="29" t="str">
        <f t="shared" si="295"/>
        <v>1351.</v>
      </c>
      <c r="AX1458" s="104"/>
      <c r="BN1458" s="215"/>
    </row>
    <row r="1459" spans="1:66" ht="22.5" customHeight="1" x14ac:dyDescent="0.3">
      <c r="A1459" s="159" t="str">
        <f t="shared" si="303"/>
        <v>1352.</v>
      </c>
      <c r="B1459" s="159">
        <v>4894</v>
      </c>
      <c r="C1459" s="186" t="s">
        <v>1401</v>
      </c>
      <c r="D1459" s="159">
        <v>1969</v>
      </c>
      <c r="E1459" s="167" t="s">
        <v>34</v>
      </c>
      <c r="F1459" s="159" t="s">
        <v>35</v>
      </c>
      <c r="G1459" s="168">
        <v>5</v>
      </c>
      <c r="H1459" s="168">
        <v>3</v>
      </c>
      <c r="I1459" s="165">
        <v>3065.2</v>
      </c>
      <c r="J1459" s="165">
        <v>2594</v>
      </c>
      <c r="K1459" s="165">
        <v>2145</v>
      </c>
      <c r="L1459" s="169">
        <v>216</v>
      </c>
      <c r="M1459" s="165">
        <f t="shared" si="305"/>
        <v>1795158.74</v>
      </c>
      <c r="N1459" s="165" t="s">
        <v>34</v>
      </c>
      <c r="O1459" s="160" t="s">
        <v>34</v>
      </c>
      <c r="P1459" s="165" t="s">
        <v>34</v>
      </c>
      <c r="Q1459" s="152">
        <f t="shared" si="302"/>
        <v>1795158.74</v>
      </c>
      <c r="R1459" s="173">
        <f t="shared" ref="R1459:R1467" si="306">M1459/I1459</f>
        <v>585.65794727913351</v>
      </c>
      <c r="S1459" s="154">
        <v>5526.6610169491523</v>
      </c>
      <c r="T1459" s="165" t="s">
        <v>34</v>
      </c>
      <c r="U1459" s="169" t="s">
        <v>34</v>
      </c>
      <c r="V1459" s="165" t="s">
        <v>34</v>
      </c>
      <c r="W1459" s="165">
        <v>1035</v>
      </c>
      <c r="X1459" s="165">
        <v>1795158.74</v>
      </c>
      <c r="Y1459" s="165" t="s">
        <v>34</v>
      </c>
      <c r="Z1459" s="165" t="s">
        <v>34</v>
      </c>
      <c r="AA1459" s="165" t="s">
        <v>34</v>
      </c>
      <c r="AB1459" s="165" t="s">
        <v>34</v>
      </c>
      <c r="AC1459" s="165" t="s">
        <v>34</v>
      </c>
      <c r="AD1459" s="165" t="s">
        <v>34</v>
      </c>
      <c r="AE1459" s="165" t="s">
        <v>34</v>
      </c>
      <c r="AF1459" s="165" t="s">
        <v>34</v>
      </c>
      <c r="AG1459" s="165" t="s">
        <v>34</v>
      </c>
      <c r="AH1459" s="165" t="s">
        <v>34</v>
      </c>
      <c r="AI1459" s="170" t="s">
        <v>405</v>
      </c>
      <c r="AJ1459" s="41" t="s">
        <v>405</v>
      </c>
      <c r="AK1459" s="1" t="s">
        <v>404</v>
      </c>
      <c r="AL1459" s="90">
        <v>1</v>
      </c>
      <c r="AM1459" s="92"/>
      <c r="AN1459" s="25" t="s">
        <v>1587</v>
      </c>
      <c r="AO1459" s="25"/>
      <c r="AP1459" s="25"/>
      <c r="AQ1459" s="25"/>
      <c r="AR1459" s="25"/>
      <c r="AS1459" s="34" t="s">
        <v>512</v>
      </c>
      <c r="AT1459" s="34"/>
      <c r="AU1459" s="29">
        <v>1352</v>
      </c>
      <c r="AV1459" s="29" t="s">
        <v>449</v>
      </c>
      <c r="AW1459" s="29" t="str">
        <f t="shared" si="295"/>
        <v>1352.</v>
      </c>
      <c r="AX1459" s="104"/>
      <c r="BN1459" s="104"/>
    </row>
    <row r="1460" spans="1:66" ht="22.5" customHeight="1" x14ac:dyDescent="0.3">
      <c r="A1460" s="159" t="str">
        <f t="shared" si="303"/>
        <v>1353.</v>
      </c>
      <c r="B1460" s="159">
        <v>4896</v>
      </c>
      <c r="C1460" s="185" t="s">
        <v>1409</v>
      </c>
      <c r="D1460" s="159">
        <v>1969</v>
      </c>
      <c r="E1460" s="167" t="s">
        <v>34</v>
      </c>
      <c r="F1460" s="159" t="s">
        <v>35</v>
      </c>
      <c r="G1460" s="168">
        <v>5</v>
      </c>
      <c r="H1460" s="168">
        <v>3</v>
      </c>
      <c r="I1460" s="165">
        <v>3085.7</v>
      </c>
      <c r="J1460" s="165">
        <v>2901.7</v>
      </c>
      <c r="K1460" s="165">
        <v>2901.7</v>
      </c>
      <c r="L1460" s="169">
        <v>180</v>
      </c>
      <c r="M1460" s="165">
        <f t="shared" si="305"/>
        <v>1793237.08</v>
      </c>
      <c r="N1460" s="165" t="s">
        <v>34</v>
      </c>
      <c r="O1460" s="160" t="s">
        <v>34</v>
      </c>
      <c r="P1460" s="165" t="s">
        <v>34</v>
      </c>
      <c r="Q1460" s="152">
        <f t="shared" si="302"/>
        <v>1793237.08</v>
      </c>
      <c r="R1460" s="173">
        <f t="shared" si="306"/>
        <v>581.14433677933698</v>
      </c>
      <c r="S1460" s="154">
        <v>5526.6610169491523</v>
      </c>
      <c r="T1460" s="165" t="s">
        <v>34</v>
      </c>
      <c r="U1460" s="169" t="s">
        <v>34</v>
      </c>
      <c r="V1460" s="165" t="s">
        <v>34</v>
      </c>
      <c r="W1460" s="165">
        <v>1037</v>
      </c>
      <c r="X1460" s="165">
        <v>1793237.08</v>
      </c>
      <c r="Y1460" s="165" t="s">
        <v>34</v>
      </c>
      <c r="Z1460" s="165" t="s">
        <v>34</v>
      </c>
      <c r="AA1460" s="165" t="s">
        <v>34</v>
      </c>
      <c r="AB1460" s="165" t="s">
        <v>34</v>
      </c>
      <c r="AC1460" s="165" t="s">
        <v>34</v>
      </c>
      <c r="AD1460" s="165" t="s">
        <v>34</v>
      </c>
      <c r="AE1460" s="165" t="s">
        <v>34</v>
      </c>
      <c r="AF1460" s="165" t="s">
        <v>34</v>
      </c>
      <c r="AG1460" s="165" t="s">
        <v>34</v>
      </c>
      <c r="AH1460" s="165" t="s">
        <v>34</v>
      </c>
      <c r="AI1460" s="170" t="s">
        <v>405</v>
      </c>
      <c r="AJ1460" s="41" t="s">
        <v>405</v>
      </c>
      <c r="AK1460" s="1" t="s">
        <v>404</v>
      </c>
      <c r="AL1460" s="90">
        <v>1</v>
      </c>
      <c r="AM1460" s="92"/>
      <c r="AN1460" s="25" t="s">
        <v>1587</v>
      </c>
      <c r="AO1460" s="25"/>
      <c r="AP1460" s="25"/>
      <c r="AQ1460" s="25"/>
      <c r="AR1460" s="25"/>
      <c r="AS1460" s="34"/>
      <c r="AT1460" s="34"/>
      <c r="AU1460" s="29">
        <v>1353</v>
      </c>
      <c r="AV1460" s="29" t="s">
        <v>449</v>
      </c>
      <c r="AW1460" s="29" t="str">
        <f t="shared" si="295"/>
        <v>1353.</v>
      </c>
      <c r="AX1460" s="104"/>
      <c r="BN1460" s="104"/>
    </row>
    <row r="1461" spans="1:66" ht="22.5" customHeight="1" x14ac:dyDescent="0.3">
      <c r="A1461" s="159" t="str">
        <f t="shared" si="303"/>
        <v>1354.</v>
      </c>
      <c r="B1461" s="159">
        <v>4905</v>
      </c>
      <c r="C1461" s="185" t="s">
        <v>1410</v>
      </c>
      <c r="D1461" s="159">
        <v>1976</v>
      </c>
      <c r="E1461" s="167" t="s">
        <v>34</v>
      </c>
      <c r="F1461" s="159" t="s">
        <v>37</v>
      </c>
      <c r="G1461" s="168">
        <v>5</v>
      </c>
      <c r="H1461" s="168">
        <v>6</v>
      </c>
      <c r="I1461" s="165">
        <v>5085.6000000000004</v>
      </c>
      <c r="J1461" s="165">
        <v>4695.1000000000004</v>
      </c>
      <c r="K1461" s="165">
        <v>4695.1000000000004</v>
      </c>
      <c r="L1461" s="169">
        <v>246</v>
      </c>
      <c r="M1461" s="165">
        <f t="shared" si="305"/>
        <v>2192090.4700000002</v>
      </c>
      <c r="N1461" s="165" t="s">
        <v>34</v>
      </c>
      <c r="O1461" s="160" t="s">
        <v>34</v>
      </c>
      <c r="P1461" s="165" t="s">
        <v>34</v>
      </c>
      <c r="Q1461" s="152">
        <f t="shared" si="302"/>
        <v>2192090.4700000002</v>
      </c>
      <c r="R1461" s="173">
        <f t="shared" si="306"/>
        <v>431.03871126317443</v>
      </c>
      <c r="S1461" s="154">
        <v>5526.6610169491523</v>
      </c>
      <c r="T1461" s="165" t="s">
        <v>34</v>
      </c>
      <c r="U1461" s="169" t="s">
        <v>34</v>
      </c>
      <c r="V1461" s="165" t="s">
        <v>34</v>
      </c>
      <c r="W1461" s="165">
        <v>1483.1</v>
      </c>
      <c r="X1461" s="165">
        <v>2192090.4700000002</v>
      </c>
      <c r="Y1461" s="165" t="s">
        <v>34</v>
      </c>
      <c r="Z1461" s="165" t="s">
        <v>34</v>
      </c>
      <c r="AA1461" s="165" t="s">
        <v>34</v>
      </c>
      <c r="AB1461" s="165" t="s">
        <v>34</v>
      </c>
      <c r="AC1461" s="165" t="s">
        <v>34</v>
      </c>
      <c r="AD1461" s="165" t="s">
        <v>34</v>
      </c>
      <c r="AE1461" s="165" t="s">
        <v>34</v>
      </c>
      <c r="AF1461" s="165" t="s">
        <v>34</v>
      </c>
      <c r="AG1461" s="165" t="s">
        <v>34</v>
      </c>
      <c r="AH1461" s="165" t="s">
        <v>34</v>
      </c>
      <c r="AI1461" s="170" t="s">
        <v>405</v>
      </c>
      <c r="AJ1461" s="41" t="s">
        <v>405</v>
      </c>
      <c r="AK1461" s="1" t="s">
        <v>404</v>
      </c>
      <c r="AL1461" s="90">
        <v>1</v>
      </c>
      <c r="AM1461" s="92"/>
      <c r="AN1461" s="25" t="s">
        <v>1587</v>
      </c>
      <c r="AO1461" s="25"/>
      <c r="AP1461" s="25"/>
      <c r="AQ1461" s="25"/>
      <c r="AR1461" s="25"/>
      <c r="AS1461" s="34"/>
      <c r="AT1461" s="34"/>
      <c r="AU1461" s="29">
        <v>1354</v>
      </c>
      <c r="AV1461" s="29" t="s">
        <v>449</v>
      </c>
      <c r="AW1461" s="29" t="str">
        <f t="shared" si="295"/>
        <v>1354.</v>
      </c>
      <c r="AX1461" s="104"/>
      <c r="BN1461" s="104"/>
    </row>
    <row r="1462" spans="1:66" ht="22.5" customHeight="1" x14ac:dyDescent="0.3">
      <c r="A1462" s="159" t="str">
        <f t="shared" si="303"/>
        <v>1355.</v>
      </c>
      <c r="B1462" s="159">
        <v>4906</v>
      </c>
      <c r="C1462" s="185" t="s">
        <v>1957</v>
      </c>
      <c r="D1462" s="159">
        <v>1960</v>
      </c>
      <c r="E1462" s="167" t="s">
        <v>34</v>
      </c>
      <c r="F1462" s="159" t="s">
        <v>35</v>
      </c>
      <c r="G1462" s="168">
        <v>2</v>
      </c>
      <c r="H1462" s="168">
        <v>2</v>
      </c>
      <c r="I1462" s="165">
        <v>578.70000000000005</v>
      </c>
      <c r="J1462" s="165">
        <v>537.79999999999995</v>
      </c>
      <c r="K1462" s="165">
        <v>537.79999999999995</v>
      </c>
      <c r="L1462" s="169">
        <v>33</v>
      </c>
      <c r="M1462" s="165">
        <f>T1462</f>
        <v>153421.07999999999</v>
      </c>
      <c r="N1462" s="165" t="s">
        <v>34</v>
      </c>
      <c r="O1462" s="160" t="s">
        <v>34</v>
      </c>
      <c r="P1462" s="165" t="s">
        <v>34</v>
      </c>
      <c r="Q1462" s="152">
        <f t="shared" si="302"/>
        <v>153421.07999999999</v>
      </c>
      <c r="R1462" s="173">
        <f t="shared" si="306"/>
        <v>265.11332296526695</v>
      </c>
      <c r="S1462" s="154">
        <v>5526.6610169491523</v>
      </c>
      <c r="T1462" s="165">
        <v>153421.07999999999</v>
      </c>
      <c r="U1462" s="169" t="s">
        <v>34</v>
      </c>
      <c r="V1462" s="165" t="s">
        <v>34</v>
      </c>
      <c r="W1462" s="165" t="s">
        <v>34</v>
      </c>
      <c r="X1462" s="165" t="s">
        <v>34</v>
      </c>
      <c r="Y1462" s="165" t="s">
        <v>34</v>
      </c>
      <c r="Z1462" s="165" t="s">
        <v>34</v>
      </c>
      <c r="AA1462" s="165" t="s">
        <v>34</v>
      </c>
      <c r="AB1462" s="165" t="s">
        <v>34</v>
      </c>
      <c r="AC1462" s="165" t="s">
        <v>34</v>
      </c>
      <c r="AD1462" s="165" t="s">
        <v>34</v>
      </c>
      <c r="AE1462" s="165" t="s">
        <v>34</v>
      </c>
      <c r="AF1462" s="165" t="s">
        <v>34</v>
      </c>
      <c r="AG1462" s="165" t="s">
        <v>34</v>
      </c>
      <c r="AH1462" s="165" t="s">
        <v>34</v>
      </c>
      <c r="AI1462" s="170" t="s">
        <v>405</v>
      </c>
      <c r="AJ1462" s="41" t="s">
        <v>405</v>
      </c>
      <c r="AK1462" s="1" t="s">
        <v>404</v>
      </c>
      <c r="AL1462" s="90">
        <v>1</v>
      </c>
      <c r="AM1462" s="92"/>
      <c r="AN1462" s="25" t="s">
        <v>409</v>
      </c>
      <c r="AO1462" s="25"/>
      <c r="AP1462" s="25"/>
      <c r="AQ1462" s="25"/>
      <c r="AR1462" s="25"/>
      <c r="AS1462" s="34" t="s">
        <v>1899</v>
      </c>
      <c r="AT1462" s="34"/>
      <c r="AU1462" s="29">
        <v>1355</v>
      </c>
      <c r="AV1462" s="29" t="s">
        <v>449</v>
      </c>
      <c r="AW1462" s="29" t="str">
        <f t="shared" si="295"/>
        <v>1355.</v>
      </c>
      <c r="AX1462" s="104"/>
      <c r="BN1462" s="104"/>
    </row>
    <row r="1463" spans="1:66" ht="22.5" customHeight="1" x14ac:dyDescent="0.3">
      <c r="A1463" s="159" t="str">
        <f t="shared" si="303"/>
        <v>1356.</v>
      </c>
      <c r="B1463" s="159">
        <v>4914</v>
      </c>
      <c r="C1463" s="166" t="s">
        <v>1411</v>
      </c>
      <c r="D1463" s="159">
        <v>1977</v>
      </c>
      <c r="E1463" s="167" t="s">
        <v>34</v>
      </c>
      <c r="F1463" s="159" t="s">
        <v>37</v>
      </c>
      <c r="G1463" s="168">
        <v>5</v>
      </c>
      <c r="H1463" s="168">
        <v>4</v>
      </c>
      <c r="I1463" s="165">
        <v>3697.1</v>
      </c>
      <c r="J1463" s="165">
        <v>3367.1</v>
      </c>
      <c r="K1463" s="165">
        <v>3367.1</v>
      </c>
      <c r="L1463" s="169">
        <v>181</v>
      </c>
      <c r="M1463" s="165">
        <f>AB1463</f>
        <v>873109.8</v>
      </c>
      <c r="N1463" s="165" t="s">
        <v>34</v>
      </c>
      <c r="O1463" s="160" t="s">
        <v>34</v>
      </c>
      <c r="P1463" s="165" t="s">
        <v>34</v>
      </c>
      <c r="Q1463" s="152">
        <f t="shared" si="302"/>
        <v>873109.8</v>
      </c>
      <c r="R1463" s="173">
        <f t="shared" si="306"/>
        <v>236.16072056476699</v>
      </c>
      <c r="S1463" s="154">
        <v>5221.4052538370725</v>
      </c>
      <c r="T1463" s="165" t="s">
        <v>34</v>
      </c>
      <c r="U1463" s="169" t="s">
        <v>34</v>
      </c>
      <c r="V1463" s="165" t="s">
        <v>34</v>
      </c>
      <c r="W1463" s="165" t="s">
        <v>34</v>
      </c>
      <c r="X1463" s="165" t="s">
        <v>34</v>
      </c>
      <c r="Y1463" s="165" t="s">
        <v>34</v>
      </c>
      <c r="Z1463" s="165" t="s">
        <v>34</v>
      </c>
      <c r="AA1463" s="165">
        <v>2400</v>
      </c>
      <c r="AB1463" s="165">
        <v>873109.8</v>
      </c>
      <c r="AC1463" s="165" t="s">
        <v>34</v>
      </c>
      <c r="AD1463" s="165" t="s">
        <v>34</v>
      </c>
      <c r="AE1463" s="165" t="s">
        <v>34</v>
      </c>
      <c r="AF1463" s="165" t="s">
        <v>34</v>
      </c>
      <c r="AG1463" s="165" t="s">
        <v>34</v>
      </c>
      <c r="AH1463" s="165" t="s">
        <v>34</v>
      </c>
      <c r="AI1463" s="170" t="s">
        <v>405</v>
      </c>
      <c r="AJ1463" s="41" t="s">
        <v>405</v>
      </c>
      <c r="AK1463" s="1" t="s">
        <v>406</v>
      </c>
      <c r="AL1463" s="90">
        <v>1</v>
      </c>
      <c r="AM1463" s="91"/>
      <c r="AN1463" s="25" t="s">
        <v>586</v>
      </c>
      <c r="AO1463" s="25"/>
      <c r="AP1463" s="25"/>
      <c r="AQ1463" s="25"/>
      <c r="AR1463" s="25"/>
      <c r="AS1463" s="34" t="s">
        <v>635</v>
      </c>
      <c r="AT1463" s="34"/>
      <c r="AU1463" s="29">
        <v>1356</v>
      </c>
      <c r="AV1463" s="29" t="s">
        <v>449</v>
      </c>
      <c r="AW1463" s="29" t="str">
        <f t="shared" ref="AW1463:AW1525" si="307">CONCATENATE(AU1463,AV1463)</f>
        <v>1356.</v>
      </c>
      <c r="AX1463" s="104"/>
      <c r="BN1463" s="104"/>
    </row>
    <row r="1464" spans="1:66" ht="22.5" customHeight="1" x14ac:dyDescent="0.3">
      <c r="A1464" s="159" t="str">
        <f t="shared" si="303"/>
        <v>1357.</v>
      </c>
      <c r="B1464" s="159">
        <v>4913</v>
      </c>
      <c r="C1464" s="185" t="s">
        <v>1412</v>
      </c>
      <c r="D1464" s="159">
        <v>1982</v>
      </c>
      <c r="E1464" s="167" t="s">
        <v>34</v>
      </c>
      <c r="F1464" s="159" t="s">
        <v>36</v>
      </c>
      <c r="G1464" s="168">
        <v>5</v>
      </c>
      <c r="H1464" s="168">
        <v>4</v>
      </c>
      <c r="I1464" s="165">
        <v>321</v>
      </c>
      <c r="J1464" s="165">
        <v>288.2</v>
      </c>
      <c r="K1464" s="165">
        <v>288.2</v>
      </c>
      <c r="L1464" s="169">
        <v>21</v>
      </c>
      <c r="M1464" s="165">
        <f t="shared" si="305"/>
        <v>748813.67</v>
      </c>
      <c r="N1464" s="165" t="s">
        <v>34</v>
      </c>
      <c r="O1464" s="160" t="s">
        <v>34</v>
      </c>
      <c r="P1464" s="165" t="s">
        <v>34</v>
      </c>
      <c r="Q1464" s="152">
        <f t="shared" si="302"/>
        <v>748813.67</v>
      </c>
      <c r="R1464" s="173">
        <f t="shared" si="306"/>
        <v>2332.7528660436137</v>
      </c>
      <c r="S1464" s="154">
        <v>5526.6610169491523</v>
      </c>
      <c r="T1464" s="165" t="s">
        <v>34</v>
      </c>
      <c r="U1464" s="169" t="s">
        <v>34</v>
      </c>
      <c r="V1464" s="165" t="s">
        <v>34</v>
      </c>
      <c r="W1464" s="165">
        <v>228.7</v>
      </c>
      <c r="X1464" s="165">
        <v>748813.67</v>
      </c>
      <c r="Y1464" s="165" t="s">
        <v>34</v>
      </c>
      <c r="Z1464" s="165" t="s">
        <v>34</v>
      </c>
      <c r="AA1464" s="165" t="s">
        <v>34</v>
      </c>
      <c r="AB1464" s="165" t="s">
        <v>34</v>
      </c>
      <c r="AC1464" s="165" t="s">
        <v>34</v>
      </c>
      <c r="AD1464" s="165" t="s">
        <v>34</v>
      </c>
      <c r="AE1464" s="165" t="s">
        <v>34</v>
      </c>
      <c r="AF1464" s="165" t="s">
        <v>34</v>
      </c>
      <c r="AG1464" s="165" t="s">
        <v>34</v>
      </c>
      <c r="AH1464" s="165" t="s">
        <v>34</v>
      </c>
      <c r="AI1464" s="170" t="s">
        <v>405</v>
      </c>
      <c r="AJ1464" s="41" t="s">
        <v>405</v>
      </c>
      <c r="AK1464" s="1" t="s">
        <v>404</v>
      </c>
      <c r="AL1464" s="90">
        <v>1</v>
      </c>
      <c r="AM1464" s="92"/>
      <c r="AN1464" s="25" t="s">
        <v>1587</v>
      </c>
      <c r="AO1464" s="25"/>
      <c r="AP1464" s="25"/>
      <c r="AQ1464" s="25"/>
      <c r="AR1464" s="25"/>
      <c r="AS1464" s="34"/>
      <c r="AT1464" s="34"/>
      <c r="AU1464" s="29">
        <v>1357</v>
      </c>
      <c r="AV1464" s="29" t="s">
        <v>449</v>
      </c>
      <c r="AW1464" s="29" t="str">
        <f t="shared" si="307"/>
        <v>1357.</v>
      </c>
      <c r="AX1464" s="104"/>
      <c r="BN1464" s="104"/>
    </row>
    <row r="1465" spans="1:66" ht="22.5" customHeight="1" x14ac:dyDescent="0.3">
      <c r="A1465" s="159" t="str">
        <f t="shared" si="303"/>
        <v>1359.</v>
      </c>
      <c r="B1465" s="159">
        <v>4930</v>
      </c>
      <c r="C1465" s="171" t="s">
        <v>1413</v>
      </c>
      <c r="D1465" s="159">
        <v>1840</v>
      </c>
      <c r="E1465" s="167" t="s">
        <v>34</v>
      </c>
      <c r="F1465" s="159" t="s">
        <v>35</v>
      </c>
      <c r="G1465" s="168">
        <v>2</v>
      </c>
      <c r="H1465" s="168">
        <v>1</v>
      </c>
      <c r="I1465" s="165">
        <v>392.9</v>
      </c>
      <c r="J1465" s="165">
        <v>332.5</v>
      </c>
      <c r="K1465" s="165">
        <v>256.3</v>
      </c>
      <c r="L1465" s="169">
        <v>24</v>
      </c>
      <c r="M1465" s="165">
        <f>X1465+AH1465</f>
        <v>2377648.2399999998</v>
      </c>
      <c r="N1465" s="165" t="s">
        <v>34</v>
      </c>
      <c r="O1465" s="160" t="s">
        <v>34</v>
      </c>
      <c r="P1465" s="165" t="s">
        <v>34</v>
      </c>
      <c r="Q1465" s="152">
        <f t="shared" si="302"/>
        <v>2377648.2399999998</v>
      </c>
      <c r="R1465" s="173">
        <f t="shared" si="306"/>
        <v>6051.5353525069986</v>
      </c>
      <c r="S1465" s="154">
        <v>5526.6610169491523</v>
      </c>
      <c r="T1465" s="165" t="s">
        <v>34</v>
      </c>
      <c r="U1465" s="169" t="s">
        <v>34</v>
      </c>
      <c r="V1465" s="165" t="s">
        <v>34</v>
      </c>
      <c r="W1465" s="165">
        <v>395</v>
      </c>
      <c r="X1465" s="165">
        <v>2214987.2799999998</v>
      </c>
      <c r="Y1465" s="165" t="s">
        <v>34</v>
      </c>
      <c r="Z1465" s="165" t="s">
        <v>34</v>
      </c>
      <c r="AA1465" s="165" t="s">
        <v>34</v>
      </c>
      <c r="AB1465" s="165" t="s">
        <v>34</v>
      </c>
      <c r="AC1465" s="165" t="s">
        <v>34</v>
      </c>
      <c r="AD1465" s="165" t="s">
        <v>34</v>
      </c>
      <c r="AE1465" s="165" t="s">
        <v>34</v>
      </c>
      <c r="AF1465" s="165" t="s">
        <v>34</v>
      </c>
      <c r="AG1465" s="165" t="s">
        <v>34</v>
      </c>
      <c r="AH1465" s="165">
        <v>162660.96</v>
      </c>
      <c r="AI1465" s="170" t="s">
        <v>405</v>
      </c>
      <c r="AJ1465" s="41" t="s">
        <v>405</v>
      </c>
      <c r="AK1465" s="1" t="s">
        <v>404</v>
      </c>
      <c r="AL1465" s="90">
        <v>1</v>
      </c>
      <c r="AM1465" s="92"/>
      <c r="AN1465" s="25" t="s">
        <v>1587</v>
      </c>
      <c r="AO1465" s="25"/>
      <c r="AP1465" s="25"/>
      <c r="AQ1465" s="25"/>
      <c r="AR1465" s="25"/>
      <c r="AS1465" s="34" t="s">
        <v>1615</v>
      </c>
      <c r="AT1465" s="34"/>
      <c r="AU1465" s="29">
        <v>1359</v>
      </c>
      <c r="AV1465" s="29" t="s">
        <v>449</v>
      </c>
      <c r="AW1465" s="29" t="str">
        <f t="shared" si="307"/>
        <v>1359.</v>
      </c>
      <c r="AX1465" s="104"/>
      <c r="BN1465" s="104"/>
    </row>
    <row r="1466" spans="1:66" ht="22.5" customHeight="1" x14ac:dyDescent="0.3">
      <c r="A1466" s="159" t="str">
        <f t="shared" si="303"/>
        <v>1360.</v>
      </c>
      <c r="B1466" s="159">
        <v>4931</v>
      </c>
      <c r="C1466" s="171" t="s">
        <v>1414</v>
      </c>
      <c r="D1466" s="159">
        <v>1967</v>
      </c>
      <c r="E1466" s="167" t="s">
        <v>34</v>
      </c>
      <c r="F1466" s="159" t="s">
        <v>35</v>
      </c>
      <c r="G1466" s="168">
        <v>3</v>
      </c>
      <c r="H1466" s="168">
        <v>2</v>
      </c>
      <c r="I1466" s="165">
        <v>969</v>
      </c>
      <c r="J1466" s="165">
        <v>820.1</v>
      </c>
      <c r="K1466" s="165">
        <v>635.70000000000005</v>
      </c>
      <c r="L1466" s="169">
        <v>37</v>
      </c>
      <c r="M1466" s="165">
        <f t="shared" si="305"/>
        <v>1685710.44</v>
      </c>
      <c r="N1466" s="165" t="s">
        <v>34</v>
      </c>
      <c r="O1466" s="160" t="s">
        <v>34</v>
      </c>
      <c r="P1466" s="165" t="s">
        <v>34</v>
      </c>
      <c r="Q1466" s="152">
        <f t="shared" si="302"/>
        <v>1685710.44</v>
      </c>
      <c r="R1466" s="173">
        <f t="shared" si="306"/>
        <v>1739.6392569659442</v>
      </c>
      <c r="S1466" s="154">
        <v>5526.6610169491523</v>
      </c>
      <c r="T1466" s="165" t="s">
        <v>34</v>
      </c>
      <c r="U1466" s="169" t="s">
        <v>34</v>
      </c>
      <c r="V1466" s="165" t="s">
        <v>34</v>
      </c>
      <c r="W1466" s="165">
        <v>612.4</v>
      </c>
      <c r="X1466" s="165">
        <v>1685710.44</v>
      </c>
      <c r="Y1466" s="165" t="s">
        <v>34</v>
      </c>
      <c r="Z1466" s="165" t="s">
        <v>34</v>
      </c>
      <c r="AA1466" s="165" t="s">
        <v>34</v>
      </c>
      <c r="AB1466" s="165" t="s">
        <v>34</v>
      </c>
      <c r="AC1466" s="165" t="s">
        <v>34</v>
      </c>
      <c r="AD1466" s="165" t="s">
        <v>34</v>
      </c>
      <c r="AE1466" s="165" t="s">
        <v>34</v>
      </c>
      <c r="AF1466" s="165" t="s">
        <v>34</v>
      </c>
      <c r="AG1466" s="165" t="s">
        <v>34</v>
      </c>
      <c r="AH1466" s="165" t="s">
        <v>34</v>
      </c>
      <c r="AI1466" s="170" t="s">
        <v>405</v>
      </c>
      <c r="AJ1466" s="41" t="s">
        <v>405</v>
      </c>
      <c r="AK1466" s="1" t="s">
        <v>404</v>
      </c>
      <c r="AL1466" s="90">
        <v>1</v>
      </c>
      <c r="AM1466" s="92"/>
      <c r="AN1466" s="25" t="s">
        <v>1587</v>
      </c>
      <c r="AO1466" s="25"/>
      <c r="AP1466" s="25"/>
      <c r="AQ1466" s="25"/>
      <c r="AR1466" s="25"/>
      <c r="AS1466" s="34"/>
      <c r="AT1466" s="34"/>
      <c r="AU1466" s="29">
        <v>1360</v>
      </c>
      <c r="AV1466" s="29" t="s">
        <v>449</v>
      </c>
      <c r="AW1466" s="29" t="str">
        <f t="shared" si="307"/>
        <v>1360.</v>
      </c>
      <c r="AX1466" s="104"/>
      <c r="BN1466" s="104"/>
    </row>
    <row r="1467" spans="1:66" ht="22.5" customHeight="1" x14ac:dyDescent="0.3">
      <c r="A1467" s="159" t="str">
        <f t="shared" si="303"/>
        <v>1361.</v>
      </c>
      <c r="B1467" s="159">
        <v>4932</v>
      </c>
      <c r="C1467" s="185" t="s">
        <v>1415</v>
      </c>
      <c r="D1467" s="159">
        <v>1845</v>
      </c>
      <c r="E1467" s="167" t="s">
        <v>34</v>
      </c>
      <c r="F1467" s="159" t="s">
        <v>36</v>
      </c>
      <c r="G1467" s="168">
        <v>2</v>
      </c>
      <c r="H1467" s="168">
        <v>1</v>
      </c>
      <c r="I1467" s="165">
        <v>266.60000000000002</v>
      </c>
      <c r="J1467" s="165">
        <v>225.6</v>
      </c>
      <c r="K1467" s="165">
        <v>162.6</v>
      </c>
      <c r="L1467" s="169">
        <v>24</v>
      </c>
      <c r="M1467" s="165">
        <f>X1467+T1467+AG1467+AH1467</f>
        <v>1896579.5</v>
      </c>
      <c r="N1467" s="165" t="s">
        <v>34</v>
      </c>
      <c r="O1467" s="160" t="s">
        <v>34</v>
      </c>
      <c r="P1467" s="165" t="s">
        <v>34</v>
      </c>
      <c r="Q1467" s="152">
        <f t="shared" si="302"/>
        <v>1896579.5</v>
      </c>
      <c r="R1467" s="173">
        <f t="shared" si="306"/>
        <v>7113.9516129032254</v>
      </c>
      <c r="S1467" s="154">
        <v>5526.6610169491523</v>
      </c>
      <c r="T1467" s="165">
        <v>201924</v>
      </c>
      <c r="U1467" s="169" t="s">
        <v>34</v>
      </c>
      <c r="V1467" s="165" t="s">
        <v>34</v>
      </c>
      <c r="W1467" s="165">
        <v>259</v>
      </c>
      <c r="X1467" s="165">
        <v>1460692.66</v>
      </c>
      <c r="Y1467" s="165" t="s">
        <v>34</v>
      </c>
      <c r="Z1467" s="165" t="s">
        <v>34</v>
      </c>
      <c r="AA1467" s="165" t="s">
        <v>34</v>
      </c>
      <c r="AB1467" s="165" t="s">
        <v>34</v>
      </c>
      <c r="AC1467" s="165" t="s">
        <v>34</v>
      </c>
      <c r="AD1467" s="165" t="s">
        <v>34</v>
      </c>
      <c r="AE1467" s="165" t="s">
        <v>34</v>
      </c>
      <c r="AF1467" s="165" t="s">
        <v>34</v>
      </c>
      <c r="AG1467" s="165">
        <v>7543</v>
      </c>
      <c r="AH1467" s="165">
        <f>169097.76+57322.08</f>
        <v>226419.84000000003</v>
      </c>
      <c r="AI1467" s="170" t="s">
        <v>405</v>
      </c>
      <c r="AJ1467" s="41" t="s">
        <v>405</v>
      </c>
      <c r="AK1467" s="1" t="s">
        <v>404</v>
      </c>
      <c r="AL1467" s="90">
        <v>1</v>
      </c>
      <c r="AM1467" s="92"/>
      <c r="AN1467" s="25" t="s">
        <v>1586</v>
      </c>
      <c r="AO1467" s="25">
        <f>169097.76</f>
        <v>169097.76</v>
      </c>
      <c r="AP1467" s="25">
        <v>57322.080000000002</v>
      </c>
      <c r="AQ1467" s="25"/>
      <c r="AR1467" s="25"/>
      <c r="AS1467" s="34" t="s">
        <v>1950</v>
      </c>
      <c r="AT1467" s="34"/>
      <c r="AU1467" s="29">
        <v>1361</v>
      </c>
      <c r="AV1467" s="29" t="s">
        <v>449</v>
      </c>
      <c r="AW1467" s="29" t="str">
        <f t="shared" si="307"/>
        <v>1361.</v>
      </c>
      <c r="AX1467" s="104"/>
      <c r="BN1467" s="104"/>
    </row>
    <row r="1468" spans="1:66" ht="22.5" customHeight="1" x14ac:dyDescent="0.3">
      <c r="A1468" s="159" t="str">
        <f t="shared" si="303"/>
        <v>1362.</v>
      </c>
      <c r="B1468" s="159">
        <v>4934</v>
      </c>
      <c r="C1468" s="171" t="s">
        <v>1416</v>
      </c>
      <c r="D1468" s="159">
        <v>1948</v>
      </c>
      <c r="E1468" s="167" t="s">
        <v>34</v>
      </c>
      <c r="F1468" s="159" t="s">
        <v>35</v>
      </c>
      <c r="G1468" s="168">
        <v>2</v>
      </c>
      <c r="H1468" s="168">
        <v>1</v>
      </c>
      <c r="I1468" s="165">
        <v>166.2</v>
      </c>
      <c r="J1468" s="165">
        <v>138.5</v>
      </c>
      <c r="K1468" s="165">
        <v>138.5</v>
      </c>
      <c r="L1468" s="169">
        <v>8</v>
      </c>
      <c r="M1468" s="165">
        <f>X1468+T1468+AH1468</f>
        <v>1245473.33</v>
      </c>
      <c r="N1468" s="165" t="s">
        <v>34</v>
      </c>
      <c r="O1468" s="160" t="s">
        <v>34</v>
      </c>
      <c r="P1468" s="165" t="s">
        <v>34</v>
      </c>
      <c r="Q1468" s="152">
        <f t="shared" si="302"/>
        <v>1245473.33</v>
      </c>
      <c r="R1468" s="173">
        <f t="shared" ref="R1468:R1474" si="308">M1468/I1468</f>
        <v>7493.8226835138394</v>
      </c>
      <c r="S1468" s="154">
        <v>5526.6610169491523</v>
      </c>
      <c r="T1468" s="165">
        <v>59355.48</v>
      </c>
      <c r="U1468" s="169" t="s">
        <v>34</v>
      </c>
      <c r="V1468" s="165" t="s">
        <v>34</v>
      </c>
      <c r="W1468" s="165">
        <v>185</v>
      </c>
      <c r="X1468" s="165">
        <v>1043351.9</v>
      </c>
      <c r="Y1468" s="165" t="s">
        <v>34</v>
      </c>
      <c r="Z1468" s="165" t="s">
        <v>34</v>
      </c>
      <c r="AA1468" s="165" t="s">
        <v>34</v>
      </c>
      <c r="AB1468" s="165" t="s">
        <v>34</v>
      </c>
      <c r="AC1468" s="165" t="s">
        <v>34</v>
      </c>
      <c r="AD1468" s="165" t="s">
        <v>34</v>
      </c>
      <c r="AE1468" s="165" t="s">
        <v>34</v>
      </c>
      <c r="AF1468" s="165" t="s">
        <v>34</v>
      </c>
      <c r="AG1468" s="165" t="s">
        <v>34</v>
      </c>
      <c r="AH1468" s="165">
        <v>142765.95000000001</v>
      </c>
      <c r="AI1468" s="170" t="s">
        <v>405</v>
      </c>
      <c r="AJ1468" s="41" t="s">
        <v>405</v>
      </c>
      <c r="AK1468" s="1" t="s">
        <v>404</v>
      </c>
      <c r="AL1468" s="90">
        <v>1</v>
      </c>
      <c r="AM1468" s="92"/>
      <c r="AN1468" s="25" t="s">
        <v>1536</v>
      </c>
      <c r="AO1468" s="25"/>
      <c r="AP1468" s="25"/>
      <c r="AQ1468" s="25"/>
      <c r="AR1468" s="25"/>
      <c r="AS1468" s="44" t="s">
        <v>1949</v>
      </c>
      <c r="AT1468" s="34"/>
      <c r="AU1468" s="29">
        <v>1362</v>
      </c>
      <c r="AV1468" s="29" t="s">
        <v>449</v>
      </c>
      <c r="AW1468" s="29" t="str">
        <f t="shared" si="307"/>
        <v>1362.</v>
      </c>
      <c r="AX1468" s="104"/>
      <c r="BN1468" s="104"/>
    </row>
    <row r="1469" spans="1:66" ht="22.5" customHeight="1" x14ac:dyDescent="0.3">
      <c r="A1469" s="159" t="str">
        <f t="shared" si="303"/>
        <v>1363.</v>
      </c>
      <c r="B1469" s="159">
        <v>4935</v>
      </c>
      <c r="C1469" s="171" t="s">
        <v>1243</v>
      </c>
      <c r="D1469" s="159">
        <v>1947</v>
      </c>
      <c r="E1469" s="167" t="s">
        <v>34</v>
      </c>
      <c r="F1469" s="159" t="s">
        <v>35</v>
      </c>
      <c r="G1469" s="168">
        <v>2</v>
      </c>
      <c r="H1469" s="168">
        <v>1</v>
      </c>
      <c r="I1469" s="165">
        <v>603.70000000000005</v>
      </c>
      <c r="J1469" s="165">
        <v>557.5</v>
      </c>
      <c r="K1469" s="165">
        <v>370.3</v>
      </c>
      <c r="L1469" s="169">
        <v>26</v>
      </c>
      <c r="M1469" s="165">
        <f>T1469</f>
        <v>92627.64</v>
      </c>
      <c r="N1469" s="165" t="s">
        <v>34</v>
      </c>
      <c r="O1469" s="160" t="s">
        <v>34</v>
      </c>
      <c r="P1469" s="165" t="s">
        <v>34</v>
      </c>
      <c r="Q1469" s="152">
        <f t="shared" si="302"/>
        <v>92627.64</v>
      </c>
      <c r="R1469" s="173">
        <f t="shared" si="308"/>
        <v>153.43322842471426</v>
      </c>
      <c r="S1469" s="154">
        <v>5526.6610169491523</v>
      </c>
      <c r="T1469" s="165">
        <v>92627.64</v>
      </c>
      <c r="U1469" s="169" t="s">
        <v>34</v>
      </c>
      <c r="V1469" s="165" t="s">
        <v>34</v>
      </c>
      <c r="W1469" s="165" t="s">
        <v>34</v>
      </c>
      <c r="X1469" s="165" t="s">
        <v>34</v>
      </c>
      <c r="Y1469" s="165" t="s">
        <v>34</v>
      </c>
      <c r="Z1469" s="165" t="s">
        <v>34</v>
      </c>
      <c r="AA1469" s="165" t="s">
        <v>34</v>
      </c>
      <c r="AB1469" s="165" t="s">
        <v>34</v>
      </c>
      <c r="AC1469" s="165" t="s">
        <v>34</v>
      </c>
      <c r="AD1469" s="165" t="s">
        <v>34</v>
      </c>
      <c r="AE1469" s="165" t="s">
        <v>34</v>
      </c>
      <c r="AF1469" s="165" t="s">
        <v>34</v>
      </c>
      <c r="AG1469" s="165" t="s">
        <v>34</v>
      </c>
      <c r="AH1469" s="165" t="s">
        <v>34</v>
      </c>
      <c r="AI1469" s="170" t="s">
        <v>405</v>
      </c>
      <c r="AJ1469" s="41" t="s">
        <v>405</v>
      </c>
      <c r="AK1469" s="1" t="s">
        <v>404</v>
      </c>
      <c r="AL1469" s="90">
        <v>1</v>
      </c>
      <c r="AM1469" s="92"/>
      <c r="AN1469" s="25" t="s">
        <v>409</v>
      </c>
      <c r="AO1469" s="25"/>
      <c r="AP1469" s="25"/>
      <c r="AQ1469" s="25"/>
      <c r="AR1469" s="25"/>
      <c r="AS1469" s="44" t="s">
        <v>1920</v>
      </c>
      <c r="AT1469" s="34"/>
      <c r="AU1469" s="29">
        <v>1363</v>
      </c>
      <c r="AV1469" s="29" t="s">
        <v>449</v>
      </c>
      <c r="AW1469" s="29" t="str">
        <f t="shared" si="307"/>
        <v>1363.</v>
      </c>
      <c r="AX1469" s="104"/>
      <c r="BN1469" s="104"/>
    </row>
    <row r="1470" spans="1:66" ht="22.5" customHeight="1" x14ac:dyDescent="0.3">
      <c r="A1470" s="159" t="str">
        <f t="shared" si="303"/>
        <v>1364.</v>
      </c>
      <c r="B1470" s="159">
        <v>4942</v>
      </c>
      <c r="C1470" s="171" t="s">
        <v>1417</v>
      </c>
      <c r="D1470" s="172">
        <v>1966</v>
      </c>
      <c r="E1470" s="167" t="s">
        <v>34</v>
      </c>
      <c r="F1470" s="159" t="s">
        <v>35</v>
      </c>
      <c r="G1470" s="168">
        <v>5</v>
      </c>
      <c r="H1470" s="168">
        <v>7</v>
      </c>
      <c r="I1470" s="165">
        <v>6999.93</v>
      </c>
      <c r="J1470" s="165">
        <v>6569.43</v>
      </c>
      <c r="K1470" s="165">
        <v>6060.43</v>
      </c>
      <c r="L1470" s="169">
        <v>250</v>
      </c>
      <c r="M1470" s="165">
        <f>T1470</f>
        <v>843726.05</v>
      </c>
      <c r="N1470" s="165" t="s">
        <v>34</v>
      </c>
      <c r="O1470" s="160" t="s">
        <v>34</v>
      </c>
      <c r="P1470" s="165" t="s">
        <v>34</v>
      </c>
      <c r="Q1470" s="152">
        <f t="shared" si="302"/>
        <v>843726.05</v>
      </c>
      <c r="R1470" s="173">
        <f t="shared" si="308"/>
        <v>120.53349819212478</v>
      </c>
      <c r="S1470" s="154">
        <v>5526.6610169491523</v>
      </c>
      <c r="T1470" s="165">
        <v>843726.05</v>
      </c>
      <c r="U1470" s="169" t="s">
        <v>34</v>
      </c>
      <c r="V1470" s="165" t="s">
        <v>34</v>
      </c>
      <c r="W1470" s="165" t="s">
        <v>34</v>
      </c>
      <c r="X1470" s="165" t="s">
        <v>34</v>
      </c>
      <c r="Y1470" s="165" t="s">
        <v>34</v>
      </c>
      <c r="Z1470" s="165" t="s">
        <v>34</v>
      </c>
      <c r="AA1470" s="165" t="s">
        <v>34</v>
      </c>
      <c r="AB1470" s="165" t="s">
        <v>34</v>
      </c>
      <c r="AC1470" s="165" t="s">
        <v>34</v>
      </c>
      <c r="AD1470" s="165" t="s">
        <v>34</v>
      </c>
      <c r="AE1470" s="165" t="s">
        <v>34</v>
      </c>
      <c r="AF1470" s="165" t="s">
        <v>34</v>
      </c>
      <c r="AG1470" s="165" t="s">
        <v>34</v>
      </c>
      <c r="AH1470" s="165" t="s">
        <v>34</v>
      </c>
      <c r="AI1470" s="170" t="s">
        <v>405</v>
      </c>
      <c r="AJ1470" s="41" t="s">
        <v>405</v>
      </c>
      <c r="AK1470" s="1" t="s">
        <v>404</v>
      </c>
      <c r="AL1470" s="90"/>
      <c r="AM1470" s="92">
        <v>1</v>
      </c>
      <c r="AN1470" s="25" t="s">
        <v>486</v>
      </c>
      <c r="AO1470" s="25"/>
      <c r="AP1470" s="25"/>
      <c r="AQ1470" s="25"/>
      <c r="AR1470" s="25"/>
      <c r="AS1470" s="34" t="s">
        <v>1546</v>
      </c>
      <c r="AT1470" s="34"/>
      <c r="AU1470" s="29">
        <v>1364</v>
      </c>
      <c r="AV1470" s="29" t="s">
        <v>449</v>
      </c>
      <c r="AW1470" s="29" t="str">
        <f t="shared" si="307"/>
        <v>1364.</v>
      </c>
      <c r="AX1470" s="104"/>
      <c r="BN1470" s="104"/>
    </row>
    <row r="1471" spans="1:66" ht="22.5" customHeight="1" x14ac:dyDescent="0.3">
      <c r="A1471" s="159" t="str">
        <f t="shared" si="303"/>
        <v>1365.</v>
      </c>
      <c r="B1471" s="159">
        <v>4945</v>
      </c>
      <c r="C1471" s="186" t="s">
        <v>1418</v>
      </c>
      <c r="D1471" s="159">
        <v>1964</v>
      </c>
      <c r="E1471" s="167" t="s">
        <v>34</v>
      </c>
      <c r="F1471" s="159" t="s">
        <v>35</v>
      </c>
      <c r="G1471" s="168">
        <v>5</v>
      </c>
      <c r="H1471" s="168">
        <v>3</v>
      </c>
      <c r="I1471" s="165">
        <v>3233.1</v>
      </c>
      <c r="J1471" s="165">
        <v>3012.9</v>
      </c>
      <c r="K1471" s="165">
        <v>2976.1</v>
      </c>
      <c r="L1471" s="169">
        <v>187</v>
      </c>
      <c r="M1471" s="165">
        <f t="shared" si="305"/>
        <v>1872143.53</v>
      </c>
      <c r="N1471" s="165" t="s">
        <v>34</v>
      </c>
      <c r="O1471" s="160" t="s">
        <v>34</v>
      </c>
      <c r="P1471" s="165" t="s">
        <v>34</v>
      </c>
      <c r="Q1471" s="152">
        <f t="shared" si="302"/>
        <v>1872143.53</v>
      </c>
      <c r="R1471" s="173">
        <f t="shared" si="308"/>
        <v>579.05525037889333</v>
      </c>
      <c r="S1471" s="154">
        <v>5526.6610169491523</v>
      </c>
      <c r="T1471" s="165" t="s">
        <v>34</v>
      </c>
      <c r="U1471" s="169" t="s">
        <v>34</v>
      </c>
      <c r="V1471" s="165" t="s">
        <v>34</v>
      </c>
      <c r="W1471" s="165">
        <v>993.24</v>
      </c>
      <c r="X1471" s="165">
        <v>1872143.53</v>
      </c>
      <c r="Y1471" s="165" t="s">
        <v>34</v>
      </c>
      <c r="Z1471" s="165" t="s">
        <v>34</v>
      </c>
      <c r="AA1471" s="165" t="s">
        <v>34</v>
      </c>
      <c r="AB1471" s="165" t="s">
        <v>34</v>
      </c>
      <c r="AC1471" s="165" t="s">
        <v>34</v>
      </c>
      <c r="AD1471" s="165" t="s">
        <v>34</v>
      </c>
      <c r="AE1471" s="165" t="s">
        <v>34</v>
      </c>
      <c r="AF1471" s="165" t="s">
        <v>34</v>
      </c>
      <c r="AG1471" s="165" t="s">
        <v>34</v>
      </c>
      <c r="AH1471" s="165" t="s">
        <v>34</v>
      </c>
      <c r="AI1471" s="170" t="s">
        <v>405</v>
      </c>
      <c r="AJ1471" s="41" t="s">
        <v>405</v>
      </c>
      <c r="AK1471" s="1" t="s">
        <v>404</v>
      </c>
      <c r="AL1471" s="90">
        <v>1</v>
      </c>
      <c r="AM1471" s="92"/>
      <c r="AN1471" s="25" t="s">
        <v>1587</v>
      </c>
      <c r="AO1471" s="25"/>
      <c r="AP1471" s="25"/>
      <c r="AQ1471" s="25"/>
      <c r="AR1471" s="25"/>
      <c r="AS1471" s="34" t="s">
        <v>512</v>
      </c>
      <c r="AT1471" s="34"/>
      <c r="AU1471" s="29">
        <v>1365</v>
      </c>
      <c r="AV1471" s="29" t="s">
        <v>449</v>
      </c>
      <c r="AW1471" s="29" t="str">
        <f t="shared" si="307"/>
        <v>1365.</v>
      </c>
      <c r="AX1471" s="104"/>
      <c r="BN1471" s="104"/>
    </row>
    <row r="1472" spans="1:66" ht="22.5" customHeight="1" x14ac:dyDescent="0.3">
      <c r="A1472" s="159" t="str">
        <f t="shared" si="303"/>
        <v>1366.</v>
      </c>
      <c r="B1472" s="159">
        <v>4949</v>
      </c>
      <c r="C1472" s="185" t="s">
        <v>1419</v>
      </c>
      <c r="D1472" s="159">
        <v>1982</v>
      </c>
      <c r="E1472" s="167" t="s">
        <v>34</v>
      </c>
      <c r="F1472" s="159" t="s">
        <v>35</v>
      </c>
      <c r="G1472" s="168">
        <v>9</v>
      </c>
      <c r="H1472" s="168">
        <v>2</v>
      </c>
      <c r="I1472" s="165">
        <v>5850.5</v>
      </c>
      <c r="J1472" s="165">
        <v>5414.6</v>
      </c>
      <c r="K1472" s="165">
        <v>5213.2</v>
      </c>
      <c r="L1472" s="169">
        <v>167</v>
      </c>
      <c r="M1472" s="165">
        <f>T1472</f>
        <v>843781.27</v>
      </c>
      <c r="N1472" s="165" t="s">
        <v>34</v>
      </c>
      <c r="O1472" s="160" t="s">
        <v>34</v>
      </c>
      <c r="P1472" s="165" t="s">
        <v>34</v>
      </c>
      <c r="Q1472" s="152">
        <f t="shared" si="302"/>
        <v>843781.27</v>
      </c>
      <c r="R1472" s="173">
        <f t="shared" si="308"/>
        <v>144.22378771045211</v>
      </c>
      <c r="S1472" s="154">
        <v>5526.6610169491523</v>
      </c>
      <c r="T1472" s="165">
        <v>843781.27</v>
      </c>
      <c r="U1472" s="169" t="s">
        <v>34</v>
      </c>
      <c r="V1472" s="165" t="s">
        <v>34</v>
      </c>
      <c r="W1472" s="165" t="s">
        <v>34</v>
      </c>
      <c r="X1472" s="165" t="s">
        <v>34</v>
      </c>
      <c r="Y1472" s="165" t="s">
        <v>34</v>
      </c>
      <c r="Z1472" s="165" t="s">
        <v>34</v>
      </c>
      <c r="AA1472" s="165" t="s">
        <v>34</v>
      </c>
      <c r="AB1472" s="165" t="s">
        <v>34</v>
      </c>
      <c r="AC1472" s="165" t="s">
        <v>34</v>
      </c>
      <c r="AD1472" s="165" t="s">
        <v>34</v>
      </c>
      <c r="AE1472" s="165" t="s">
        <v>34</v>
      </c>
      <c r="AF1472" s="165" t="s">
        <v>34</v>
      </c>
      <c r="AG1472" s="165" t="s">
        <v>34</v>
      </c>
      <c r="AH1472" s="165" t="s">
        <v>34</v>
      </c>
      <c r="AI1472" s="170" t="s">
        <v>405</v>
      </c>
      <c r="AJ1472" s="41" t="s">
        <v>405</v>
      </c>
      <c r="AK1472" s="1" t="s">
        <v>404</v>
      </c>
      <c r="AL1472" s="90">
        <v>1</v>
      </c>
      <c r="AM1472" s="92"/>
      <c r="AN1472" s="25" t="s">
        <v>486</v>
      </c>
      <c r="AO1472" s="25"/>
      <c r="AP1472" s="25"/>
      <c r="AQ1472" s="25"/>
      <c r="AR1472" s="25"/>
      <c r="AS1472" s="34" t="s">
        <v>1877</v>
      </c>
      <c r="AT1472" s="34"/>
      <c r="AU1472" s="29">
        <v>1366</v>
      </c>
      <c r="AV1472" s="29" t="s">
        <v>449</v>
      </c>
      <c r="AW1472" s="29" t="str">
        <f t="shared" si="307"/>
        <v>1366.</v>
      </c>
      <c r="AX1472" s="104"/>
      <c r="BN1472" s="104"/>
    </row>
    <row r="1473" spans="1:66" ht="22.5" customHeight="1" x14ac:dyDescent="0.3">
      <c r="A1473" s="159" t="str">
        <f t="shared" si="303"/>
        <v>1367.</v>
      </c>
      <c r="B1473" s="159">
        <v>4954</v>
      </c>
      <c r="C1473" s="186" t="s">
        <v>1420</v>
      </c>
      <c r="D1473" s="159">
        <v>1957</v>
      </c>
      <c r="E1473" s="167" t="s">
        <v>34</v>
      </c>
      <c r="F1473" s="159" t="s">
        <v>35</v>
      </c>
      <c r="G1473" s="168">
        <v>2</v>
      </c>
      <c r="H1473" s="168">
        <v>1</v>
      </c>
      <c r="I1473" s="165">
        <v>449.39</v>
      </c>
      <c r="J1473" s="165">
        <v>410.39</v>
      </c>
      <c r="K1473" s="165">
        <v>370.19</v>
      </c>
      <c r="L1473" s="169">
        <v>18</v>
      </c>
      <c r="M1473" s="165">
        <f>X1473</f>
        <v>923101.16</v>
      </c>
      <c r="N1473" s="165" t="s">
        <v>34</v>
      </c>
      <c r="O1473" s="160" t="s">
        <v>34</v>
      </c>
      <c r="P1473" s="165" t="s">
        <v>34</v>
      </c>
      <c r="Q1473" s="152">
        <f t="shared" si="302"/>
        <v>923101.16</v>
      </c>
      <c r="R1473" s="173">
        <f t="shared" si="308"/>
        <v>2054.1203854113355</v>
      </c>
      <c r="S1473" s="154">
        <v>5526.6610169491523</v>
      </c>
      <c r="T1473" s="165" t="s">
        <v>34</v>
      </c>
      <c r="U1473" s="169" t="s">
        <v>34</v>
      </c>
      <c r="V1473" s="165" t="s">
        <v>34</v>
      </c>
      <c r="W1473" s="165">
        <v>369</v>
      </c>
      <c r="X1473" s="165">
        <v>923101.16</v>
      </c>
      <c r="Y1473" s="165" t="s">
        <v>34</v>
      </c>
      <c r="Z1473" s="165" t="s">
        <v>34</v>
      </c>
      <c r="AA1473" s="165" t="s">
        <v>34</v>
      </c>
      <c r="AB1473" s="165" t="s">
        <v>34</v>
      </c>
      <c r="AC1473" s="165" t="s">
        <v>34</v>
      </c>
      <c r="AD1473" s="165" t="s">
        <v>34</v>
      </c>
      <c r="AE1473" s="165" t="s">
        <v>34</v>
      </c>
      <c r="AF1473" s="165" t="s">
        <v>34</v>
      </c>
      <c r="AG1473" s="165" t="s">
        <v>34</v>
      </c>
      <c r="AH1473" s="165" t="s">
        <v>34</v>
      </c>
      <c r="AI1473" s="170" t="s">
        <v>405</v>
      </c>
      <c r="AJ1473" s="41" t="s">
        <v>405</v>
      </c>
      <c r="AK1473" s="1" t="s">
        <v>404</v>
      </c>
      <c r="AL1473" s="90">
        <v>1</v>
      </c>
      <c r="AM1473" s="92"/>
      <c r="AN1473" s="25" t="s">
        <v>1587</v>
      </c>
      <c r="AO1473" s="25"/>
      <c r="AP1473" s="25"/>
      <c r="AQ1473" s="25"/>
      <c r="AR1473" s="25"/>
      <c r="AS1473" s="34" t="s">
        <v>512</v>
      </c>
      <c r="AT1473" s="34"/>
      <c r="AU1473" s="29">
        <v>1367</v>
      </c>
      <c r="AV1473" s="29" t="s">
        <v>449</v>
      </c>
      <c r="AW1473" s="29" t="str">
        <f t="shared" si="307"/>
        <v>1367.</v>
      </c>
      <c r="AX1473" s="104"/>
      <c r="BN1473" s="104"/>
    </row>
    <row r="1474" spans="1:66" ht="22.5" customHeight="1" x14ac:dyDescent="0.3">
      <c r="A1474" s="159" t="str">
        <f t="shared" si="303"/>
        <v>1368.</v>
      </c>
      <c r="B1474" s="159">
        <v>4968</v>
      </c>
      <c r="C1474" s="185" t="s">
        <v>1083</v>
      </c>
      <c r="D1474" s="159">
        <v>1960</v>
      </c>
      <c r="E1474" s="167" t="s">
        <v>34</v>
      </c>
      <c r="F1474" s="159" t="s">
        <v>35</v>
      </c>
      <c r="G1474" s="168">
        <v>2</v>
      </c>
      <c r="H1474" s="168">
        <v>1</v>
      </c>
      <c r="I1474" s="165">
        <v>272.2</v>
      </c>
      <c r="J1474" s="165">
        <v>230.4</v>
      </c>
      <c r="K1474" s="165">
        <v>190.2</v>
      </c>
      <c r="L1474" s="169">
        <v>22</v>
      </c>
      <c r="M1474" s="165">
        <f>X1474</f>
        <v>753360.28</v>
      </c>
      <c r="N1474" s="165" t="s">
        <v>34</v>
      </c>
      <c r="O1474" s="160" t="s">
        <v>34</v>
      </c>
      <c r="P1474" s="165" t="s">
        <v>34</v>
      </c>
      <c r="Q1474" s="152">
        <f t="shared" si="302"/>
        <v>753360.28</v>
      </c>
      <c r="R1474" s="173">
        <f t="shared" si="308"/>
        <v>2767.6718589272596</v>
      </c>
      <c r="S1474" s="154">
        <v>5526.6610169491523</v>
      </c>
      <c r="T1474" s="165" t="s">
        <v>34</v>
      </c>
      <c r="U1474" s="169" t="s">
        <v>34</v>
      </c>
      <c r="V1474" s="165" t="s">
        <v>34</v>
      </c>
      <c r="W1474" s="165">
        <v>270</v>
      </c>
      <c r="X1474" s="165">
        <v>753360.28</v>
      </c>
      <c r="Y1474" s="165" t="s">
        <v>34</v>
      </c>
      <c r="Z1474" s="165" t="s">
        <v>34</v>
      </c>
      <c r="AA1474" s="165" t="s">
        <v>34</v>
      </c>
      <c r="AB1474" s="165" t="s">
        <v>34</v>
      </c>
      <c r="AC1474" s="165" t="s">
        <v>34</v>
      </c>
      <c r="AD1474" s="165" t="s">
        <v>34</v>
      </c>
      <c r="AE1474" s="165" t="s">
        <v>34</v>
      </c>
      <c r="AF1474" s="165" t="s">
        <v>34</v>
      </c>
      <c r="AG1474" s="165" t="s">
        <v>34</v>
      </c>
      <c r="AH1474" s="165" t="s">
        <v>34</v>
      </c>
      <c r="AI1474" s="170" t="s">
        <v>405</v>
      </c>
      <c r="AJ1474" s="41" t="s">
        <v>405</v>
      </c>
      <c r="AK1474" s="1" t="s">
        <v>404</v>
      </c>
      <c r="AL1474" s="90">
        <v>1</v>
      </c>
      <c r="AM1474" s="92"/>
      <c r="AN1474" s="25" t="s">
        <v>1587</v>
      </c>
      <c r="AO1474" s="25"/>
      <c r="AP1474" s="25"/>
      <c r="AQ1474" s="25"/>
      <c r="AR1474" s="25"/>
      <c r="AS1474" s="34"/>
      <c r="AT1474" s="34"/>
      <c r="AU1474" s="29">
        <v>1368</v>
      </c>
      <c r="AV1474" s="29" t="s">
        <v>449</v>
      </c>
      <c r="AW1474" s="29" t="str">
        <f t="shared" si="307"/>
        <v>1368.</v>
      </c>
      <c r="AX1474" s="104"/>
      <c r="BN1474" s="104"/>
    </row>
    <row r="1475" spans="1:66" ht="22.5" customHeight="1" x14ac:dyDescent="0.3">
      <c r="A1475" s="159" t="str">
        <f t="shared" si="303"/>
        <v>1369.</v>
      </c>
      <c r="B1475" s="159">
        <v>4980</v>
      </c>
      <c r="C1475" s="185" t="s">
        <v>1421</v>
      </c>
      <c r="D1475" s="159">
        <v>1974</v>
      </c>
      <c r="E1475" s="167" t="s">
        <v>34</v>
      </c>
      <c r="F1475" s="159" t="s">
        <v>37</v>
      </c>
      <c r="G1475" s="168">
        <v>5</v>
      </c>
      <c r="H1475" s="168">
        <v>4</v>
      </c>
      <c r="I1475" s="165">
        <v>3351.7</v>
      </c>
      <c r="J1475" s="165">
        <v>3081.2</v>
      </c>
      <c r="K1475" s="165">
        <v>2283.4</v>
      </c>
      <c r="L1475" s="169">
        <v>180</v>
      </c>
      <c r="M1475" s="165">
        <f>T1475</f>
        <v>1156255.5</v>
      </c>
      <c r="N1475" s="165" t="s">
        <v>34</v>
      </c>
      <c r="O1475" s="160" t="s">
        <v>34</v>
      </c>
      <c r="P1475" s="165" t="s">
        <v>34</v>
      </c>
      <c r="Q1475" s="152">
        <f t="shared" si="302"/>
        <v>1156255.5</v>
      </c>
      <c r="R1475" s="173">
        <f t="shared" ref="R1475:R1483" si="309">M1475/I1475</f>
        <v>344.97583315929234</v>
      </c>
      <c r="S1475" s="154">
        <v>5526.6610169491523</v>
      </c>
      <c r="T1475" s="165">
        <v>1156255.5</v>
      </c>
      <c r="U1475" s="169" t="s">
        <v>34</v>
      </c>
      <c r="V1475" s="165" t="s">
        <v>34</v>
      </c>
      <c r="W1475" s="165" t="s">
        <v>34</v>
      </c>
      <c r="X1475" s="165" t="s">
        <v>34</v>
      </c>
      <c r="Y1475" s="165" t="s">
        <v>34</v>
      </c>
      <c r="Z1475" s="165" t="s">
        <v>34</v>
      </c>
      <c r="AA1475" s="165" t="s">
        <v>34</v>
      </c>
      <c r="AB1475" s="165" t="s">
        <v>34</v>
      </c>
      <c r="AC1475" s="165" t="s">
        <v>34</v>
      </c>
      <c r="AD1475" s="165" t="s">
        <v>34</v>
      </c>
      <c r="AE1475" s="165" t="s">
        <v>34</v>
      </c>
      <c r="AF1475" s="165" t="s">
        <v>34</v>
      </c>
      <c r="AG1475" s="165" t="s">
        <v>34</v>
      </c>
      <c r="AH1475" s="165" t="s">
        <v>34</v>
      </c>
      <c r="AI1475" s="170" t="s">
        <v>405</v>
      </c>
      <c r="AJ1475" s="41" t="s">
        <v>405</v>
      </c>
      <c r="AK1475" s="1" t="s">
        <v>404</v>
      </c>
      <c r="AL1475" s="90">
        <v>1</v>
      </c>
      <c r="AM1475" s="92"/>
      <c r="AN1475" s="25" t="s">
        <v>486</v>
      </c>
      <c r="AO1475" s="25"/>
      <c r="AP1475" s="25"/>
      <c r="AQ1475" s="25"/>
      <c r="AR1475" s="25"/>
      <c r="AS1475" s="34" t="s">
        <v>1845</v>
      </c>
      <c r="AT1475" s="34"/>
      <c r="AU1475" s="29">
        <v>1369</v>
      </c>
      <c r="AV1475" s="29" t="s">
        <v>449</v>
      </c>
      <c r="AW1475" s="29" t="str">
        <f t="shared" si="307"/>
        <v>1369.</v>
      </c>
      <c r="AX1475" s="104"/>
      <c r="BN1475" s="104"/>
    </row>
    <row r="1476" spans="1:66" ht="22.5" customHeight="1" x14ac:dyDescent="0.3">
      <c r="A1476" s="159" t="str">
        <f t="shared" si="303"/>
        <v>1370.</v>
      </c>
      <c r="B1476" s="159">
        <v>4982</v>
      </c>
      <c r="C1476" s="171" t="s">
        <v>1422</v>
      </c>
      <c r="D1476" s="159">
        <v>1978</v>
      </c>
      <c r="E1476" s="167" t="s">
        <v>34</v>
      </c>
      <c r="F1476" s="159" t="s">
        <v>37</v>
      </c>
      <c r="G1476" s="168">
        <v>5</v>
      </c>
      <c r="H1476" s="168">
        <v>6</v>
      </c>
      <c r="I1476" s="165">
        <v>4785.2</v>
      </c>
      <c r="J1476" s="165">
        <v>4359.6000000000004</v>
      </c>
      <c r="K1476" s="165">
        <v>3254.6</v>
      </c>
      <c r="L1476" s="169">
        <v>230</v>
      </c>
      <c r="M1476" s="165">
        <f>AB1476</f>
        <v>1550026.8</v>
      </c>
      <c r="N1476" s="165" t="s">
        <v>34</v>
      </c>
      <c r="O1476" s="160" t="s">
        <v>34</v>
      </c>
      <c r="P1476" s="165" t="s">
        <v>34</v>
      </c>
      <c r="Q1476" s="152">
        <f t="shared" si="302"/>
        <v>1550026.8</v>
      </c>
      <c r="R1476" s="173">
        <f t="shared" si="309"/>
        <v>323.92100643651258</v>
      </c>
      <c r="S1476" s="154">
        <v>5526.6610169491523</v>
      </c>
      <c r="T1476" s="165" t="s">
        <v>34</v>
      </c>
      <c r="U1476" s="169" t="s">
        <v>34</v>
      </c>
      <c r="V1476" s="165" t="s">
        <v>34</v>
      </c>
      <c r="W1476" s="165" t="s">
        <v>34</v>
      </c>
      <c r="X1476" s="165" t="s">
        <v>34</v>
      </c>
      <c r="Y1476" s="165" t="s">
        <v>34</v>
      </c>
      <c r="Z1476" s="165" t="s">
        <v>34</v>
      </c>
      <c r="AA1476" s="165">
        <v>3349.18</v>
      </c>
      <c r="AB1476" s="165">
        <v>1550026.8</v>
      </c>
      <c r="AC1476" s="165" t="s">
        <v>34</v>
      </c>
      <c r="AD1476" s="165" t="s">
        <v>34</v>
      </c>
      <c r="AE1476" s="165" t="s">
        <v>34</v>
      </c>
      <c r="AF1476" s="165" t="s">
        <v>34</v>
      </c>
      <c r="AG1476" s="165" t="s">
        <v>34</v>
      </c>
      <c r="AH1476" s="165" t="s">
        <v>34</v>
      </c>
      <c r="AI1476" s="170" t="s">
        <v>405</v>
      </c>
      <c r="AJ1476" s="41" t="s">
        <v>405</v>
      </c>
      <c r="AK1476" s="1" t="s">
        <v>404</v>
      </c>
      <c r="AL1476" s="90">
        <v>1</v>
      </c>
      <c r="AM1476" s="92"/>
      <c r="AN1476" s="25" t="s">
        <v>586</v>
      </c>
      <c r="AO1476" s="25"/>
      <c r="AP1476" s="25"/>
      <c r="AQ1476" s="25"/>
      <c r="AR1476" s="25"/>
      <c r="AS1476" s="34"/>
      <c r="AT1476" s="34"/>
      <c r="AU1476" s="29">
        <v>1370</v>
      </c>
      <c r="AV1476" s="29" t="s">
        <v>449</v>
      </c>
      <c r="AW1476" s="29" t="str">
        <f t="shared" si="307"/>
        <v>1370.</v>
      </c>
      <c r="AX1476" s="104"/>
      <c r="BN1476" s="104"/>
    </row>
    <row r="1477" spans="1:66" ht="22.5" customHeight="1" x14ac:dyDescent="0.3">
      <c r="A1477" s="159" t="str">
        <f t="shared" si="303"/>
        <v>1371.</v>
      </c>
      <c r="B1477" s="159">
        <v>4988</v>
      </c>
      <c r="C1477" s="171" t="s">
        <v>1423</v>
      </c>
      <c r="D1477" s="159">
        <v>1965</v>
      </c>
      <c r="E1477" s="167" t="s">
        <v>34</v>
      </c>
      <c r="F1477" s="159" t="s">
        <v>35</v>
      </c>
      <c r="G1477" s="168">
        <v>5</v>
      </c>
      <c r="H1477" s="168">
        <v>6</v>
      </c>
      <c r="I1477" s="165">
        <v>4937.8</v>
      </c>
      <c r="J1477" s="165">
        <v>4757.5</v>
      </c>
      <c r="K1477" s="165">
        <v>4195.8</v>
      </c>
      <c r="L1477" s="169">
        <v>233</v>
      </c>
      <c r="M1477" s="165">
        <f>T1477</f>
        <v>556606</v>
      </c>
      <c r="N1477" s="165" t="s">
        <v>34</v>
      </c>
      <c r="O1477" s="160" t="s">
        <v>34</v>
      </c>
      <c r="P1477" s="165" t="s">
        <v>34</v>
      </c>
      <c r="Q1477" s="152">
        <f t="shared" si="302"/>
        <v>556606</v>
      </c>
      <c r="R1477" s="173">
        <f t="shared" si="309"/>
        <v>112.72348009234881</v>
      </c>
      <c r="S1477" s="154">
        <v>5526.6610169491523</v>
      </c>
      <c r="T1477" s="165">
        <v>556606</v>
      </c>
      <c r="U1477" s="169" t="s">
        <v>34</v>
      </c>
      <c r="V1477" s="165" t="s">
        <v>34</v>
      </c>
      <c r="W1477" s="165" t="s">
        <v>34</v>
      </c>
      <c r="X1477" s="165" t="s">
        <v>34</v>
      </c>
      <c r="Y1477" s="165" t="s">
        <v>34</v>
      </c>
      <c r="Z1477" s="165" t="s">
        <v>34</v>
      </c>
      <c r="AA1477" s="165" t="s">
        <v>34</v>
      </c>
      <c r="AB1477" s="165" t="s">
        <v>34</v>
      </c>
      <c r="AC1477" s="165" t="s">
        <v>34</v>
      </c>
      <c r="AD1477" s="165" t="s">
        <v>34</v>
      </c>
      <c r="AE1477" s="165" t="s">
        <v>34</v>
      </c>
      <c r="AF1477" s="165" t="s">
        <v>34</v>
      </c>
      <c r="AG1477" s="165" t="s">
        <v>34</v>
      </c>
      <c r="AH1477" s="165" t="s">
        <v>34</v>
      </c>
      <c r="AI1477" s="170" t="s">
        <v>405</v>
      </c>
      <c r="AJ1477" s="41" t="s">
        <v>405</v>
      </c>
      <c r="AK1477" s="1" t="s">
        <v>404</v>
      </c>
      <c r="AL1477" s="90">
        <v>1</v>
      </c>
      <c r="AM1477" s="92"/>
      <c r="AN1477" s="25" t="s">
        <v>409</v>
      </c>
      <c r="AO1477" s="25"/>
      <c r="AP1477" s="25"/>
      <c r="AQ1477" s="25"/>
      <c r="AR1477" s="25"/>
      <c r="AS1477" s="34" t="s">
        <v>557</v>
      </c>
      <c r="AT1477" s="34"/>
      <c r="AU1477" s="29">
        <v>1371</v>
      </c>
      <c r="AV1477" s="29" t="s">
        <v>449</v>
      </c>
      <c r="AW1477" s="29" t="str">
        <f t="shared" si="307"/>
        <v>1371.</v>
      </c>
      <c r="AX1477" s="104"/>
      <c r="BN1477" s="104"/>
    </row>
    <row r="1478" spans="1:66" ht="22.5" customHeight="1" x14ac:dyDescent="0.3">
      <c r="A1478" s="159" t="str">
        <f t="shared" si="303"/>
        <v>1372.</v>
      </c>
      <c r="B1478" s="159">
        <v>4999</v>
      </c>
      <c r="C1478" s="186" t="s">
        <v>1424</v>
      </c>
      <c r="D1478" s="159">
        <v>1963</v>
      </c>
      <c r="E1478" s="167" t="s">
        <v>34</v>
      </c>
      <c r="F1478" s="159" t="s">
        <v>35</v>
      </c>
      <c r="G1478" s="168">
        <v>5</v>
      </c>
      <c r="H1478" s="168">
        <v>3</v>
      </c>
      <c r="I1478" s="165">
        <v>2698.5</v>
      </c>
      <c r="J1478" s="165">
        <v>2514</v>
      </c>
      <c r="K1478" s="165">
        <v>2514</v>
      </c>
      <c r="L1478" s="169">
        <v>97</v>
      </c>
      <c r="M1478" s="165">
        <f>X1478</f>
        <v>2613215.9900000002</v>
      </c>
      <c r="N1478" s="165" t="s">
        <v>34</v>
      </c>
      <c r="O1478" s="160" t="s">
        <v>34</v>
      </c>
      <c r="P1478" s="165" t="s">
        <v>34</v>
      </c>
      <c r="Q1478" s="152">
        <f t="shared" si="302"/>
        <v>2613215.9900000002</v>
      </c>
      <c r="R1478" s="173">
        <f t="shared" si="309"/>
        <v>968.39577172503255</v>
      </c>
      <c r="S1478" s="154">
        <v>5526.6610169491523</v>
      </c>
      <c r="T1478" s="165" t="s">
        <v>34</v>
      </c>
      <c r="U1478" s="169" t="s">
        <v>34</v>
      </c>
      <c r="V1478" s="165" t="s">
        <v>34</v>
      </c>
      <c r="W1478" s="165">
        <v>899</v>
      </c>
      <c r="X1478" s="165">
        <v>2613215.9900000002</v>
      </c>
      <c r="Y1478" s="165" t="s">
        <v>34</v>
      </c>
      <c r="Z1478" s="165" t="s">
        <v>34</v>
      </c>
      <c r="AA1478" s="165" t="s">
        <v>34</v>
      </c>
      <c r="AB1478" s="165" t="s">
        <v>34</v>
      </c>
      <c r="AC1478" s="165" t="s">
        <v>34</v>
      </c>
      <c r="AD1478" s="165" t="s">
        <v>34</v>
      </c>
      <c r="AE1478" s="165" t="s">
        <v>34</v>
      </c>
      <c r="AF1478" s="165" t="s">
        <v>34</v>
      </c>
      <c r="AG1478" s="165" t="s">
        <v>34</v>
      </c>
      <c r="AH1478" s="165" t="s">
        <v>34</v>
      </c>
      <c r="AI1478" s="170" t="s">
        <v>405</v>
      </c>
      <c r="AJ1478" s="41" t="s">
        <v>405</v>
      </c>
      <c r="AK1478" s="1" t="s">
        <v>404</v>
      </c>
      <c r="AL1478" s="90">
        <v>1</v>
      </c>
      <c r="AM1478" s="92"/>
      <c r="AN1478" s="25" t="s">
        <v>1587</v>
      </c>
      <c r="AO1478" s="25"/>
      <c r="AP1478" s="25"/>
      <c r="AQ1478" s="25"/>
      <c r="AR1478" s="25"/>
      <c r="AS1478" s="34" t="s">
        <v>512</v>
      </c>
      <c r="AT1478" s="34"/>
      <c r="AU1478" s="29">
        <v>1372</v>
      </c>
      <c r="AV1478" s="29" t="s">
        <v>449</v>
      </c>
      <c r="AW1478" s="29" t="str">
        <f t="shared" si="307"/>
        <v>1372.</v>
      </c>
      <c r="AX1478" s="104"/>
      <c r="BN1478" s="104"/>
    </row>
    <row r="1479" spans="1:66" ht="22.5" customHeight="1" x14ac:dyDescent="0.3">
      <c r="A1479" s="159" t="str">
        <f t="shared" si="303"/>
        <v>1373.</v>
      </c>
      <c r="B1479" s="159">
        <v>5002</v>
      </c>
      <c r="C1479" s="186" t="s">
        <v>1425</v>
      </c>
      <c r="D1479" s="159">
        <v>1973</v>
      </c>
      <c r="E1479" s="167" t="s">
        <v>34</v>
      </c>
      <c r="F1479" s="159" t="s">
        <v>37</v>
      </c>
      <c r="G1479" s="168">
        <v>5</v>
      </c>
      <c r="H1479" s="168">
        <v>8</v>
      </c>
      <c r="I1479" s="165">
        <v>5545.3</v>
      </c>
      <c r="J1479" s="165">
        <v>4986.5</v>
      </c>
      <c r="K1479" s="165">
        <v>4986.5</v>
      </c>
      <c r="L1479" s="169">
        <v>282</v>
      </c>
      <c r="M1479" s="165">
        <f>AB1479</f>
        <v>2101846.36</v>
      </c>
      <c r="N1479" s="165" t="s">
        <v>34</v>
      </c>
      <c r="O1479" s="160" t="s">
        <v>34</v>
      </c>
      <c r="P1479" s="165" t="s">
        <v>34</v>
      </c>
      <c r="Q1479" s="152">
        <f t="shared" si="302"/>
        <v>2101846.36</v>
      </c>
      <c r="R1479" s="173">
        <f t="shared" si="309"/>
        <v>379.03203794204097</v>
      </c>
      <c r="S1479" s="154">
        <v>5526.6610169491523</v>
      </c>
      <c r="T1479" s="165" t="s">
        <v>34</v>
      </c>
      <c r="U1479" s="169" t="s">
        <v>34</v>
      </c>
      <c r="V1479" s="165" t="s">
        <v>34</v>
      </c>
      <c r="W1479" s="165" t="s">
        <v>34</v>
      </c>
      <c r="X1479" s="165" t="s">
        <v>34</v>
      </c>
      <c r="Y1479" s="165" t="s">
        <v>34</v>
      </c>
      <c r="Z1479" s="165" t="s">
        <v>34</v>
      </c>
      <c r="AA1479" s="165">
        <v>3937.9</v>
      </c>
      <c r="AB1479" s="165">
        <v>2101846.36</v>
      </c>
      <c r="AC1479" s="165" t="s">
        <v>34</v>
      </c>
      <c r="AD1479" s="165" t="s">
        <v>34</v>
      </c>
      <c r="AE1479" s="165" t="s">
        <v>34</v>
      </c>
      <c r="AF1479" s="165" t="s">
        <v>34</v>
      </c>
      <c r="AG1479" s="165" t="s">
        <v>34</v>
      </c>
      <c r="AH1479" s="165" t="s">
        <v>34</v>
      </c>
      <c r="AI1479" s="170" t="s">
        <v>405</v>
      </c>
      <c r="AJ1479" s="41" t="s">
        <v>405</v>
      </c>
      <c r="AK1479" s="1" t="s">
        <v>404</v>
      </c>
      <c r="AL1479" s="90">
        <v>1</v>
      </c>
      <c r="AM1479" s="92"/>
      <c r="AN1479" s="25" t="s">
        <v>586</v>
      </c>
      <c r="AO1479" s="25"/>
      <c r="AP1479" s="25"/>
      <c r="AQ1479" s="25"/>
      <c r="AR1479" s="25"/>
      <c r="AS1479" s="34" t="s">
        <v>636</v>
      </c>
      <c r="AT1479" s="34"/>
      <c r="AU1479" s="29">
        <v>1373</v>
      </c>
      <c r="AV1479" s="29" t="s">
        <v>449</v>
      </c>
      <c r="AW1479" s="29" t="str">
        <f t="shared" si="307"/>
        <v>1373.</v>
      </c>
      <c r="AX1479" s="104"/>
      <c r="BN1479" s="104"/>
    </row>
    <row r="1480" spans="1:66" ht="22.5" customHeight="1" x14ac:dyDescent="0.3">
      <c r="A1480" s="159" t="str">
        <f t="shared" si="303"/>
        <v>1374.</v>
      </c>
      <c r="B1480" s="159">
        <v>5008</v>
      </c>
      <c r="C1480" s="186" t="s">
        <v>1426</v>
      </c>
      <c r="D1480" s="159">
        <v>1963</v>
      </c>
      <c r="E1480" s="167" t="s">
        <v>34</v>
      </c>
      <c r="F1480" s="159" t="s">
        <v>35</v>
      </c>
      <c r="G1480" s="168">
        <v>5</v>
      </c>
      <c r="H1480" s="168">
        <v>8</v>
      </c>
      <c r="I1480" s="165">
        <v>5618.7</v>
      </c>
      <c r="J1480" s="165">
        <v>5618.7</v>
      </c>
      <c r="K1480" s="165">
        <v>5618.7</v>
      </c>
      <c r="L1480" s="169">
        <v>253</v>
      </c>
      <c r="M1480" s="165">
        <f>X1480</f>
        <v>2520424.7799999998</v>
      </c>
      <c r="N1480" s="165" t="s">
        <v>34</v>
      </c>
      <c r="O1480" s="160" t="s">
        <v>34</v>
      </c>
      <c r="P1480" s="165" t="s">
        <v>34</v>
      </c>
      <c r="Q1480" s="152">
        <f t="shared" si="302"/>
        <v>2520424.7799999998</v>
      </c>
      <c r="R1480" s="173">
        <f t="shared" si="309"/>
        <v>448.57792371900973</v>
      </c>
      <c r="S1480" s="154">
        <v>5526.6610169491523</v>
      </c>
      <c r="T1480" s="165" t="s">
        <v>34</v>
      </c>
      <c r="U1480" s="169" t="s">
        <v>34</v>
      </c>
      <c r="V1480" s="165" t="s">
        <v>34</v>
      </c>
      <c r="W1480" s="165">
        <v>1536.81</v>
      </c>
      <c r="X1480" s="165">
        <v>2520424.7799999998</v>
      </c>
      <c r="Y1480" s="165" t="s">
        <v>34</v>
      </c>
      <c r="Z1480" s="165" t="s">
        <v>34</v>
      </c>
      <c r="AA1480" s="165" t="s">
        <v>34</v>
      </c>
      <c r="AB1480" s="165" t="s">
        <v>34</v>
      </c>
      <c r="AC1480" s="165" t="s">
        <v>34</v>
      </c>
      <c r="AD1480" s="165" t="s">
        <v>34</v>
      </c>
      <c r="AE1480" s="165" t="s">
        <v>34</v>
      </c>
      <c r="AF1480" s="165" t="s">
        <v>34</v>
      </c>
      <c r="AG1480" s="165" t="s">
        <v>34</v>
      </c>
      <c r="AH1480" s="165" t="s">
        <v>34</v>
      </c>
      <c r="AI1480" s="170" t="s">
        <v>405</v>
      </c>
      <c r="AJ1480" s="41" t="s">
        <v>405</v>
      </c>
      <c r="AK1480" s="1" t="s">
        <v>404</v>
      </c>
      <c r="AL1480" s="90">
        <v>1</v>
      </c>
      <c r="AM1480" s="92"/>
      <c r="AN1480" s="25" t="s">
        <v>1587</v>
      </c>
      <c r="AO1480" s="25"/>
      <c r="AP1480" s="25"/>
      <c r="AQ1480" s="25"/>
      <c r="AR1480" s="25"/>
      <c r="AS1480" s="34" t="s">
        <v>512</v>
      </c>
      <c r="AT1480" s="34"/>
      <c r="AU1480" s="29">
        <v>1374</v>
      </c>
      <c r="AV1480" s="29" t="s">
        <v>449</v>
      </c>
      <c r="AW1480" s="29" t="str">
        <f t="shared" si="307"/>
        <v>1374.</v>
      </c>
      <c r="AX1480" s="104"/>
      <c r="BN1480" s="104"/>
    </row>
    <row r="1481" spans="1:66" ht="22.5" customHeight="1" x14ac:dyDescent="0.3">
      <c r="A1481" s="159" t="str">
        <f t="shared" si="303"/>
        <v>1375.</v>
      </c>
      <c r="B1481" s="159">
        <v>5011</v>
      </c>
      <c r="C1481" s="171" t="s">
        <v>1092</v>
      </c>
      <c r="D1481" s="159">
        <v>1971</v>
      </c>
      <c r="E1481" s="167" t="s">
        <v>34</v>
      </c>
      <c r="F1481" s="159" t="s">
        <v>35</v>
      </c>
      <c r="G1481" s="168">
        <v>9</v>
      </c>
      <c r="H1481" s="168">
        <v>1</v>
      </c>
      <c r="I1481" s="165">
        <v>2478</v>
      </c>
      <c r="J1481" s="165">
        <v>2343</v>
      </c>
      <c r="K1481" s="165">
        <v>2199.6</v>
      </c>
      <c r="L1481" s="169">
        <v>91</v>
      </c>
      <c r="M1481" s="165">
        <f>T1481</f>
        <v>276495.32</v>
      </c>
      <c r="N1481" s="165" t="s">
        <v>34</v>
      </c>
      <c r="O1481" s="160" t="s">
        <v>34</v>
      </c>
      <c r="P1481" s="165" t="s">
        <v>34</v>
      </c>
      <c r="Q1481" s="152">
        <f t="shared" si="302"/>
        <v>276495.32</v>
      </c>
      <c r="R1481" s="173">
        <f t="shared" si="309"/>
        <v>111.58003228410008</v>
      </c>
      <c r="S1481" s="154">
        <v>5526.6610169491523</v>
      </c>
      <c r="T1481" s="165">
        <v>276495.32</v>
      </c>
      <c r="U1481" s="169" t="s">
        <v>34</v>
      </c>
      <c r="V1481" s="165" t="s">
        <v>34</v>
      </c>
      <c r="W1481" s="165" t="s">
        <v>34</v>
      </c>
      <c r="X1481" s="165" t="s">
        <v>34</v>
      </c>
      <c r="Y1481" s="165" t="s">
        <v>34</v>
      </c>
      <c r="Z1481" s="165" t="s">
        <v>34</v>
      </c>
      <c r="AA1481" s="165" t="s">
        <v>34</v>
      </c>
      <c r="AB1481" s="165" t="s">
        <v>34</v>
      </c>
      <c r="AC1481" s="165" t="s">
        <v>34</v>
      </c>
      <c r="AD1481" s="165" t="s">
        <v>34</v>
      </c>
      <c r="AE1481" s="165" t="s">
        <v>34</v>
      </c>
      <c r="AF1481" s="165" t="s">
        <v>34</v>
      </c>
      <c r="AG1481" s="165" t="s">
        <v>34</v>
      </c>
      <c r="AH1481" s="165" t="s">
        <v>34</v>
      </c>
      <c r="AI1481" s="170" t="s">
        <v>405</v>
      </c>
      <c r="AJ1481" s="41" t="s">
        <v>405</v>
      </c>
      <c r="AK1481" s="1" t="s">
        <v>406</v>
      </c>
      <c r="AL1481" s="90">
        <v>1</v>
      </c>
      <c r="AM1481" s="91"/>
      <c r="AN1481" s="25" t="s">
        <v>501</v>
      </c>
      <c r="AO1481" s="25"/>
      <c r="AP1481" s="25"/>
      <c r="AQ1481" s="25"/>
      <c r="AR1481" s="25"/>
      <c r="AS1481" s="34" t="s">
        <v>1499</v>
      </c>
      <c r="AT1481" s="34"/>
      <c r="AU1481" s="29">
        <v>1375</v>
      </c>
      <c r="AV1481" s="29" t="s">
        <v>449</v>
      </c>
      <c r="AW1481" s="29" t="str">
        <f t="shared" si="307"/>
        <v>1375.</v>
      </c>
      <c r="AX1481" s="104"/>
      <c r="BN1481" s="104"/>
    </row>
    <row r="1482" spans="1:66" ht="22.5" customHeight="1" x14ac:dyDescent="0.3">
      <c r="A1482" s="159" t="str">
        <f t="shared" si="303"/>
        <v>1376.</v>
      </c>
      <c r="B1482" s="159">
        <v>5024</v>
      </c>
      <c r="C1482" s="171" t="s">
        <v>1427</v>
      </c>
      <c r="D1482" s="159">
        <v>1969</v>
      </c>
      <c r="E1482" s="167" t="s">
        <v>34</v>
      </c>
      <c r="F1482" s="159" t="s">
        <v>35</v>
      </c>
      <c r="G1482" s="168">
        <v>5</v>
      </c>
      <c r="H1482" s="168">
        <v>3</v>
      </c>
      <c r="I1482" s="165">
        <v>2993.9</v>
      </c>
      <c r="J1482" s="165">
        <v>2550.4</v>
      </c>
      <c r="K1482" s="165">
        <v>2550.4</v>
      </c>
      <c r="L1482" s="169">
        <v>172</v>
      </c>
      <c r="M1482" s="165">
        <f>T1482</f>
        <v>191859.98</v>
      </c>
      <c r="N1482" s="165" t="s">
        <v>34</v>
      </c>
      <c r="O1482" s="160" t="s">
        <v>34</v>
      </c>
      <c r="P1482" s="165" t="s">
        <v>34</v>
      </c>
      <c r="Q1482" s="152">
        <f t="shared" si="302"/>
        <v>191859.98</v>
      </c>
      <c r="R1482" s="173">
        <f t="shared" si="309"/>
        <v>64.083630047763791</v>
      </c>
      <c r="S1482" s="154">
        <v>5526.6610169491523</v>
      </c>
      <c r="T1482" s="165">
        <v>191859.98</v>
      </c>
      <c r="U1482" s="169" t="s">
        <v>34</v>
      </c>
      <c r="V1482" s="165" t="s">
        <v>34</v>
      </c>
      <c r="W1482" s="165" t="s">
        <v>34</v>
      </c>
      <c r="X1482" s="165" t="s">
        <v>34</v>
      </c>
      <c r="Y1482" s="165" t="s">
        <v>34</v>
      </c>
      <c r="Z1482" s="165" t="s">
        <v>34</v>
      </c>
      <c r="AA1482" s="165" t="s">
        <v>34</v>
      </c>
      <c r="AB1482" s="165" t="s">
        <v>34</v>
      </c>
      <c r="AC1482" s="165" t="s">
        <v>34</v>
      </c>
      <c r="AD1482" s="165" t="s">
        <v>34</v>
      </c>
      <c r="AE1482" s="165" t="s">
        <v>34</v>
      </c>
      <c r="AF1482" s="165" t="s">
        <v>34</v>
      </c>
      <c r="AG1482" s="165" t="s">
        <v>34</v>
      </c>
      <c r="AH1482" s="165" t="s">
        <v>34</v>
      </c>
      <c r="AI1482" s="170" t="s">
        <v>405</v>
      </c>
      <c r="AJ1482" s="41" t="s">
        <v>405</v>
      </c>
      <c r="AK1482" s="1" t="s">
        <v>404</v>
      </c>
      <c r="AL1482" s="90">
        <v>1</v>
      </c>
      <c r="AM1482" s="92"/>
      <c r="AN1482" s="25" t="s">
        <v>506</v>
      </c>
      <c r="AO1482" s="25"/>
      <c r="AP1482" s="25"/>
      <c r="AQ1482" s="25"/>
      <c r="AR1482" s="25"/>
      <c r="AS1482" s="34" t="s">
        <v>1938</v>
      </c>
      <c r="AT1482" s="34"/>
      <c r="AU1482" s="29">
        <v>1376</v>
      </c>
      <c r="AV1482" s="29" t="s">
        <v>449</v>
      </c>
      <c r="AW1482" s="29" t="str">
        <f t="shared" si="307"/>
        <v>1376.</v>
      </c>
      <c r="AX1482" s="104"/>
      <c r="BN1482" s="104"/>
    </row>
    <row r="1483" spans="1:66" ht="22.5" customHeight="1" x14ac:dyDescent="0.3">
      <c r="A1483" s="159" t="str">
        <f t="shared" si="303"/>
        <v>1377.</v>
      </c>
      <c r="B1483" s="159">
        <v>5608</v>
      </c>
      <c r="C1483" s="171" t="s">
        <v>1819</v>
      </c>
      <c r="D1483" s="159">
        <v>1966</v>
      </c>
      <c r="E1483" s="167" t="s">
        <v>34</v>
      </c>
      <c r="F1483" s="159" t="s">
        <v>35</v>
      </c>
      <c r="G1483" s="168">
        <v>5</v>
      </c>
      <c r="H1483" s="168">
        <v>6</v>
      </c>
      <c r="I1483" s="165">
        <v>1782.5</v>
      </c>
      <c r="J1483" s="165">
        <v>1582.2</v>
      </c>
      <c r="K1483" s="165">
        <v>1582.2</v>
      </c>
      <c r="L1483" s="169">
        <v>31</v>
      </c>
      <c r="M1483" s="165">
        <f>X1483</f>
        <v>411000</v>
      </c>
      <c r="N1483" s="165" t="s">
        <v>34</v>
      </c>
      <c r="O1483" s="160" t="s">
        <v>34</v>
      </c>
      <c r="P1483" s="165" t="s">
        <v>34</v>
      </c>
      <c r="Q1483" s="152">
        <f t="shared" si="302"/>
        <v>411000</v>
      </c>
      <c r="R1483" s="173">
        <f t="shared" si="309"/>
        <v>230.5750350631136</v>
      </c>
      <c r="S1483" s="154">
        <v>5526.6610169491523</v>
      </c>
      <c r="T1483" s="165" t="s">
        <v>34</v>
      </c>
      <c r="U1483" s="169" t="s">
        <v>34</v>
      </c>
      <c r="V1483" s="165" t="s">
        <v>34</v>
      </c>
      <c r="W1483" s="165">
        <v>498.6</v>
      </c>
      <c r="X1483" s="165">
        <v>411000</v>
      </c>
      <c r="Y1483" s="165" t="s">
        <v>34</v>
      </c>
      <c r="Z1483" s="165" t="s">
        <v>34</v>
      </c>
      <c r="AA1483" s="165" t="s">
        <v>34</v>
      </c>
      <c r="AB1483" s="165" t="s">
        <v>34</v>
      </c>
      <c r="AC1483" s="165" t="s">
        <v>34</v>
      </c>
      <c r="AD1483" s="165" t="s">
        <v>34</v>
      </c>
      <c r="AE1483" s="165" t="s">
        <v>34</v>
      </c>
      <c r="AF1483" s="165" t="s">
        <v>34</v>
      </c>
      <c r="AG1483" s="165" t="s">
        <v>34</v>
      </c>
      <c r="AH1483" s="165" t="s">
        <v>34</v>
      </c>
      <c r="AI1483" s="170" t="s">
        <v>405</v>
      </c>
      <c r="AJ1483" s="41" t="s">
        <v>405</v>
      </c>
      <c r="AK1483" s="1" t="s">
        <v>408</v>
      </c>
      <c r="AL1483" s="90">
        <v>1</v>
      </c>
      <c r="AM1483" s="91"/>
      <c r="AN1483" s="25" t="s">
        <v>1587</v>
      </c>
      <c r="AO1483" s="25"/>
      <c r="AP1483" s="25"/>
      <c r="AQ1483" s="25"/>
      <c r="AR1483" s="25"/>
      <c r="AS1483" s="34"/>
      <c r="AT1483" s="34"/>
      <c r="AU1483" s="29">
        <v>1377</v>
      </c>
      <c r="AV1483" s="29" t="s">
        <v>449</v>
      </c>
      <c r="AW1483" s="29" t="str">
        <f t="shared" si="307"/>
        <v>1377.</v>
      </c>
      <c r="AX1483" s="104"/>
      <c r="BN1483" s="104"/>
    </row>
    <row r="1484" spans="1:66" ht="22.5" customHeight="1" x14ac:dyDescent="0.3">
      <c r="A1484" s="159" t="str">
        <f t="shared" si="303"/>
        <v>1378.</v>
      </c>
      <c r="B1484" s="159">
        <v>5031</v>
      </c>
      <c r="C1484" s="171" t="s">
        <v>1748</v>
      </c>
      <c r="D1484" s="159">
        <v>1991</v>
      </c>
      <c r="E1484" s="167" t="s">
        <v>34</v>
      </c>
      <c r="F1484" s="159" t="s">
        <v>37</v>
      </c>
      <c r="G1484" s="168">
        <v>5</v>
      </c>
      <c r="H1484" s="168">
        <v>4</v>
      </c>
      <c r="I1484" s="165">
        <v>4418.1000000000004</v>
      </c>
      <c r="J1484" s="165">
        <v>4009</v>
      </c>
      <c r="K1484" s="165">
        <v>4009</v>
      </c>
      <c r="L1484" s="169">
        <v>182</v>
      </c>
      <c r="M1484" s="165">
        <f>X1484</f>
        <v>1784451</v>
      </c>
      <c r="N1484" s="165" t="s">
        <v>34</v>
      </c>
      <c r="O1484" s="160" t="s">
        <v>34</v>
      </c>
      <c r="P1484" s="165" t="s">
        <v>34</v>
      </c>
      <c r="Q1484" s="152">
        <f t="shared" si="302"/>
        <v>1784451</v>
      </c>
      <c r="R1484" s="173"/>
      <c r="S1484" s="154"/>
      <c r="T1484" s="165" t="s">
        <v>34</v>
      </c>
      <c r="U1484" s="169" t="s">
        <v>34</v>
      </c>
      <c r="V1484" s="165" t="s">
        <v>34</v>
      </c>
      <c r="W1484" s="165">
        <v>1104</v>
      </c>
      <c r="X1484" s="165">
        <v>1784451</v>
      </c>
      <c r="Y1484" s="165" t="s">
        <v>34</v>
      </c>
      <c r="Z1484" s="165" t="s">
        <v>34</v>
      </c>
      <c r="AA1484" s="165" t="s">
        <v>34</v>
      </c>
      <c r="AB1484" s="165" t="s">
        <v>34</v>
      </c>
      <c r="AC1484" s="165" t="s">
        <v>34</v>
      </c>
      <c r="AD1484" s="165" t="s">
        <v>34</v>
      </c>
      <c r="AE1484" s="165" t="s">
        <v>34</v>
      </c>
      <c r="AF1484" s="165" t="s">
        <v>34</v>
      </c>
      <c r="AG1484" s="165" t="s">
        <v>34</v>
      </c>
      <c r="AH1484" s="165" t="s">
        <v>34</v>
      </c>
      <c r="AI1484" s="170" t="s">
        <v>405</v>
      </c>
      <c r="AJ1484" s="41" t="s">
        <v>405</v>
      </c>
      <c r="AK1484" s="1" t="s">
        <v>408</v>
      </c>
      <c r="AL1484" s="90">
        <v>1</v>
      </c>
      <c r="AM1484" s="91"/>
      <c r="AN1484" s="25" t="s">
        <v>1587</v>
      </c>
      <c r="AO1484" s="25"/>
      <c r="AP1484" s="25"/>
      <c r="AQ1484" s="25"/>
      <c r="AR1484" s="25"/>
      <c r="AS1484" s="34" t="s">
        <v>1749</v>
      </c>
      <c r="AT1484" s="34"/>
      <c r="AU1484" s="29">
        <v>1378</v>
      </c>
      <c r="AV1484" s="29" t="s">
        <v>449</v>
      </c>
      <c r="AW1484" s="29" t="str">
        <f t="shared" si="307"/>
        <v>1378.</v>
      </c>
      <c r="AX1484" s="104"/>
      <c r="BN1484" s="104"/>
    </row>
    <row r="1485" spans="1:66" ht="22.5" customHeight="1" x14ac:dyDescent="0.3">
      <c r="A1485" s="159" t="str">
        <f t="shared" si="303"/>
        <v>1379.</v>
      </c>
      <c r="B1485" s="159">
        <v>5038</v>
      </c>
      <c r="C1485" s="171" t="s">
        <v>1428</v>
      </c>
      <c r="D1485" s="159">
        <v>1959</v>
      </c>
      <c r="E1485" s="167" t="s">
        <v>34</v>
      </c>
      <c r="F1485" s="159" t="s">
        <v>35</v>
      </c>
      <c r="G1485" s="168">
        <v>2</v>
      </c>
      <c r="H1485" s="168">
        <v>2</v>
      </c>
      <c r="I1485" s="165">
        <v>805.3</v>
      </c>
      <c r="J1485" s="165">
        <v>715.1</v>
      </c>
      <c r="K1485" s="165">
        <v>715.1</v>
      </c>
      <c r="L1485" s="169">
        <v>49</v>
      </c>
      <c r="M1485" s="165">
        <f>T1485+AG1485</f>
        <v>204140.21000000002</v>
      </c>
      <c r="N1485" s="165" t="s">
        <v>34</v>
      </c>
      <c r="O1485" s="160" t="s">
        <v>34</v>
      </c>
      <c r="P1485" s="165" t="s">
        <v>34</v>
      </c>
      <c r="Q1485" s="152">
        <f t="shared" si="302"/>
        <v>204140.21000000002</v>
      </c>
      <c r="R1485" s="173">
        <f>M1485/I1485</f>
        <v>253.49585247733768</v>
      </c>
      <c r="S1485" s="154">
        <v>5526.6610169491523</v>
      </c>
      <c r="T1485" s="165">
        <v>176433.6</v>
      </c>
      <c r="U1485" s="169" t="s">
        <v>34</v>
      </c>
      <c r="V1485" s="165" t="s">
        <v>34</v>
      </c>
      <c r="W1485" s="165" t="s">
        <v>34</v>
      </c>
      <c r="X1485" s="165" t="s">
        <v>34</v>
      </c>
      <c r="Y1485" s="165" t="s">
        <v>34</v>
      </c>
      <c r="Z1485" s="165" t="s">
        <v>34</v>
      </c>
      <c r="AA1485" s="165" t="s">
        <v>34</v>
      </c>
      <c r="AB1485" s="165" t="s">
        <v>34</v>
      </c>
      <c r="AC1485" s="165" t="s">
        <v>34</v>
      </c>
      <c r="AD1485" s="165" t="s">
        <v>34</v>
      </c>
      <c r="AE1485" s="165" t="s">
        <v>34</v>
      </c>
      <c r="AF1485" s="165" t="s">
        <v>34</v>
      </c>
      <c r="AG1485" s="165">
        <v>27706.61</v>
      </c>
      <c r="AH1485" s="165" t="s">
        <v>34</v>
      </c>
      <c r="AI1485" s="170" t="s">
        <v>405</v>
      </c>
      <c r="AJ1485" s="41" t="s">
        <v>405</v>
      </c>
      <c r="AK1485" s="1" t="s">
        <v>404</v>
      </c>
      <c r="AL1485" s="90">
        <v>1</v>
      </c>
      <c r="AM1485" s="92"/>
      <c r="AN1485" s="25" t="s">
        <v>409</v>
      </c>
      <c r="AO1485" s="25"/>
      <c r="AP1485" s="25"/>
      <c r="AQ1485" s="25"/>
      <c r="AR1485" s="25"/>
      <c r="AS1485" s="34" t="s">
        <v>512</v>
      </c>
      <c r="AT1485" s="34"/>
      <c r="AU1485" s="29">
        <v>1379</v>
      </c>
      <c r="AV1485" s="29" t="s">
        <v>449</v>
      </c>
      <c r="AW1485" s="29" t="str">
        <f t="shared" si="307"/>
        <v>1379.</v>
      </c>
      <c r="AX1485" s="104"/>
      <c r="BN1485" s="104"/>
    </row>
    <row r="1486" spans="1:66" ht="22.5" customHeight="1" x14ac:dyDescent="0.3">
      <c r="A1486" s="159" t="str">
        <f t="shared" si="303"/>
        <v>1380.</v>
      </c>
      <c r="B1486" s="159">
        <v>5055</v>
      </c>
      <c r="C1486" s="185" t="s">
        <v>1429</v>
      </c>
      <c r="D1486" s="159">
        <v>1976</v>
      </c>
      <c r="E1486" s="167" t="s">
        <v>34</v>
      </c>
      <c r="F1486" s="159" t="s">
        <v>35</v>
      </c>
      <c r="G1486" s="168">
        <v>5</v>
      </c>
      <c r="H1486" s="168">
        <v>6</v>
      </c>
      <c r="I1486" s="165">
        <v>4882.3</v>
      </c>
      <c r="J1486" s="165">
        <v>3796.7</v>
      </c>
      <c r="K1486" s="165">
        <v>2975.6</v>
      </c>
      <c r="L1486" s="169">
        <v>182</v>
      </c>
      <c r="M1486" s="165">
        <f>X1486</f>
        <v>627744</v>
      </c>
      <c r="N1486" s="165" t="s">
        <v>34</v>
      </c>
      <c r="O1486" s="160" t="s">
        <v>34</v>
      </c>
      <c r="P1486" s="165" t="s">
        <v>34</v>
      </c>
      <c r="Q1486" s="152">
        <f t="shared" si="302"/>
        <v>627744</v>
      </c>
      <c r="R1486" s="173">
        <f>M1486/I1486</f>
        <v>128.57546648096184</v>
      </c>
      <c r="S1486" s="154">
        <v>5526.6610169491523</v>
      </c>
      <c r="T1486" s="165" t="s">
        <v>34</v>
      </c>
      <c r="U1486" s="169" t="s">
        <v>34</v>
      </c>
      <c r="V1486" s="165" t="s">
        <v>34</v>
      </c>
      <c r="W1486" s="165">
        <v>1251.31</v>
      </c>
      <c r="X1486" s="165">
        <v>627744</v>
      </c>
      <c r="Y1486" s="165" t="s">
        <v>34</v>
      </c>
      <c r="Z1486" s="165" t="s">
        <v>34</v>
      </c>
      <c r="AA1486" s="165" t="s">
        <v>34</v>
      </c>
      <c r="AB1486" s="165" t="s">
        <v>34</v>
      </c>
      <c r="AC1486" s="165" t="s">
        <v>34</v>
      </c>
      <c r="AD1486" s="165" t="s">
        <v>34</v>
      </c>
      <c r="AE1486" s="165" t="s">
        <v>34</v>
      </c>
      <c r="AF1486" s="165" t="s">
        <v>34</v>
      </c>
      <c r="AG1486" s="165" t="s">
        <v>34</v>
      </c>
      <c r="AH1486" s="165" t="s">
        <v>34</v>
      </c>
      <c r="AI1486" s="170" t="s">
        <v>405</v>
      </c>
      <c r="AJ1486" s="41" t="s">
        <v>405</v>
      </c>
      <c r="AK1486" s="1" t="s">
        <v>407</v>
      </c>
      <c r="AL1486" s="90">
        <v>1</v>
      </c>
      <c r="AM1486" s="89"/>
      <c r="AN1486" s="25" t="s">
        <v>1587</v>
      </c>
      <c r="AO1486" s="25"/>
      <c r="AP1486" s="25"/>
      <c r="AQ1486" s="25"/>
      <c r="AR1486" s="25"/>
      <c r="AS1486" s="34"/>
      <c r="AT1486" s="34"/>
      <c r="AU1486" s="29">
        <v>1380</v>
      </c>
      <c r="AV1486" s="29" t="s">
        <v>449</v>
      </c>
      <c r="AW1486" s="29" t="str">
        <f t="shared" si="307"/>
        <v>1380.</v>
      </c>
      <c r="AX1486" s="104"/>
      <c r="BN1486" s="104"/>
    </row>
    <row r="1487" spans="1:66" ht="22.5" customHeight="1" x14ac:dyDescent="0.3">
      <c r="A1487" s="159" t="str">
        <f t="shared" si="303"/>
        <v>1381.</v>
      </c>
      <c r="B1487" s="159">
        <v>5064</v>
      </c>
      <c r="C1487" s="179" t="s">
        <v>1430</v>
      </c>
      <c r="D1487" s="159">
        <v>1998</v>
      </c>
      <c r="E1487" s="167" t="s">
        <v>34</v>
      </c>
      <c r="F1487" s="159" t="s">
        <v>35</v>
      </c>
      <c r="G1487" s="168">
        <v>4</v>
      </c>
      <c r="H1487" s="168">
        <v>1</v>
      </c>
      <c r="I1487" s="165">
        <v>1556.6</v>
      </c>
      <c r="J1487" s="165">
        <v>1379.7</v>
      </c>
      <c r="K1487" s="165">
        <v>1379.7</v>
      </c>
      <c r="L1487" s="169">
        <v>28</v>
      </c>
      <c r="M1487" s="165">
        <f>X1487</f>
        <v>2061391.64</v>
      </c>
      <c r="N1487" s="165" t="s">
        <v>34</v>
      </c>
      <c r="O1487" s="160" t="s">
        <v>34</v>
      </c>
      <c r="P1487" s="165" t="s">
        <v>34</v>
      </c>
      <c r="Q1487" s="152">
        <f t="shared" si="302"/>
        <v>2061391.64</v>
      </c>
      <c r="R1487" s="173">
        <v>899.70452267763085</v>
      </c>
      <c r="S1487" s="154">
        <v>5221.4052538370725</v>
      </c>
      <c r="T1487" s="165" t="s">
        <v>34</v>
      </c>
      <c r="U1487" s="169" t="s">
        <v>34</v>
      </c>
      <c r="V1487" s="165" t="s">
        <v>34</v>
      </c>
      <c r="W1487" s="165">
        <v>691</v>
      </c>
      <c r="X1487" s="165">
        <v>2061391.64</v>
      </c>
      <c r="Y1487" s="165" t="s">
        <v>34</v>
      </c>
      <c r="Z1487" s="165" t="s">
        <v>34</v>
      </c>
      <c r="AA1487" s="165" t="s">
        <v>34</v>
      </c>
      <c r="AB1487" s="165" t="s">
        <v>34</v>
      </c>
      <c r="AC1487" s="165" t="s">
        <v>34</v>
      </c>
      <c r="AD1487" s="165" t="s">
        <v>34</v>
      </c>
      <c r="AE1487" s="165" t="s">
        <v>34</v>
      </c>
      <c r="AF1487" s="165" t="s">
        <v>34</v>
      </c>
      <c r="AG1487" s="165" t="s">
        <v>34</v>
      </c>
      <c r="AH1487" s="165" t="s">
        <v>34</v>
      </c>
      <c r="AI1487" s="170" t="s">
        <v>405</v>
      </c>
      <c r="AJ1487" s="41" t="s">
        <v>405</v>
      </c>
      <c r="AK1487" s="1" t="s">
        <v>404</v>
      </c>
      <c r="AL1487" s="90">
        <v>1</v>
      </c>
      <c r="AM1487" s="89"/>
      <c r="AN1487" s="25" t="s">
        <v>1587</v>
      </c>
      <c r="AO1487" s="25"/>
      <c r="AP1487" s="25"/>
      <c r="AQ1487" s="25"/>
      <c r="AR1487" s="25"/>
      <c r="AS1487" s="34" t="s">
        <v>595</v>
      </c>
      <c r="AT1487" s="34"/>
      <c r="AU1487" s="29">
        <v>1381</v>
      </c>
      <c r="AV1487" s="29" t="s">
        <v>449</v>
      </c>
      <c r="AW1487" s="29" t="str">
        <f t="shared" si="307"/>
        <v>1381.</v>
      </c>
      <c r="AX1487" s="104"/>
      <c r="BN1487" s="104"/>
    </row>
    <row r="1488" spans="1:66" ht="22.5" customHeight="1" x14ac:dyDescent="0.3">
      <c r="A1488" s="159" t="str">
        <f t="shared" si="303"/>
        <v>1382.</v>
      </c>
      <c r="B1488" s="159">
        <v>5074</v>
      </c>
      <c r="C1488" s="185" t="s">
        <v>1431</v>
      </c>
      <c r="D1488" s="159">
        <v>1976</v>
      </c>
      <c r="E1488" s="167" t="s">
        <v>34</v>
      </c>
      <c r="F1488" s="159" t="s">
        <v>37</v>
      </c>
      <c r="G1488" s="168">
        <v>5</v>
      </c>
      <c r="H1488" s="168">
        <v>4</v>
      </c>
      <c r="I1488" s="165">
        <v>3598.1</v>
      </c>
      <c r="J1488" s="165">
        <v>3356.1</v>
      </c>
      <c r="K1488" s="165">
        <v>3356.1</v>
      </c>
      <c r="L1488" s="169">
        <v>161</v>
      </c>
      <c r="M1488" s="165">
        <f t="shared" ref="M1488:M1489" si="310">T1488</f>
        <v>679272.43</v>
      </c>
      <c r="N1488" s="165" t="s">
        <v>34</v>
      </c>
      <c r="O1488" s="160" t="s">
        <v>34</v>
      </c>
      <c r="P1488" s="165" t="s">
        <v>34</v>
      </c>
      <c r="Q1488" s="152">
        <f t="shared" si="302"/>
        <v>679272.43</v>
      </c>
      <c r="R1488" s="173"/>
      <c r="S1488" s="154"/>
      <c r="T1488" s="165">
        <v>679272.43</v>
      </c>
      <c r="U1488" s="169" t="s">
        <v>34</v>
      </c>
      <c r="V1488" s="165" t="s">
        <v>34</v>
      </c>
      <c r="W1488" s="165" t="s">
        <v>34</v>
      </c>
      <c r="X1488" s="165" t="s">
        <v>34</v>
      </c>
      <c r="Y1488" s="165" t="s">
        <v>34</v>
      </c>
      <c r="Z1488" s="165" t="s">
        <v>34</v>
      </c>
      <c r="AA1488" s="165" t="s">
        <v>34</v>
      </c>
      <c r="AB1488" s="165" t="s">
        <v>34</v>
      </c>
      <c r="AC1488" s="165" t="s">
        <v>34</v>
      </c>
      <c r="AD1488" s="165" t="s">
        <v>34</v>
      </c>
      <c r="AE1488" s="165" t="s">
        <v>34</v>
      </c>
      <c r="AF1488" s="165" t="s">
        <v>34</v>
      </c>
      <c r="AG1488" s="165" t="s">
        <v>34</v>
      </c>
      <c r="AH1488" s="165" t="s">
        <v>34</v>
      </c>
      <c r="AI1488" s="170" t="s">
        <v>405</v>
      </c>
      <c r="AJ1488" s="41" t="s">
        <v>405</v>
      </c>
      <c r="AK1488" s="1" t="s">
        <v>406</v>
      </c>
      <c r="AL1488" s="90">
        <v>1</v>
      </c>
      <c r="AM1488" s="89"/>
      <c r="AN1488" s="25" t="s">
        <v>502</v>
      </c>
      <c r="AO1488" s="25"/>
      <c r="AP1488" s="25"/>
      <c r="AQ1488" s="25"/>
      <c r="AR1488" s="25"/>
      <c r="AS1488" s="34" t="s">
        <v>623</v>
      </c>
      <c r="AT1488" s="34"/>
      <c r="AU1488" s="29">
        <v>1382</v>
      </c>
      <c r="AV1488" s="29" t="s">
        <v>449</v>
      </c>
      <c r="AW1488" s="29" t="str">
        <f t="shared" si="307"/>
        <v>1382.</v>
      </c>
      <c r="AX1488" s="104"/>
      <c r="BN1488" s="104"/>
    </row>
    <row r="1489" spans="1:66" ht="22.5" customHeight="1" x14ac:dyDescent="0.3">
      <c r="A1489" s="159" t="str">
        <f t="shared" si="303"/>
        <v>1383.</v>
      </c>
      <c r="B1489" s="159">
        <v>5075</v>
      </c>
      <c r="C1489" s="185" t="s">
        <v>1432</v>
      </c>
      <c r="D1489" s="159">
        <v>1980</v>
      </c>
      <c r="E1489" s="167" t="s">
        <v>34</v>
      </c>
      <c r="F1489" s="159" t="s">
        <v>37</v>
      </c>
      <c r="G1489" s="168">
        <v>5</v>
      </c>
      <c r="H1489" s="168">
        <v>4</v>
      </c>
      <c r="I1489" s="165">
        <v>3733.5</v>
      </c>
      <c r="J1489" s="165">
        <v>3403.5</v>
      </c>
      <c r="K1489" s="165">
        <v>3403.5</v>
      </c>
      <c r="L1489" s="169">
        <v>157</v>
      </c>
      <c r="M1489" s="165">
        <f t="shared" si="310"/>
        <v>945232.5</v>
      </c>
      <c r="N1489" s="165" t="s">
        <v>34</v>
      </c>
      <c r="O1489" s="160" t="s">
        <v>34</v>
      </c>
      <c r="P1489" s="165" t="s">
        <v>34</v>
      </c>
      <c r="Q1489" s="152">
        <f t="shared" si="302"/>
        <v>945232.5</v>
      </c>
      <c r="R1489" s="173">
        <f>M1489/I1489</f>
        <v>253.17597428686219</v>
      </c>
      <c r="S1489" s="154">
        <v>5526.6610169491523</v>
      </c>
      <c r="T1489" s="165">
        <v>945232.5</v>
      </c>
      <c r="U1489" s="169" t="s">
        <v>34</v>
      </c>
      <c r="V1489" s="165" t="s">
        <v>34</v>
      </c>
      <c r="W1489" s="165" t="s">
        <v>34</v>
      </c>
      <c r="X1489" s="165" t="s">
        <v>34</v>
      </c>
      <c r="Y1489" s="165" t="s">
        <v>34</v>
      </c>
      <c r="Z1489" s="165" t="s">
        <v>34</v>
      </c>
      <c r="AA1489" s="165" t="s">
        <v>34</v>
      </c>
      <c r="AB1489" s="165" t="s">
        <v>34</v>
      </c>
      <c r="AC1489" s="165" t="s">
        <v>34</v>
      </c>
      <c r="AD1489" s="165" t="s">
        <v>34</v>
      </c>
      <c r="AE1489" s="165" t="s">
        <v>34</v>
      </c>
      <c r="AF1489" s="165" t="s">
        <v>34</v>
      </c>
      <c r="AG1489" s="165" t="s">
        <v>34</v>
      </c>
      <c r="AH1489" s="165" t="s">
        <v>34</v>
      </c>
      <c r="AI1489" s="170" t="s">
        <v>405</v>
      </c>
      <c r="AJ1489" s="41" t="s">
        <v>405</v>
      </c>
      <c r="AK1489" s="1" t="s">
        <v>408</v>
      </c>
      <c r="AL1489" s="90">
        <v>1</v>
      </c>
      <c r="AM1489" s="92"/>
      <c r="AN1489" s="25" t="s">
        <v>502</v>
      </c>
      <c r="AO1489" s="25"/>
      <c r="AP1489" s="25"/>
      <c r="AQ1489" s="25"/>
      <c r="AR1489" s="25"/>
      <c r="AS1489" s="34" t="s">
        <v>1869</v>
      </c>
      <c r="AT1489" s="34"/>
      <c r="AU1489" s="29">
        <v>1383</v>
      </c>
      <c r="AV1489" s="29" t="s">
        <v>449</v>
      </c>
      <c r="AW1489" s="29" t="str">
        <f t="shared" si="307"/>
        <v>1383.</v>
      </c>
      <c r="AX1489" s="104"/>
      <c r="BN1489" s="104"/>
    </row>
    <row r="1490" spans="1:66" ht="22.5" customHeight="1" x14ac:dyDescent="0.3">
      <c r="A1490" s="159" t="str">
        <f t="shared" si="303"/>
        <v>1384.</v>
      </c>
      <c r="B1490" s="159">
        <v>5078</v>
      </c>
      <c r="C1490" s="185" t="s">
        <v>1707</v>
      </c>
      <c r="D1490" s="159">
        <v>1976</v>
      </c>
      <c r="E1490" s="167" t="s">
        <v>34</v>
      </c>
      <c r="F1490" s="159" t="s">
        <v>37</v>
      </c>
      <c r="G1490" s="168">
        <v>5</v>
      </c>
      <c r="H1490" s="168">
        <v>4</v>
      </c>
      <c r="I1490" s="165">
        <v>3631.9</v>
      </c>
      <c r="J1490" s="165">
        <v>3267.3</v>
      </c>
      <c r="K1490" s="165">
        <v>3267.3</v>
      </c>
      <c r="L1490" s="169">
        <v>175</v>
      </c>
      <c r="M1490" s="165">
        <f>AB1490</f>
        <v>1876392</v>
      </c>
      <c r="N1490" s="165" t="s">
        <v>34</v>
      </c>
      <c r="O1490" s="160" t="s">
        <v>34</v>
      </c>
      <c r="P1490" s="165" t="s">
        <v>34</v>
      </c>
      <c r="Q1490" s="152">
        <f t="shared" si="302"/>
        <v>1876392</v>
      </c>
      <c r="R1490" s="173"/>
      <c r="S1490" s="154"/>
      <c r="T1490" s="165" t="s">
        <v>34</v>
      </c>
      <c r="U1490" s="169" t="s">
        <v>34</v>
      </c>
      <c r="V1490" s="165" t="s">
        <v>34</v>
      </c>
      <c r="W1490" s="165" t="s">
        <v>34</v>
      </c>
      <c r="X1490" s="165" t="s">
        <v>34</v>
      </c>
      <c r="Y1490" s="165" t="s">
        <v>34</v>
      </c>
      <c r="Z1490" s="165" t="s">
        <v>34</v>
      </c>
      <c r="AA1490" s="165">
        <v>1820</v>
      </c>
      <c r="AB1490" s="165">
        <v>1876392</v>
      </c>
      <c r="AC1490" s="165" t="s">
        <v>34</v>
      </c>
      <c r="AD1490" s="165" t="s">
        <v>34</v>
      </c>
      <c r="AE1490" s="165" t="s">
        <v>34</v>
      </c>
      <c r="AF1490" s="165" t="s">
        <v>34</v>
      </c>
      <c r="AG1490" s="165" t="s">
        <v>34</v>
      </c>
      <c r="AH1490" s="165" t="s">
        <v>34</v>
      </c>
      <c r="AI1490" s="170" t="s">
        <v>405</v>
      </c>
      <c r="AJ1490" s="41" t="s">
        <v>405</v>
      </c>
      <c r="AK1490" s="1" t="s">
        <v>407</v>
      </c>
      <c r="AL1490" s="90"/>
      <c r="AM1490" s="92">
        <v>1</v>
      </c>
      <c r="AN1490" s="25" t="s">
        <v>586</v>
      </c>
      <c r="AO1490" s="25"/>
      <c r="AP1490" s="25"/>
      <c r="AQ1490" s="25"/>
      <c r="AR1490" s="25"/>
      <c r="AS1490" s="34" t="s">
        <v>1708</v>
      </c>
      <c r="AT1490" s="34"/>
      <c r="AU1490" s="29">
        <v>1384</v>
      </c>
      <c r="AV1490" s="29" t="s">
        <v>449</v>
      </c>
      <c r="AW1490" s="29" t="str">
        <f t="shared" si="307"/>
        <v>1384.</v>
      </c>
      <c r="AX1490" s="104"/>
      <c r="BN1490" s="104"/>
    </row>
    <row r="1491" spans="1:66" ht="22.5" customHeight="1" x14ac:dyDescent="0.3">
      <c r="A1491" s="159" t="str">
        <f t="shared" si="303"/>
        <v>1385.</v>
      </c>
      <c r="B1491" s="159">
        <v>5080</v>
      </c>
      <c r="C1491" s="185" t="s">
        <v>1706</v>
      </c>
      <c r="D1491" s="159">
        <v>2008</v>
      </c>
      <c r="E1491" s="167" t="s">
        <v>34</v>
      </c>
      <c r="F1491" s="159" t="s">
        <v>35</v>
      </c>
      <c r="G1491" s="168">
        <v>9</v>
      </c>
      <c r="H1491" s="168">
        <v>2</v>
      </c>
      <c r="I1491" s="165">
        <v>5275.5</v>
      </c>
      <c r="J1491" s="165">
        <v>3391.8</v>
      </c>
      <c r="K1491" s="165">
        <v>3391.8</v>
      </c>
      <c r="L1491" s="169">
        <v>116</v>
      </c>
      <c r="M1491" s="165">
        <f>T1491</f>
        <v>1300718</v>
      </c>
      <c r="N1491" s="165" t="s">
        <v>34</v>
      </c>
      <c r="O1491" s="160" t="s">
        <v>34</v>
      </c>
      <c r="P1491" s="165" t="s">
        <v>34</v>
      </c>
      <c r="Q1491" s="152">
        <f t="shared" si="302"/>
        <v>1300718</v>
      </c>
      <c r="R1491" s="173"/>
      <c r="S1491" s="154"/>
      <c r="T1491" s="165">
        <f>567513+733205</f>
        <v>1300718</v>
      </c>
      <c r="U1491" s="169" t="s">
        <v>34</v>
      </c>
      <c r="V1491" s="165" t="s">
        <v>34</v>
      </c>
      <c r="W1491" s="165" t="s">
        <v>34</v>
      </c>
      <c r="X1491" s="165" t="s">
        <v>34</v>
      </c>
      <c r="Y1491" s="165" t="s">
        <v>34</v>
      </c>
      <c r="Z1491" s="165" t="s">
        <v>34</v>
      </c>
      <c r="AA1491" s="165" t="s">
        <v>34</v>
      </c>
      <c r="AB1491" s="165" t="s">
        <v>34</v>
      </c>
      <c r="AC1491" s="165" t="s">
        <v>34</v>
      </c>
      <c r="AD1491" s="165" t="s">
        <v>34</v>
      </c>
      <c r="AE1491" s="165" t="s">
        <v>34</v>
      </c>
      <c r="AF1491" s="165" t="s">
        <v>34</v>
      </c>
      <c r="AG1491" s="165" t="s">
        <v>34</v>
      </c>
      <c r="AH1491" s="165" t="s">
        <v>34</v>
      </c>
      <c r="AI1491" s="170" t="s">
        <v>405</v>
      </c>
      <c r="AJ1491" s="41" t="s">
        <v>405</v>
      </c>
      <c r="AK1491" s="1" t="s">
        <v>407</v>
      </c>
      <c r="AL1491" s="90">
        <v>1</v>
      </c>
      <c r="AM1491" s="92"/>
      <c r="AN1491" s="25" t="s">
        <v>1519</v>
      </c>
      <c r="AO1491" s="25">
        <v>567513</v>
      </c>
      <c r="AP1491" s="25">
        <f>733205</f>
        <v>733205</v>
      </c>
      <c r="AQ1491" s="25"/>
      <c r="AR1491" s="25"/>
      <c r="AS1491" s="34" t="s">
        <v>1870</v>
      </c>
      <c r="AT1491" s="34"/>
      <c r="AU1491" s="29">
        <v>1385</v>
      </c>
      <c r="AV1491" s="29" t="s">
        <v>449</v>
      </c>
      <c r="AW1491" s="29" t="str">
        <f t="shared" si="307"/>
        <v>1385.</v>
      </c>
      <c r="AX1491" s="104"/>
      <c r="BN1491" s="104"/>
    </row>
    <row r="1492" spans="1:66" ht="22.5" customHeight="1" x14ac:dyDescent="0.3">
      <c r="A1492" s="159" t="str">
        <f t="shared" si="303"/>
        <v>1386.</v>
      </c>
      <c r="B1492" s="159">
        <v>5086</v>
      </c>
      <c r="C1492" s="171" t="s">
        <v>1433</v>
      </c>
      <c r="D1492" s="159">
        <v>1968</v>
      </c>
      <c r="E1492" s="167" t="s">
        <v>34</v>
      </c>
      <c r="F1492" s="159" t="s">
        <v>37</v>
      </c>
      <c r="G1492" s="168">
        <v>5</v>
      </c>
      <c r="H1492" s="168">
        <v>5</v>
      </c>
      <c r="I1492" s="165">
        <v>5190.1000000000004</v>
      </c>
      <c r="J1492" s="165">
        <v>4794.1000000000004</v>
      </c>
      <c r="K1492" s="165">
        <v>4794.1000000000004</v>
      </c>
      <c r="L1492" s="169">
        <v>242</v>
      </c>
      <c r="M1492" s="165">
        <f>AD1492</f>
        <v>508654.42</v>
      </c>
      <c r="N1492" s="165" t="s">
        <v>34</v>
      </c>
      <c r="O1492" s="160" t="s">
        <v>34</v>
      </c>
      <c r="P1492" s="165" t="s">
        <v>34</v>
      </c>
      <c r="Q1492" s="152">
        <f t="shared" si="302"/>
        <v>508654.42</v>
      </c>
      <c r="R1492" s="173">
        <f t="shared" ref="R1492:R1506" si="311">M1492/I1492</f>
        <v>98.004743646557856</v>
      </c>
      <c r="S1492" s="154">
        <v>5526.6610169491523</v>
      </c>
      <c r="T1492" s="165" t="s">
        <v>34</v>
      </c>
      <c r="U1492" s="169" t="s">
        <v>34</v>
      </c>
      <c r="V1492" s="165" t="s">
        <v>34</v>
      </c>
      <c r="W1492" s="165" t="s">
        <v>34</v>
      </c>
      <c r="X1492" s="165" t="s">
        <v>34</v>
      </c>
      <c r="Y1492" s="165" t="s">
        <v>34</v>
      </c>
      <c r="Z1492" s="165" t="s">
        <v>34</v>
      </c>
      <c r="AA1492" s="165" t="s">
        <v>34</v>
      </c>
      <c r="AB1492" s="165" t="s">
        <v>34</v>
      </c>
      <c r="AC1492" s="165">
        <v>227</v>
      </c>
      <c r="AD1492" s="165">
        <v>508654.42</v>
      </c>
      <c r="AE1492" s="165" t="s">
        <v>34</v>
      </c>
      <c r="AF1492" s="165" t="s">
        <v>34</v>
      </c>
      <c r="AG1492" s="165" t="s">
        <v>34</v>
      </c>
      <c r="AH1492" s="165" t="s">
        <v>34</v>
      </c>
      <c r="AI1492" s="170" t="s">
        <v>405</v>
      </c>
      <c r="AJ1492" s="41" t="s">
        <v>405</v>
      </c>
      <c r="AK1492" s="1" t="s">
        <v>404</v>
      </c>
      <c r="AL1492" s="90">
        <v>1</v>
      </c>
      <c r="AM1492" s="92"/>
      <c r="AN1492" s="25" t="s">
        <v>1591</v>
      </c>
      <c r="AO1492" s="25"/>
      <c r="AP1492" s="25"/>
      <c r="AQ1492" s="25"/>
      <c r="AR1492" s="25"/>
      <c r="AS1492" s="34" t="s">
        <v>1548</v>
      </c>
      <c r="AT1492" s="34"/>
      <c r="AU1492" s="29">
        <v>1386</v>
      </c>
      <c r="AV1492" s="29" t="s">
        <v>449</v>
      </c>
      <c r="AW1492" s="29" t="str">
        <f t="shared" si="307"/>
        <v>1386.</v>
      </c>
      <c r="AX1492" s="104"/>
      <c r="BN1492" s="104"/>
    </row>
    <row r="1493" spans="1:66" ht="22.5" customHeight="1" x14ac:dyDescent="0.3">
      <c r="A1493" s="159" t="str">
        <f t="shared" si="303"/>
        <v>1387.</v>
      </c>
      <c r="B1493" s="159">
        <v>5094</v>
      </c>
      <c r="C1493" s="186" t="s">
        <v>1500</v>
      </c>
      <c r="D1493" s="159">
        <v>1970</v>
      </c>
      <c r="E1493" s="167" t="s">
        <v>34</v>
      </c>
      <c r="F1493" s="159" t="s">
        <v>35</v>
      </c>
      <c r="G1493" s="168">
        <v>5</v>
      </c>
      <c r="H1493" s="168">
        <v>8</v>
      </c>
      <c r="I1493" s="165">
        <v>5719</v>
      </c>
      <c r="J1493" s="165">
        <v>5176</v>
      </c>
      <c r="K1493" s="165">
        <v>5176</v>
      </c>
      <c r="L1493" s="169">
        <v>249</v>
      </c>
      <c r="M1493" s="165">
        <f>Z1493</f>
        <v>1308157.98</v>
      </c>
      <c r="N1493" s="165" t="s">
        <v>34</v>
      </c>
      <c r="O1493" s="160" t="s">
        <v>34</v>
      </c>
      <c r="P1493" s="165" t="s">
        <v>34</v>
      </c>
      <c r="Q1493" s="152">
        <f t="shared" si="302"/>
        <v>1308157.98</v>
      </c>
      <c r="R1493" s="173">
        <f t="shared" si="311"/>
        <v>228.73893687707641</v>
      </c>
      <c r="S1493" s="154">
        <v>5526.6610169491523</v>
      </c>
      <c r="T1493" s="165" t="s">
        <v>34</v>
      </c>
      <c r="U1493" s="169" t="s">
        <v>34</v>
      </c>
      <c r="V1493" s="165" t="s">
        <v>34</v>
      </c>
      <c r="W1493" s="165" t="s">
        <v>34</v>
      </c>
      <c r="X1493" s="165" t="s">
        <v>34</v>
      </c>
      <c r="Y1493" s="165">
        <v>1288</v>
      </c>
      <c r="Z1493" s="165">
        <v>1308157.98</v>
      </c>
      <c r="AA1493" s="165" t="s">
        <v>34</v>
      </c>
      <c r="AB1493" s="165" t="s">
        <v>34</v>
      </c>
      <c r="AC1493" s="165" t="s">
        <v>34</v>
      </c>
      <c r="AD1493" s="165" t="s">
        <v>34</v>
      </c>
      <c r="AE1493" s="165" t="s">
        <v>34</v>
      </c>
      <c r="AF1493" s="165" t="s">
        <v>34</v>
      </c>
      <c r="AG1493" s="165" t="s">
        <v>34</v>
      </c>
      <c r="AH1493" s="165" t="s">
        <v>34</v>
      </c>
      <c r="AI1493" s="170" t="s">
        <v>405</v>
      </c>
      <c r="AJ1493" s="41" t="s">
        <v>405</v>
      </c>
      <c r="AK1493" s="1" t="s">
        <v>406</v>
      </c>
      <c r="AL1493" s="90">
        <v>1</v>
      </c>
      <c r="AM1493" s="92"/>
      <c r="AN1493" s="25" t="s">
        <v>1588</v>
      </c>
      <c r="AO1493" s="25"/>
      <c r="AP1493" s="25"/>
      <c r="AQ1493" s="25"/>
      <c r="AR1493" s="25"/>
      <c r="AS1493" s="34" t="s">
        <v>1515</v>
      </c>
      <c r="AT1493" s="34"/>
      <c r="AU1493" s="29">
        <v>1387</v>
      </c>
      <c r="AV1493" s="29" t="s">
        <v>449</v>
      </c>
      <c r="AW1493" s="29" t="str">
        <f t="shared" si="307"/>
        <v>1387.</v>
      </c>
      <c r="AX1493" s="104"/>
      <c r="BN1493" s="215"/>
    </row>
    <row r="1494" spans="1:66" ht="22.5" customHeight="1" x14ac:dyDescent="0.3">
      <c r="A1494" s="159" t="str">
        <f t="shared" si="303"/>
        <v>1388.</v>
      </c>
      <c r="B1494" s="159">
        <v>5097</v>
      </c>
      <c r="C1494" s="171" t="s">
        <v>1435</v>
      </c>
      <c r="D1494" s="159">
        <v>1848</v>
      </c>
      <c r="E1494" s="167" t="s">
        <v>34</v>
      </c>
      <c r="F1494" s="159" t="s">
        <v>35</v>
      </c>
      <c r="G1494" s="168">
        <v>2</v>
      </c>
      <c r="H1494" s="168">
        <v>2</v>
      </c>
      <c r="I1494" s="165">
        <v>435.3</v>
      </c>
      <c r="J1494" s="165">
        <v>369.3</v>
      </c>
      <c r="K1494" s="165">
        <v>282.5</v>
      </c>
      <c r="L1494" s="169">
        <v>28</v>
      </c>
      <c r="M1494" s="165">
        <f>T1494+X1494+AG1494+AH1494</f>
        <v>3157708.16</v>
      </c>
      <c r="N1494" s="165" t="s">
        <v>34</v>
      </c>
      <c r="O1494" s="160" t="s">
        <v>34</v>
      </c>
      <c r="P1494" s="165" t="s">
        <v>34</v>
      </c>
      <c r="Q1494" s="152">
        <f t="shared" si="302"/>
        <v>3157708.16</v>
      </c>
      <c r="R1494" s="173">
        <f t="shared" si="311"/>
        <v>7254.0963932919831</v>
      </c>
      <c r="S1494" s="154">
        <v>5526.6610169491523</v>
      </c>
      <c r="T1494" s="165">
        <v>176124</v>
      </c>
      <c r="U1494" s="169" t="s">
        <v>34</v>
      </c>
      <c r="V1494" s="165" t="s">
        <v>34</v>
      </c>
      <c r="W1494" s="165">
        <v>480</v>
      </c>
      <c r="X1494" s="165">
        <v>2748699.64</v>
      </c>
      <c r="Y1494" s="165" t="s">
        <v>34</v>
      </c>
      <c r="Z1494" s="165" t="s">
        <v>34</v>
      </c>
      <c r="AA1494" s="165" t="s">
        <v>34</v>
      </c>
      <c r="AB1494" s="165" t="s">
        <v>34</v>
      </c>
      <c r="AC1494" s="165" t="s">
        <v>34</v>
      </c>
      <c r="AD1494" s="165" t="s">
        <v>34</v>
      </c>
      <c r="AE1494" s="165" t="s">
        <v>34</v>
      </c>
      <c r="AF1494" s="165" t="s">
        <v>34</v>
      </c>
      <c r="AG1494" s="165">
        <v>6901</v>
      </c>
      <c r="AH1494" s="165">
        <f>162660.96+63322.56</f>
        <v>225983.52</v>
      </c>
      <c r="AI1494" s="170" t="s">
        <v>405</v>
      </c>
      <c r="AJ1494" s="41" t="s">
        <v>405</v>
      </c>
      <c r="AK1494" s="1" t="s">
        <v>404</v>
      </c>
      <c r="AL1494" s="90">
        <v>1</v>
      </c>
      <c r="AM1494" s="91"/>
      <c r="AN1494" s="25" t="s">
        <v>1586</v>
      </c>
      <c r="AO1494" s="25">
        <f>162660.96</f>
        <v>162660.96</v>
      </c>
      <c r="AP1494" s="25">
        <v>63322.559999999998</v>
      </c>
      <c r="AQ1494" s="25"/>
      <c r="AR1494" s="25"/>
      <c r="AS1494" s="34" t="s">
        <v>1884</v>
      </c>
      <c r="AT1494" s="34"/>
      <c r="AU1494" s="29">
        <v>1388</v>
      </c>
      <c r="AV1494" s="29" t="s">
        <v>449</v>
      </c>
      <c r="AW1494" s="29" t="str">
        <f t="shared" si="307"/>
        <v>1388.</v>
      </c>
      <c r="AX1494" s="104"/>
      <c r="BN1494" s="104"/>
    </row>
    <row r="1495" spans="1:66" ht="22.5" customHeight="1" x14ac:dyDescent="0.3">
      <c r="A1495" s="159" t="str">
        <f t="shared" si="303"/>
        <v>1389.</v>
      </c>
      <c r="B1495" s="159">
        <v>5098</v>
      </c>
      <c r="C1495" s="171" t="s">
        <v>1436</v>
      </c>
      <c r="D1495" s="159">
        <v>1961</v>
      </c>
      <c r="E1495" s="167" t="s">
        <v>34</v>
      </c>
      <c r="F1495" s="159" t="s">
        <v>35</v>
      </c>
      <c r="G1495" s="168">
        <v>4</v>
      </c>
      <c r="H1495" s="168">
        <v>3</v>
      </c>
      <c r="I1495" s="165">
        <v>1672</v>
      </c>
      <c r="J1495" s="165">
        <v>1517.2</v>
      </c>
      <c r="K1495" s="165">
        <v>1672</v>
      </c>
      <c r="L1495" s="169">
        <v>67</v>
      </c>
      <c r="M1495" s="165">
        <f>X1495</f>
        <v>2804821.33</v>
      </c>
      <c r="N1495" s="165" t="s">
        <v>34</v>
      </c>
      <c r="O1495" s="160" t="s">
        <v>34</v>
      </c>
      <c r="P1495" s="165" t="s">
        <v>34</v>
      </c>
      <c r="Q1495" s="152">
        <f t="shared" si="302"/>
        <v>2804821.33</v>
      </c>
      <c r="R1495" s="173">
        <f t="shared" si="311"/>
        <v>1677.5247188995215</v>
      </c>
      <c r="S1495" s="154">
        <v>5526.6610169491523</v>
      </c>
      <c r="T1495" s="165" t="s">
        <v>34</v>
      </c>
      <c r="U1495" s="169" t="s">
        <v>34</v>
      </c>
      <c r="V1495" s="165" t="s">
        <v>34</v>
      </c>
      <c r="W1495" s="165">
        <v>835</v>
      </c>
      <c r="X1495" s="165">
        <v>2804821.33</v>
      </c>
      <c r="Y1495" s="165" t="s">
        <v>34</v>
      </c>
      <c r="Z1495" s="165" t="s">
        <v>34</v>
      </c>
      <c r="AA1495" s="165" t="s">
        <v>34</v>
      </c>
      <c r="AB1495" s="165" t="s">
        <v>34</v>
      </c>
      <c r="AC1495" s="165" t="s">
        <v>34</v>
      </c>
      <c r="AD1495" s="165" t="s">
        <v>34</v>
      </c>
      <c r="AE1495" s="165" t="s">
        <v>34</v>
      </c>
      <c r="AF1495" s="165" t="s">
        <v>34</v>
      </c>
      <c r="AG1495" s="165" t="s">
        <v>34</v>
      </c>
      <c r="AH1495" s="165" t="s">
        <v>34</v>
      </c>
      <c r="AI1495" s="170" t="s">
        <v>405</v>
      </c>
      <c r="AJ1495" s="41" t="s">
        <v>405</v>
      </c>
      <c r="AK1495" s="1" t="s">
        <v>404</v>
      </c>
      <c r="AL1495" s="90">
        <v>1</v>
      </c>
      <c r="AM1495" s="92"/>
      <c r="AN1495" s="25" t="s">
        <v>1587</v>
      </c>
      <c r="AO1495" s="25"/>
      <c r="AP1495" s="25"/>
      <c r="AQ1495" s="25"/>
      <c r="AR1495" s="25"/>
      <c r="AS1495" s="34"/>
      <c r="AT1495" s="34"/>
      <c r="AU1495" s="29">
        <v>1389</v>
      </c>
      <c r="AV1495" s="29" t="s">
        <v>449</v>
      </c>
      <c r="AW1495" s="29" t="str">
        <f t="shared" si="307"/>
        <v>1389.</v>
      </c>
      <c r="AX1495" s="104"/>
      <c r="BN1495" s="104"/>
    </row>
    <row r="1496" spans="1:66" ht="22.5" customHeight="1" x14ac:dyDescent="0.3">
      <c r="A1496" s="159" t="str">
        <f t="shared" si="303"/>
        <v>1390.</v>
      </c>
      <c r="B1496" s="159">
        <v>5099</v>
      </c>
      <c r="C1496" s="171" t="s">
        <v>1437</v>
      </c>
      <c r="D1496" s="159">
        <v>1967</v>
      </c>
      <c r="E1496" s="167" t="s">
        <v>34</v>
      </c>
      <c r="F1496" s="159" t="s">
        <v>37</v>
      </c>
      <c r="G1496" s="168">
        <v>5</v>
      </c>
      <c r="H1496" s="168">
        <v>4</v>
      </c>
      <c r="I1496" s="165">
        <v>4181.3999999999996</v>
      </c>
      <c r="J1496" s="165">
        <v>3855.4</v>
      </c>
      <c r="K1496" s="165">
        <v>3855.4</v>
      </c>
      <c r="L1496" s="169">
        <v>196</v>
      </c>
      <c r="M1496" s="165">
        <f>T1496</f>
        <v>1689308.74</v>
      </c>
      <c r="N1496" s="165" t="s">
        <v>34</v>
      </c>
      <c r="O1496" s="160" t="s">
        <v>34</v>
      </c>
      <c r="P1496" s="165" t="s">
        <v>34</v>
      </c>
      <c r="Q1496" s="152">
        <f t="shared" si="302"/>
        <v>1689308.74</v>
      </c>
      <c r="R1496" s="173">
        <f t="shared" si="311"/>
        <v>404.00553403166407</v>
      </c>
      <c r="S1496" s="154">
        <v>5526.6610169491523</v>
      </c>
      <c r="T1496" s="165">
        <v>1689308.74</v>
      </c>
      <c r="U1496" s="169" t="s">
        <v>34</v>
      </c>
      <c r="V1496" s="165" t="s">
        <v>34</v>
      </c>
      <c r="W1496" s="165" t="s">
        <v>34</v>
      </c>
      <c r="X1496" s="165" t="s">
        <v>34</v>
      </c>
      <c r="Y1496" s="165" t="s">
        <v>34</v>
      </c>
      <c r="Z1496" s="165" t="s">
        <v>34</v>
      </c>
      <c r="AA1496" s="165" t="s">
        <v>34</v>
      </c>
      <c r="AB1496" s="165" t="s">
        <v>34</v>
      </c>
      <c r="AC1496" s="165" t="s">
        <v>34</v>
      </c>
      <c r="AD1496" s="165" t="s">
        <v>34</v>
      </c>
      <c r="AE1496" s="165" t="s">
        <v>34</v>
      </c>
      <c r="AF1496" s="165" t="s">
        <v>34</v>
      </c>
      <c r="AG1496" s="165" t="s">
        <v>34</v>
      </c>
      <c r="AH1496" s="165" t="s">
        <v>34</v>
      </c>
      <c r="AI1496" s="170" t="s">
        <v>405</v>
      </c>
      <c r="AJ1496" s="41" t="s">
        <v>405</v>
      </c>
      <c r="AK1496" s="1" t="s">
        <v>404</v>
      </c>
      <c r="AL1496" s="90">
        <v>1</v>
      </c>
      <c r="AM1496" s="92"/>
      <c r="AN1496" s="48" t="s">
        <v>486</v>
      </c>
      <c r="AO1496" s="48"/>
      <c r="AP1496" s="48"/>
      <c r="AQ1496" s="48"/>
      <c r="AR1496" s="48"/>
      <c r="AS1496" s="34" t="s">
        <v>557</v>
      </c>
      <c r="AT1496" s="34"/>
      <c r="AU1496" s="29">
        <v>1390</v>
      </c>
      <c r="AV1496" s="29" t="s">
        <v>449</v>
      </c>
      <c r="AW1496" s="29" t="str">
        <f t="shared" si="307"/>
        <v>1390.</v>
      </c>
      <c r="AX1496" s="104"/>
      <c r="BN1496" s="104"/>
    </row>
    <row r="1497" spans="1:66" ht="22.5" customHeight="1" x14ac:dyDescent="0.3">
      <c r="A1497" s="159" t="str">
        <f t="shared" si="303"/>
        <v>1391.</v>
      </c>
      <c r="B1497" s="159">
        <v>5101</v>
      </c>
      <c r="C1497" s="171" t="s">
        <v>1438</v>
      </c>
      <c r="D1497" s="159">
        <v>1956</v>
      </c>
      <c r="E1497" s="167" t="s">
        <v>34</v>
      </c>
      <c r="F1497" s="159" t="s">
        <v>35</v>
      </c>
      <c r="G1497" s="168">
        <v>3</v>
      </c>
      <c r="H1497" s="168">
        <v>2</v>
      </c>
      <c r="I1497" s="165">
        <v>1177.5999999999999</v>
      </c>
      <c r="J1497" s="165">
        <v>1052.9000000000001</v>
      </c>
      <c r="K1497" s="165">
        <v>1052.9000000000001</v>
      </c>
      <c r="L1497" s="169">
        <v>43</v>
      </c>
      <c r="M1497" s="165">
        <f t="shared" ref="M1497:M1498" si="312">T1497+AG1497</f>
        <v>911128.61</v>
      </c>
      <c r="N1497" s="165" t="s">
        <v>34</v>
      </c>
      <c r="O1497" s="160" t="s">
        <v>34</v>
      </c>
      <c r="P1497" s="165" t="s">
        <v>34</v>
      </c>
      <c r="Q1497" s="152">
        <f t="shared" si="302"/>
        <v>911128.61</v>
      </c>
      <c r="R1497" s="173">
        <f t="shared" si="311"/>
        <v>773.71655061141314</v>
      </c>
      <c r="S1497" s="154">
        <v>5526.6610169491523</v>
      </c>
      <c r="T1497" s="165">
        <v>688358.23</v>
      </c>
      <c r="U1497" s="169" t="s">
        <v>34</v>
      </c>
      <c r="V1497" s="165" t="s">
        <v>34</v>
      </c>
      <c r="W1497" s="165" t="s">
        <v>34</v>
      </c>
      <c r="X1497" s="165" t="s">
        <v>34</v>
      </c>
      <c r="Y1497" s="165" t="s">
        <v>34</v>
      </c>
      <c r="Z1497" s="165" t="s">
        <v>34</v>
      </c>
      <c r="AA1497" s="165" t="s">
        <v>34</v>
      </c>
      <c r="AB1497" s="165" t="s">
        <v>34</v>
      </c>
      <c r="AC1497" s="165" t="s">
        <v>34</v>
      </c>
      <c r="AD1497" s="165" t="s">
        <v>34</v>
      </c>
      <c r="AE1497" s="165" t="s">
        <v>34</v>
      </c>
      <c r="AF1497" s="165" t="s">
        <v>34</v>
      </c>
      <c r="AG1497" s="165">
        <v>222770.38</v>
      </c>
      <c r="AH1497" s="165" t="s">
        <v>34</v>
      </c>
      <c r="AI1497" s="170" t="s">
        <v>405</v>
      </c>
      <c r="AJ1497" s="41" t="s">
        <v>405</v>
      </c>
      <c r="AK1497" s="1" t="s">
        <v>404</v>
      </c>
      <c r="AL1497" s="90">
        <v>1</v>
      </c>
      <c r="AM1497" s="92"/>
      <c r="AN1497" s="25" t="s">
        <v>486</v>
      </c>
      <c r="AO1497" s="25"/>
      <c r="AP1497" s="25"/>
      <c r="AQ1497" s="25"/>
      <c r="AR1497" s="25"/>
      <c r="AS1497" s="34"/>
      <c r="AT1497" s="34"/>
      <c r="AU1497" s="29">
        <v>1391</v>
      </c>
      <c r="AV1497" s="29" t="s">
        <v>449</v>
      </c>
      <c r="AW1497" s="29" t="str">
        <f t="shared" si="307"/>
        <v>1391.</v>
      </c>
      <c r="AX1497" s="104"/>
      <c r="BN1497" s="104"/>
    </row>
    <row r="1498" spans="1:66" ht="22.5" customHeight="1" x14ac:dyDescent="0.3">
      <c r="A1498" s="159" t="str">
        <f t="shared" ref="A1498:A1544" si="313">AW1498</f>
        <v>1392.</v>
      </c>
      <c r="B1498" s="159">
        <v>5105</v>
      </c>
      <c r="C1498" s="171" t="s">
        <v>1439</v>
      </c>
      <c r="D1498" s="159">
        <v>1960</v>
      </c>
      <c r="E1498" s="167" t="s">
        <v>34</v>
      </c>
      <c r="F1498" s="159" t="s">
        <v>35</v>
      </c>
      <c r="G1498" s="168">
        <v>4</v>
      </c>
      <c r="H1498" s="168">
        <v>2</v>
      </c>
      <c r="I1498" s="165">
        <v>1291.2</v>
      </c>
      <c r="J1498" s="165">
        <v>1199.2</v>
      </c>
      <c r="K1498" s="165">
        <v>1199.2</v>
      </c>
      <c r="L1498" s="169">
        <v>43</v>
      </c>
      <c r="M1498" s="165">
        <f t="shared" si="312"/>
        <v>313838.38</v>
      </c>
      <c r="N1498" s="165" t="s">
        <v>34</v>
      </c>
      <c r="O1498" s="160" t="s">
        <v>34</v>
      </c>
      <c r="P1498" s="165" t="s">
        <v>34</v>
      </c>
      <c r="Q1498" s="152">
        <f t="shared" si="302"/>
        <v>313838.38</v>
      </c>
      <c r="R1498" s="173">
        <f t="shared" si="311"/>
        <v>243.05946406443618</v>
      </c>
      <c r="S1498" s="154">
        <v>5526.6610169491523</v>
      </c>
      <c r="T1498" s="165">
        <v>285838.59999999998</v>
      </c>
      <c r="U1498" s="169" t="s">
        <v>34</v>
      </c>
      <c r="V1498" s="165" t="s">
        <v>34</v>
      </c>
      <c r="W1498" s="165" t="s">
        <v>34</v>
      </c>
      <c r="X1498" s="165" t="s">
        <v>34</v>
      </c>
      <c r="Y1498" s="165" t="s">
        <v>34</v>
      </c>
      <c r="Z1498" s="165" t="s">
        <v>34</v>
      </c>
      <c r="AA1498" s="165" t="s">
        <v>34</v>
      </c>
      <c r="AB1498" s="165" t="s">
        <v>34</v>
      </c>
      <c r="AC1498" s="165" t="s">
        <v>34</v>
      </c>
      <c r="AD1498" s="165" t="s">
        <v>34</v>
      </c>
      <c r="AE1498" s="165" t="s">
        <v>34</v>
      </c>
      <c r="AF1498" s="165" t="s">
        <v>34</v>
      </c>
      <c r="AG1498" s="165">
        <v>27999.78</v>
      </c>
      <c r="AH1498" s="165" t="s">
        <v>34</v>
      </c>
      <c r="AI1498" s="170" t="s">
        <v>405</v>
      </c>
      <c r="AJ1498" s="41" t="s">
        <v>405</v>
      </c>
      <c r="AK1498" s="1" t="s">
        <v>404</v>
      </c>
      <c r="AL1498" s="90">
        <v>1</v>
      </c>
      <c r="AM1498" s="92"/>
      <c r="AN1498" s="25" t="s">
        <v>409</v>
      </c>
      <c r="AO1498" s="25"/>
      <c r="AP1498" s="25"/>
      <c r="AQ1498" s="25"/>
      <c r="AR1498" s="25"/>
      <c r="AS1498" s="34"/>
      <c r="AT1498" s="34"/>
      <c r="AU1498" s="29">
        <v>1392</v>
      </c>
      <c r="AV1498" s="29" t="s">
        <v>449</v>
      </c>
      <c r="AW1498" s="29" t="str">
        <f t="shared" si="307"/>
        <v>1392.</v>
      </c>
      <c r="AX1498" s="104"/>
      <c r="BN1498" s="104"/>
    </row>
    <row r="1499" spans="1:66" ht="22.5" customHeight="1" x14ac:dyDescent="0.3">
      <c r="A1499" s="159" t="str">
        <f t="shared" si="313"/>
        <v>1393.</v>
      </c>
      <c r="B1499" s="159">
        <v>5106</v>
      </c>
      <c r="C1499" s="171" t="s">
        <v>1440</v>
      </c>
      <c r="D1499" s="159">
        <v>1953</v>
      </c>
      <c r="E1499" s="167" t="s">
        <v>34</v>
      </c>
      <c r="F1499" s="159" t="s">
        <v>35</v>
      </c>
      <c r="G1499" s="168">
        <v>3</v>
      </c>
      <c r="H1499" s="168">
        <v>3</v>
      </c>
      <c r="I1499" s="165">
        <v>2015.08</v>
      </c>
      <c r="J1499" s="165">
        <v>1836.58</v>
      </c>
      <c r="K1499" s="165">
        <v>1821.88</v>
      </c>
      <c r="L1499" s="169">
        <v>67</v>
      </c>
      <c r="M1499" s="165">
        <f>T1499+AG1499</f>
        <v>1314948.0299999998</v>
      </c>
      <c r="N1499" s="165" t="s">
        <v>34</v>
      </c>
      <c r="O1499" s="160" t="s">
        <v>34</v>
      </c>
      <c r="P1499" s="165" t="s">
        <v>34</v>
      </c>
      <c r="Q1499" s="152">
        <f t="shared" si="302"/>
        <v>1314948.0299999998</v>
      </c>
      <c r="R1499" s="173">
        <f t="shared" si="311"/>
        <v>652.5537596522222</v>
      </c>
      <c r="S1499" s="154">
        <v>5526.6610169491523</v>
      </c>
      <c r="T1499" s="165">
        <v>1070821.42</v>
      </c>
      <c r="U1499" s="169" t="s">
        <v>34</v>
      </c>
      <c r="V1499" s="165" t="s">
        <v>34</v>
      </c>
      <c r="W1499" s="165" t="s">
        <v>34</v>
      </c>
      <c r="X1499" s="165" t="s">
        <v>34</v>
      </c>
      <c r="Y1499" s="165" t="s">
        <v>34</v>
      </c>
      <c r="Z1499" s="165" t="s">
        <v>34</v>
      </c>
      <c r="AA1499" s="165" t="s">
        <v>34</v>
      </c>
      <c r="AB1499" s="165" t="s">
        <v>34</v>
      </c>
      <c r="AC1499" s="165" t="s">
        <v>34</v>
      </c>
      <c r="AD1499" s="165" t="s">
        <v>34</v>
      </c>
      <c r="AE1499" s="165" t="s">
        <v>34</v>
      </c>
      <c r="AF1499" s="165" t="s">
        <v>34</v>
      </c>
      <c r="AG1499" s="165">
        <v>244126.61</v>
      </c>
      <c r="AH1499" s="165" t="s">
        <v>34</v>
      </c>
      <c r="AI1499" s="170" t="s">
        <v>405</v>
      </c>
      <c r="AJ1499" s="41" t="s">
        <v>405</v>
      </c>
      <c r="AK1499" s="1" t="s">
        <v>404</v>
      </c>
      <c r="AL1499" s="90">
        <v>1</v>
      </c>
      <c r="AM1499" s="92"/>
      <c r="AN1499" s="25" t="s">
        <v>486</v>
      </c>
      <c r="AO1499" s="25"/>
      <c r="AP1499" s="25"/>
      <c r="AQ1499" s="25"/>
      <c r="AR1499" s="25"/>
      <c r="AS1499" s="34"/>
      <c r="AT1499" s="34"/>
      <c r="AU1499" s="29">
        <v>1393</v>
      </c>
      <c r="AV1499" s="29" t="s">
        <v>449</v>
      </c>
      <c r="AW1499" s="29" t="str">
        <f t="shared" si="307"/>
        <v>1393.</v>
      </c>
      <c r="AX1499" s="104"/>
      <c r="BN1499" s="104"/>
    </row>
    <row r="1500" spans="1:66" ht="22.5" customHeight="1" x14ac:dyDescent="0.3">
      <c r="A1500" s="159" t="str">
        <f t="shared" si="313"/>
        <v>1394.</v>
      </c>
      <c r="B1500" s="159">
        <v>5114</v>
      </c>
      <c r="C1500" s="171" t="s">
        <v>1441</v>
      </c>
      <c r="D1500" s="159">
        <v>1961</v>
      </c>
      <c r="E1500" s="167" t="s">
        <v>34</v>
      </c>
      <c r="F1500" s="159" t="s">
        <v>35</v>
      </c>
      <c r="G1500" s="168">
        <v>4</v>
      </c>
      <c r="H1500" s="168">
        <v>4</v>
      </c>
      <c r="I1500" s="165">
        <v>2728.7</v>
      </c>
      <c r="J1500" s="165">
        <v>2453.3000000000002</v>
      </c>
      <c r="K1500" s="165">
        <v>2453.3000000000002</v>
      </c>
      <c r="L1500" s="169">
        <v>102</v>
      </c>
      <c r="M1500" s="165">
        <f t="shared" ref="M1500:M1501" si="314">T1500+AG1500</f>
        <v>1982892.56</v>
      </c>
      <c r="N1500" s="165" t="s">
        <v>34</v>
      </c>
      <c r="O1500" s="160" t="s">
        <v>34</v>
      </c>
      <c r="P1500" s="165" t="s">
        <v>34</v>
      </c>
      <c r="Q1500" s="152">
        <f t="shared" si="302"/>
        <v>1982892.56</v>
      </c>
      <c r="R1500" s="173">
        <f t="shared" si="311"/>
        <v>726.68030930479722</v>
      </c>
      <c r="S1500" s="154">
        <v>5526.6610169491523</v>
      </c>
      <c r="T1500" s="165">
        <v>1748200.33</v>
      </c>
      <c r="U1500" s="169" t="s">
        <v>34</v>
      </c>
      <c r="V1500" s="165" t="s">
        <v>34</v>
      </c>
      <c r="W1500" s="165" t="s">
        <v>34</v>
      </c>
      <c r="X1500" s="165" t="s">
        <v>34</v>
      </c>
      <c r="Y1500" s="165" t="s">
        <v>34</v>
      </c>
      <c r="Z1500" s="165" t="s">
        <v>34</v>
      </c>
      <c r="AA1500" s="165" t="s">
        <v>34</v>
      </c>
      <c r="AB1500" s="165" t="s">
        <v>34</v>
      </c>
      <c r="AC1500" s="165" t="s">
        <v>34</v>
      </c>
      <c r="AD1500" s="165" t="s">
        <v>34</v>
      </c>
      <c r="AE1500" s="165" t="s">
        <v>34</v>
      </c>
      <c r="AF1500" s="165" t="s">
        <v>34</v>
      </c>
      <c r="AG1500" s="165">
        <v>234692.23</v>
      </c>
      <c r="AH1500" s="165" t="s">
        <v>34</v>
      </c>
      <c r="AI1500" s="170" t="s">
        <v>405</v>
      </c>
      <c r="AJ1500" s="41" t="s">
        <v>405</v>
      </c>
      <c r="AK1500" s="1" t="s">
        <v>404</v>
      </c>
      <c r="AL1500" s="90">
        <v>1</v>
      </c>
      <c r="AM1500" s="92"/>
      <c r="AN1500" s="25" t="s">
        <v>486</v>
      </c>
      <c r="AO1500" s="25"/>
      <c r="AP1500" s="25"/>
      <c r="AQ1500" s="25"/>
      <c r="AR1500" s="25"/>
      <c r="AS1500" s="34"/>
      <c r="AT1500" s="34"/>
      <c r="AU1500" s="29">
        <v>1394</v>
      </c>
      <c r="AV1500" s="29" t="s">
        <v>449</v>
      </c>
      <c r="AW1500" s="29" t="str">
        <f t="shared" si="307"/>
        <v>1394.</v>
      </c>
      <c r="AX1500" s="104"/>
      <c r="BN1500" s="104"/>
    </row>
    <row r="1501" spans="1:66" ht="22.5" customHeight="1" x14ac:dyDescent="0.3">
      <c r="A1501" s="159" t="str">
        <f t="shared" si="313"/>
        <v>1395.</v>
      </c>
      <c r="B1501" s="159">
        <v>5116</v>
      </c>
      <c r="C1501" s="185" t="s">
        <v>1442</v>
      </c>
      <c r="D1501" s="159">
        <v>1961</v>
      </c>
      <c r="E1501" s="167" t="s">
        <v>34</v>
      </c>
      <c r="F1501" s="159" t="s">
        <v>35</v>
      </c>
      <c r="G1501" s="168">
        <v>4</v>
      </c>
      <c r="H1501" s="168">
        <v>2</v>
      </c>
      <c r="I1501" s="165">
        <v>1264.8</v>
      </c>
      <c r="J1501" s="165">
        <v>1107.0999999999999</v>
      </c>
      <c r="K1501" s="165">
        <v>1107.0999999999999</v>
      </c>
      <c r="L1501" s="169">
        <v>51</v>
      </c>
      <c r="M1501" s="165">
        <f t="shared" si="314"/>
        <v>1329087.4100000001</v>
      </c>
      <c r="N1501" s="165" t="s">
        <v>34</v>
      </c>
      <c r="O1501" s="160" t="s">
        <v>34</v>
      </c>
      <c r="P1501" s="165" t="s">
        <v>34</v>
      </c>
      <c r="Q1501" s="152">
        <f t="shared" si="302"/>
        <v>1329087.4100000001</v>
      </c>
      <c r="R1501" s="173">
        <f t="shared" si="311"/>
        <v>1050.8281230234031</v>
      </c>
      <c r="S1501" s="154">
        <v>5526.6610169491523</v>
      </c>
      <c r="T1501" s="165">
        <v>1094884.3</v>
      </c>
      <c r="U1501" s="169" t="s">
        <v>34</v>
      </c>
      <c r="V1501" s="165" t="s">
        <v>34</v>
      </c>
      <c r="W1501" s="165" t="s">
        <v>34</v>
      </c>
      <c r="X1501" s="165" t="s">
        <v>34</v>
      </c>
      <c r="Y1501" s="165" t="s">
        <v>34</v>
      </c>
      <c r="Z1501" s="165" t="s">
        <v>34</v>
      </c>
      <c r="AA1501" s="165" t="s">
        <v>34</v>
      </c>
      <c r="AB1501" s="165" t="s">
        <v>34</v>
      </c>
      <c r="AC1501" s="165" t="s">
        <v>34</v>
      </c>
      <c r="AD1501" s="165" t="s">
        <v>34</v>
      </c>
      <c r="AE1501" s="165" t="s">
        <v>34</v>
      </c>
      <c r="AF1501" s="165" t="s">
        <v>34</v>
      </c>
      <c r="AG1501" s="165">
        <v>234203.11</v>
      </c>
      <c r="AH1501" s="165" t="s">
        <v>34</v>
      </c>
      <c r="AI1501" s="170" t="s">
        <v>405</v>
      </c>
      <c r="AJ1501" s="41" t="s">
        <v>405</v>
      </c>
      <c r="AK1501" s="1" t="s">
        <v>404</v>
      </c>
      <c r="AL1501" s="90">
        <v>1</v>
      </c>
      <c r="AM1501" s="92"/>
      <c r="AN1501" s="25" t="s">
        <v>486</v>
      </c>
      <c r="AO1501" s="25"/>
      <c r="AP1501" s="25"/>
      <c r="AQ1501" s="25"/>
      <c r="AR1501" s="25"/>
      <c r="AS1501" s="34"/>
      <c r="AT1501" s="34"/>
      <c r="AU1501" s="29">
        <v>1395</v>
      </c>
      <c r="AV1501" s="29" t="s">
        <v>449</v>
      </c>
      <c r="AW1501" s="29" t="str">
        <f t="shared" si="307"/>
        <v>1395.</v>
      </c>
      <c r="AX1501" s="104"/>
      <c r="BN1501" s="104"/>
    </row>
    <row r="1502" spans="1:66" ht="22.5" customHeight="1" x14ac:dyDescent="0.3">
      <c r="A1502" s="159" t="str">
        <f t="shared" si="313"/>
        <v>1396.</v>
      </c>
      <c r="B1502" s="159">
        <v>5118</v>
      </c>
      <c r="C1502" s="185" t="s">
        <v>1272</v>
      </c>
      <c r="D1502" s="159">
        <v>1961</v>
      </c>
      <c r="E1502" s="167" t="s">
        <v>34</v>
      </c>
      <c r="F1502" s="159" t="s">
        <v>35</v>
      </c>
      <c r="G1502" s="168">
        <v>3</v>
      </c>
      <c r="H1502" s="168">
        <v>2</v>
      </c>
      <c r="I1502" s="165">
        <v>1180.8</v>
      </c>
      <c r="J1502" s="165">
        <v>999.3</v>
      </c>
      <c r="K1502" s="165">
        <v>789.9</v>
      </c>
      <c r="L1502" s="169">
        <v>88</v>
      </c>
      <c r="M1502" s="165">
        <f>T1502</f>
        <v>138936.78</v>
      </c>
      <c r="N1502" s="165" t="s">
        <v>34</v>
      </c>
      <c r="O1502" s="160" t="s">
        <v>34</v>
      </c>
      <c r="P1502" s="165" t="s">
        <v>34</v>
      </c>
      <c r="Q1502" s="152">
        <f t="shared" si="302"/>
        <v>138936.78</v>
      </c>
      <c r="R1502" s="173">
        <f t="shared" si="311"/>
        <v>117.66326219512196</v>
      </c>
      <c r="S1502" s="154">
        <v>5526.6610169491523</v>
      </c>
      <c r="T1502" s="165">
        <v>138936.78</v>
      </c>
      <c r="U1502" s="169" t="s">
        <v>34</v>
      </c>
      <c r="V1502" s="165" t="s">
        <v>34</v>
      </c>
      <c r="W1502" s="165" t="s">
        <v>34</v>
      </c>
      <c r="X1502" s="165" t="s">
        <v>34</v>
      </c>
      <c r="Y1502" s="165" t="s">
        <v>34</v>
      </c>
      <c r="Z1502" s="165" t="s">
        <v>34</v>
      </c>
      <c r="AA1502" s="165" t="s">
        <v>34</v>
      </c>
      <c r="AB1502" s="165" t="s">
        <v>34</v>
      </c>
      <c r="AC1502" s="165" t="s">
        <v>34</v>
      </c>
      <c r="AD1502" s="165" t="s">
        <v>34</v>
      </c>
      <c r="AE1502" s="165" t="s">
        <v>34</v>
      </c>
      <c r="AF1502" s="165" t="s">
        <v>34</v>
      </c>
      <c r="AG1502" s="165" t="s">
        <v>34</v>
      </c>
      <c r="AH1502" s="165" t="s">
        <v>34</v>
      </c>
      <c r="AI1502" s="170" t="s">
        <v>405</v>
      </c>
      <c r="AJ1502" s="41" t="s">
        <v>405</v>
      </c>
      <c r="AK1502" s="1" t="s">
        <v>404</v>
      </c>
      <c r="AL1502" s="90">
        <v>1</v>
      </c>
      <c r="AM1502" s="92"/>
      <c r="AN1502" s="25" t="s">
        <v>409</v>
      </c>
      <c r="AO1502" s="25"/>
      <c r="AP1502" s="25"/>
      <c r="AQ1502" s="25"/>
      <c r="AR1502" s="25"/>
      <c r="AS1502" s="25" t="s">
        <v>1916</v>
      </c>
      <c r="AT1502" s="25"/>
      <c r="AU1502" s="29">
        <v>1396</v>
      </c>
      <c r="AV1502" s="29" t="s">
        <v>449</v>
      </c>
      <c r="AW1502" s="29" t="str">
        <f t="shared" si="307"/>
        <v>1396.</v>
      </c>
      <c r="AX1502" s="104"/>
      <c r="BN1502" s="104"/>
    </row>
    <row r="1503" spans="1:66" ht="22.5" customHeight="1" x14ac:dyDescent="0.3">
      <c r="A1503" s="159" t="str">
        <f t="shared" si="313"/>
        <v>1397.</v>
      </c>
      <c r="B1503" s="159">
        <v>5120</v>
      </c>
      <c r="C1503" s="185" t="s">
        <v>1443</v>
      </c>
      <c r="D1503" s="159">
        <v>1976</v>
      </c>
      <c r="E1503" s="167" t="s">
        <v>34</v>
      </c>
      <c r="F1503" s="159" t="s">
        <v>35</v>
      </c>
      <c r="G1503" s="168">
        <v>5</v>
      </c>
      <c r="H1503" s="168">
        <v>1</v>
      </c>
      <c r="I1503" s="165">
        <v>3649.8</v>
      </c>
      <c r="J1503" s="165">
        <v>3088.8</v>
      </c>
      <c r="K1503" s="165">
        <v>2085.9</v>
      </c>
      <c r="L1503" s="169">
        <v>134</v>
      </c>
      <c r="M1503" s="165">
        <f>X1503</f>
        <v>1703369.95</v>
      </c>
      <c r="N1503" s="165" t="s">
        <v>34</v>
      </c>
      <c r="O1503" s="160" t="s">
        <v>34</v>
      </c>
      <c r="P1503" s="165" t="s">
        <v>34</v>
      </c>
      <c r="Q1503" s="152">
        <f t="shared" si="302"/>
        <v>1703369.95</v>
      </c>
      <c r="R1503" s="173">
        <f t="shared" si="311"/>
        <v>466.70227135733461</v>
      </c>
      <c r="S1503" s="154">
        <v>5526.6610169491523</v>
      </c>
      <c r="T1503" s="165" t="s">
        <v>34</v>
      </c>
      <c r="U1503" s="169" t="s">
        <v>34</v>
      </c>
      <c r="V1503" s="165" t="s">
        <v>34</v>
      </c>
      <c r="W1503" s="165">
        <v>1026.8399999999999</v>
      </c>
      <c r="X1503" s="165">
        <v>1703369.95</v>
      </c>
      <c r="Y1503" s="165" t="s">
        <v>34</v>
      </c>
      <c r="Z1503" s="165" t="s">
        <v>34</v>
      </c>
      <c r="AA1503" s="165" t="s">
        <v>34</v>
      </c>
      <c r="AB1503" s="165" t="s">
        <v>34</v>
      </c>
      <c r="AC1503" s="165" t="s">
        <v>34</v>
      </c>
      <c r="AD1503" s="165" t="s">
        <v>34</v>
      </c>
      <c r="AE1503" s="165" t="s">
        <v>34</v>
      </c>
      <c r="AF1503" s="165" t="s">
        <v>34</v>
      </c>
      <c r="AG1503" s="165" t="s">
        <v>34</v>
      </c>
      <c r="AH1503" s="165" t="s">
        <v>34</v>
      </c>
      <c r="AI1503" s="170" t="s">
        <v>405</v>
      </c>
      <c r="AJ1503" s="41" t="s">
        <v>405</v>
      </c>
      <c r="AK1503" s="1" t="s">
        <v>404</v>
      </c>
      <c r="AL1503" s="90">
        <v>1</v>
      </c>
      <c r="AM1503" s="92"/>
      <c r="AN1503" s="25" t="s">
        <v>1587</v>
      </c>
      <c r="AO1503" s="25"/>
      <c r="AP1503" s="25"/>
      <c r="AQ1503" s="25"/>
      <c r="AR1503" s="25"/>
      <c r="AS1503" s="34"/>
      <c r="AT1503" s="34"/>
      <c r="AU1503" s="29">
        <v>1397</v>
      </c>
      <c r="AV1503" s="29" t="s">
        <v>449</v>
      </c>
      <c r="AW1503" s="29" t="str">
        <f t="shared" si="307"/>
        <v>1397.</v>
      </c>
      <c r="AX1503" s="104"/>
      <c r="BN1503" s="104"/>
    </row>
    <row r="1504" spans="1:66" ht="22.5" customHeight="1" x14ac:dyDescent="0.3">
      <c r="A1504" s="159" t="str">
        <f t="shared" si="313"/>
        <v>1398.</v>
      </c>
      <c r="B1504" s="159">
        <v>5125</v>
      </c>
      <c r="C1504" s="186" t="s">
        <v>1444</v>
      </c>
      <c r="D1504" s="159">
        <v>1973</v>
      </c>
      <c r="E1504" s="167" t="s">
        <v>34</v>
      </c>
      <c r="F1504" s="159" t="s">
        <v>35</v>
      </c>
      <c r="G1504" s="168">
        <v>5</v>
      </c>
      <c r="H1504" s="168">
        <v>8</v>
      </c>
      <c r="I1504" s="165">
        <v>6806.7</v>
      </c>
      <c r="J1504" s="165">
        <v>6012.4</v>
      </c>
      <c r="K1504" s="165">
        <v>5291.4</v>
      </c>
      <c r="L1504" s="169">
        <v>227</v>
      </c>
      <c r="M1504" s="165">
        <f>T1504+AG1504</f>
        <v>563364.72</v>
      </c>
      <c r="N1504" s="165" t="s">
        <v>34</v>
      </c>
      <c r="O1504" s="160" t="s">
        <v>34</v>
      </c>
      <c r="P1504" s="165" t="s">
        <v>34</v>
      </c>
      <c r="Q1504" s="152">
        <f t="shared" si="302"/>
        <v>563364.72</v>
      </c>
      <c r="R1504" s="173">
        <f t="shared" si="311"/>
        <v>82.766203887346293</v>
      </c>
      <c r="S1504" s="154">
        <v>5526.6610169491523</v>
      </c>
      <c r="T1504" s="165">
        <v>499824.14</v>
      </c>
      <c r="U1504" s="169" t="s">
        <v>34</v>
      </c>
      <c r="V1504" s="165" t="s">
        <v>34</v>
      </c>
      <c r="W1504" s="165" t="s">
        <v>34</v>
      </c>
      <c r="X1504" s="165" t="s">
        <v>34</v>
      </c>
      <c r="Y1504" s="165" t="s">
        <v>34</v>
      </c>
      <c r="Z1504" s="165" t="s">
        <v>34</v>
      </c>
      <c r="AA1504" s="165" t="s">
        <v>34</v>
      </c>
      <c r="AB1504" s="165" t="s">
        <v>34</v>
      </c>
      <c r="AC1504" s="165" t="s">
        <v>34</v>
      </c>
      <c r="AD1504" s="165" t="s">
        <v>34</v>
      </c>
      <c r="AE1504" s="165" t="s">
        <v>34</v>
      </c>
      <c r="AF1504" s="165" t="s">
        <v>34</v>
      </c>
      <c r="AG1504" s="165">
        <v>63540.58</v>
      </c>
      <c r="AH1504" s="165" t="s">
        <v>34</v>
      </c>
      <c r="AI1504" s="170" t="s">
        <v>405</v>
      </c>
      <c r="AJ1504" s="41" t="s">
        <v>405</v>
      </c>
      <c r="AK1504" s="1" t="s">
        <v>404</v>
      </c>
      <c r="AL1504" s="90">
        <v>1</v>
      </c>
      <c r="AM1504" s="92"/>
      <c r="AN1504" s="25" t="s">
        <v>409</v>
      </c>
      <c r="AO1504" s="25"/>
      <c r="AP1504" s="25"/>
      <c r="AQ1504" s="25"/>
      <c r="AR1504" s="25"/>
      <c r="AS1504" s="34" t="s">
        <v>515</v>
      </c>
      <c r="AT1504" s="34"/>
      <c r="AU1504" s="29">
        <v>1398</v>
      </c>
      <c r="AV1504" s="29" t="s">
        <v>449</v>
      </c>
      <c r="AW1504" s="29" t="str">
        <f t="shared" si="307"/>
        <v>1398.</v>
      </c>
      <c r="AX1504" s="104"/>
      <c r="BN1504" s="104"/>
    </row>
    <row r="1505" spans="1:66" ht="22.5" customHeight="1" x14ac:dyDescent="0.3">
      <c r="A1505" s="159" t="str">
        <f t="shared" si="313"/>
        <v>1399.</v>
      </c>
      <c r="B1505" s="159">
        <v>5127</v>
      </c>
      <c r="C1505" s="186" t="s">
        <v>1274</v>
      </c>
      <c r="D1505" s="159">
        <v>1975</v>
      </c>
      <c r="E1505" s="167" t="s">
        <v>34</v>
      </c>
      <c r="F1505" s="159" t="s">
        <v>37</v>
      </c>
      <c r="G1505" s="168">
        <v>5</v>
      </c>
      <c r="H1505" s="168">
        <v>6</v>
      </c>
      <c r="I1505" s="165">
        <v>4660.7</v>
      </c>
      <c r="J1505" s="165">
        <v>4235.1000000000004</v>
      </c>
      <c r="K1505" s="165">
        <v>3181</v>
      </c>
      <c r="L1505" s="169">
        <v>231</v>
      </c>
      <c r="M1505" s="152">
        <f>T1505</f>
        <v>481698.12</v>
      </c>
      <c r="N1505" s="165" t="s">
        <v>34</v>
      </c>
      <c r="O1505" s="160" t="s">
        <v>34</v>
      </c>
      <c r="P1505" s="165" t="s">
        <v>34</v>
      </c>
      <c r="Q1505" s="152">
        <f t="shared" si="302"/>
        <v>481698.12</v>
      </c>
      <c r="R1505" s="173">
        <f t="shared" si="311"/>
        <v>103.35317012465939</v>
      </c>
      <c r="S1505" s="154">
        <v>7593.347341513293</v>
      </c>
      <c r="T1505" s="165">
        <v>481698.12</v>
      </c>
      <c r="U1505" s="169" t="s">
        <v>34</v>
      </c>
      <c r="V1505" s="165" t="s">
        <v>34</v>
      </c>
      <c r="W1505" s="165" t="s">
        <v>34</v>
      </c>
      <c r="X1505" s="165" t="s">
        <v>34</v>
      </c>
      <c r="Y1505" s="165" t="s">
        <v>34</v>
      </c>
      <c r="Z1505" s="165" t="s">
        <v>34</v>
      </c>
      <c r="AA1505" s="165" t="s">
        <v>34</v>
      </c>
      <c r="AB1505" s="165" t="s">
        <v>34</v>
      </c>
      <c r="AC1505" s="165" t="s">
        <v>34</v>
      </c>
      <c r="AD1505" s="165" t="s">
        <v>34</v>
      </c>
      <c r="AE1505" s="165" t="s">
        <v>34</v>
      </c>
      <c r="AF1505" s="165" t="s">
        <v>34</v>
      </c>
      <c r="AG1505" s="165" t="s">
        <v>34</v>
      </c>
      <c r="AH1505" s="165" t="s">
        <v>34</v>
      </c>
      <c r="AI1505" s="170" t="s">
        <v>405</v>
      </c>
      <c r="AJ1505" s="41" t="s">
        <v>405</v>
      </c>
      <c r="AK1505" s="1" t="s">
        <v>406</v>
      </c>
      <c r="AL1505" s="90">
        <v>1</v>
      </c>
      <c r="AM1505" s="91"/>
      <c r="AN1505" s="25" t="s">
        <v>501</v>
      </c>
      <c r="AO1505" s="25"/>
      <c r="AP1505" s="25"/>
      <c r="AQ1505" s="25"/>
      <c r="AR1505" s="25"/>
      <c r="AS1505" s="34" t="s">
        <v>1516</v>
      </c>
      <c r="AT1505" s="68">
        <v>43523</v>
      </c>
      <c r="AU1505" s="29">
        <v>1399</v>
      </c>
      <c r="AV1505" s="29" t="s">
        <v>449</v>
      </c>
      <c r="AW1505" s="29" t="str">
        <f t="shared" si="307"/>
        <v>1399.</v>
      </c>
      <c r="AX1505" s="104"/>
      <c r="BN1505" s="104"/>
    </row>
    <row r="1506" spans="1:66" ht="22.5" customHeight="1" x14ac:dyDescent="0.3">
      <c r="A1506" s="159" t="str">
        <f t="shared" si="313"/>
        <v>1400.</v>
      </c>
      <c r="B1506" s="159">
        <v>5142</v>
      </c>
      <c r="C1506" s="185" t="s">
        <v>1278</v>
      </c>
      <c r="D1506" s="159">
        <v>1976</v>
      </c>
      <c r="E1506" s="167" t="s">
        <v>34</v>
      </c>
      <c r="F1506" s="159" t="s">
        <v>37</v>
      </c>
      <c r="G1506" s="168">
        <v>9</v>
      </c>
      <c r="H1506" s="168">
        <v>3</v>
      </c>
      <c r="I1506" s="165">
        <v>5603.1</v>
      </c>
      <c r="J1506" s="165">
        <v>4966.8</v>
      </c>
      <c r="K1506" s="165">
        <v>3672.7</v>
      </c>
      <c r="L1506" s="169">
        <v>242</v>
      </c>
      <c r="M1506" s="165">
        <f>AD1506</f>
        <v>406599.13</v>
      </c>
      <c r="N1506" s="165" t="s">
        <v>34</v>
      </c>
      <c r="O1506" s="160" t="s">
        <v>34</v>
      </c>
      <c r="P1506" s="165" t="s">
        <v>34</v>
      </c>
      <c r="Q1506" s="152">
        <f t="shared" si="302"/>
        <v>406599.13</v>
      </c>
      <c r="R1506" s="173">
        <f t="shared" si="311"/>
        <v>72.566816583676896</v>
      </c>
      <c r="S1506" s="154">
        <v>5526.6610169491523</v>
      </c>
      <c r="T1506" s="165" t="s">
        <v>34</v>
      </c>
      <c r="U1506" s="169" t="s">
        <v>34</v>
      </c>
      <c r="V1506" s="165" t="s">
        <v>34</v>
      </c>
      <c r="W1506" s="165" t="s">
        <v>34</v>
      </c>
      <c r="X1506" s="165" t="s">
        <v>34</v>
      </c>
      <c r="Y1506" s="165" t="s">
        <v>34</v>
      </c>
      <c r="Z1506" s="165" t="s">
        <v>34</v>
      </c>
      <c r="AA1506" s="165" t="s">
        <v>34</v>
      </c>
      <c r="AB1506" s="165" t="s">
        <v>34</v>
      </c>
      <c r="AC1506" s="165">
        <v>159</v>
      </c>
      <c r="AD1506" s="165">
        <v>406599.13</v>
      </c>
      <c r="AE1506" s="165" t="s">
        <v>34</v>
      </c>
      <c r="AF1506" s="165" t="s">
        <v>34</v>
      </c>
      <c r="AG1506" s="165" t="s">
        <v>34</v>
      </c>
      <c r="AH1506" s="165" t="s">
        <v>34</v>
      </c>
      <c r="AI1506" s="170" t="s">
        <v>405</v>
      </c>
      <c r="AJ1506" s="41" t="s">
        <v>405</v>
      </c>
      <c r="AK1506" s="1" t="s">
        <v>404</v>
      </c>
      <c r="AL1506" s="90">
        <v>1</v>
      </c>
      <c r="AM1506" s="92"/>
      <c r="AN1506" s="25" t="s">
        <v>1591</v>
      </c>
      <c r="AO1506" s="25"/>
      <c r="AP1506" s="25"/>
      <c r="AQ1506" s="25"/>
      <c r="AR1506" s="25"/>
      <c r="AS1506" s="34" t="s">
        <v>637</v>
      </c>
      <c r="AT1506" s="34"/>
      <c r="AU1506" s="29">
        <v>1400</v>
      </c>
      <c r="AV1506" s="29" t="s">
        <v>449</v>
      </c>
      <c r="AW1506" s="29" t="str">
        <f t="shared" si="307"/>
        <v>1400.</v>
      </c>
      <c r="AX1506" s="104"/>
      <c r="BN1506" s="104"/>
    </row>
    <row r="1507" spans="1:66" ht="22.5" customHeight="1" x14ac:dyDescent="0.3">
      <c r="A1507" s="159" t="str">
        <f t="shared" si="313"/>
        <v>1401.</v>
      </c>
      <c r="B1507" s="159">
        <v>5146</v>
      </c>
      <c r="C1507" s="185" t="s">
        <v>1702</v>
      </c>
      <c r="D1507" s="159">
        <v>1984</v>
      </c>
      <c r="E1507" s="167" t="s">
        <v>34</v>
      </c>
      <c r="F1507" s="159" t="s">
        <v>35</v>
      </c>
      <c r="G1507" s="168">
        <v>9</v>
      </c>
      <c r="H1507" s="168">
        <v>5</v>
      </c>
      <c r="I1507" s="165">
        <v>10890.9</v>
      </c>
      <c r="J1507" s="165">
        <v>10757.5</v>
      </c>
      <c r="K1507" s="165">
        <v>10757.5</v>
      </c>
      <c r="L1507" s="169">
        <v>502</v>
      </c>
      <c r="M1507" s="165">
        <f>AG1507</f>
        <v>523000</v>
      </c>
      <c r="N1507" s="165" t="s">
        <v>34</v>
      </c>
      <c r="O1507" s="160" t="s">
        <v>34</v>
      </c>
      <c r="P1507" s="165" t="s">
        <v>34</v>
      </c>
      <c r="Q1507" s="152">
        <f t="shared" si="302"/>
        <v>523000</v>
      </c>
      <c r="R1507" s="173"/>
      <c r="S1507" s="154"/>
      <c r="T1507" s="165" t="s">
        <v>34</v>
      </c>
      <c r="U1507" s="169" t="s">
        <v>34</v>
      </c>
      <c r="V1507" s="165" t="s">
        <v>34</v>
      </c>
      <c r="W1507" s="165" t="s">
        <v>34</v>
      </c>
      <c r="X1507" s="165" t="s">
        <v>34</v>
      </c>
      <c r="Y1507" s="165" t="s">
        <v>34</v>
      </c>
      <c r="Z1507" s="165" t="s">
        <v>34</v>
      </c>
      <c r="AA1507" s="165" t="s">
        <v>34</v>
      </c>
      <c r="AB1507" s="165" t="s">
        <v>34</v>
      </c>
      <c r="AC1507" s="165" t="s">
        <v>34</v>
      </c>
      <c r="AD1507" s="165" t="s">
        <v>34</v>
      </c>
      <c r="AE1507" s="165" t="s">
        <v>34</v>
      </c>
      <c r="AF1507" s="165" t="s">
        <v>34</v>
      </c>
      <c r="AG1507" s="165">
        <v>523000</v>
      </c>
      <c r="AH1507" s="165" t="s">
        <v>34</v>
      </c>
      <c r="AI1507" s="170" t="s">
        <v>405</v>
      </c>
      <c r="AJ1507" s="41" t="s">
        <v>405</v>
      </c>
      <c r="AK1507" s="1" t="s">
        <v>407</v>
      </c>
      <c r="AL1507" s="90">
        <v>1</v>
      </c>
      <c r="AM1507" s="92"/>
      <c r="AN1507" s="25" t="s">
        <v>1556</v>
      </c>
      <c r="AO1507" s="25"/>
      <c r="AP1507" s="25"/>
      <c r="AQ1507" s="25"/>
      <c r="AR1507" s="25"/>
      <c r="AS1507" s="34" t="s">
        <v>1705</v>
      </c>
      <c r="AT1507" s="34"/>
      <c r="AU1507" s="29">
        <v>1401</v>
      </c>
      <c r="AV1507" s="29" t="s">
        <v>449</v>
      </c>
      <c r="AW1507" s="29" t="str">
        <f t="shared" si="307"/>
        <v>1401.</v>
      </c>
      <c r="AX1507" s="104"/>
      <c r="BN1507" s="104"/>
    </row>
    <row r="1508" spans="1:66" ht="22.5" customHeight="1" x14ac:dyDescent="0.3">
      <c r="A1508" s="159" t="str">
        <f t="shared" si="313"/>
        <v>1402.</v>
      </c>
      <c r="B1508" s="159">
        <v>5164</v>
      </c>
      <c r="C1508" s="185" t="s">
        <v>1107</v>
      </c>
      <c r="D1508" s="159">
        <v>1990</v>
      </c>
      <c r="E1508" s="167" t="s">
        <v>34</v>
      </c>
      <c r="F1508" s="159" t="s">
        <v>37</v>
      </c>
      <c r="G1508" s="168">
        <v>9</v>
      </c>
      <c r="H1508" s="168">
        <v>7</v>
      </c>
      <c r="I1508" s="165">
        <v>13630.9</v>
      </c>
      <c r="J1508" s="165">
        <v>8177.5</v>
      </c>
      <c r="K1508" s="165">
        <v>8177.5</v>
      </c>
      <c r="L1508" s="169">
        <v>634</v>
      </c>
      <c r="M1508" s="165">
        <f>T1508</f>
        <v>3213765.94</v>
      </c>
      <c r="N1508" s="165" t="s">
        <v>34</v>
      </c>
      <c r="O1508" s="160" t="s">
        <v>34</v>
      </c>
      <c r="P1508" s="165" t="s">
        <v>34</v>
      </c>
      <c r="Q1508" s="152">
        <f t="shared" ref="Q1508:Q1568" si="315">M1508</f>
        <v>3213765.94</v>
      </c>
      <c r="R1508" s="173"/>
      <c r="S1508" s="154"/>
      <c r="T1508" s="165">
        <v>3213765.94</v>
      </c>
      <c r="U1508" s="169" t="s">
        <v>34</v>
      </c>
      <c r="V1508" s="165" t="s">
        <v>34</v>
      </c>
      <c r="W1508" s="165" t="s">
        <v>34</v>
      </c>
      <c r="X1508" s="165" t="s">
        <v>34</v>
      </c>
      <c r="Y1508" s="165" t="s">
        <v>34</v>
      </c>
      <c r="Z1508" s="165" t="s">
        <v>34</v>
      </c>
      <c r="AA1508" s="165" t="s">
        <v>34</v>
      </c>
      <c r="AB1508" s="165" t="s">
        <v>34</v>
      </c>
      <c r="AC1508" s="165" t="s">
        <v>34</v>
      </c>
      <c r="AD1508" s="165" t="s">
        <v>34</v>
      </c>
      <c r="AE1508" s="165" t="s">
        <v>34</v>
      </c>
      <c r="AF1508" s="165" t="s">
        <v>34</v>
      </c>
      <c r="AG1508" s="165" t="s">
        <v>34</v>
      </c>
      <c r="AH1508" s="165" t="s">
        <v>34</v>
      </c>
      <c r="AI1508" s="170" t="s">
        <v>405</v>
      </c>
      <c r="AJ1508" s="41" t="s">
        <v>405</v>
      </c>
      <c r="AK1508" s="1" t="s">
        <v>404</v>
      </c>
      <c r="AL1508" s="90">
        <v>1</v>
      </c>
      <c r="AM1508" s="92"/>
      <c r="AN1508" s="25" t="s">
        <v>501</v>
      </c>
      <c r="AO1508" s="25"/>
      <c r="AP1508" s="25"/>
      <c r="AQ1508" s="25"/>
      <c r="AR1508" s="25"/>
      <c r="AS1508" s="44" t="s">
        <v>1639</v>
      </c>
      <c r="AT1508" s="44"/>
      <c r="AU1508" s="29">
        <v>1402</v>
      </c>
      <c r="AV1508" s="29" t="s">
        <v>449</v>
      </c>
      <c r="AW1508" s="29" t="str">
        <f t="shared" si="307"/>
        <v>1402.</v>
      </c>
      <c r="AX1508" s="104"/>
      <c r="BN1508" s="104"/>
    </row>
    <row r="1509" spans="1:66" ht="22.5" customHeight="1" x14ac:dyDescent="0.3">
      <c r="A1509" s="159" t="str">
        <f t="shared" si="313"/>
        <v>1403.</v>
      </c>
      <c r="B1509" s="159">
        <v>5169</v>
      </c>
      <c r="C1509" s="171" t="s">
        <v>1445</v>
      </c>
      <c r="D1509" s="159">
        <v>1962</v>
      </c>
      <c r="E1509" s="167" t="s">
        <v>34</v>
      </c>
      <c r="F1509" s="159" t="s">
        <v>35</v>
      </c>
      <c r="G1509" s="168">
        <v>2</v>
      </c>
      <c r="H1509" s="168">
        <v>1</v>
      </c>
      <c r="I1509" s="165">
        <v>349.8</v>
      </c>
      <c r="J1509" s="165">
        <v>240</v>
      </c>
      <c r="K1509" s="165">
        <v>215.2</v>
      </c>
      <c r="L1509" s="169">
        <v>19</v>
      </c>
      <c r="M1509" s="165">
        <f>T1509+AG1509</f>
        <v>590150.69999999995</v>
      </c>
      <c r="N1509" s="165" t="s">
        <v>34</v>
      </c>
      <c r="O1509" s="160" t="s">
        <v>34</v>
      </c>
      <c r="P1509" s="165" t="s">
        <v>34</v>
      </c>
      <c r="Q1509" s="152">
        <f t="shared" si="315"/>
        <v>590150.69999999995</v>
      </c>
      <c r="R1509" s="173">
        <f t="shared" ref="R1509:R1517" si="316">M1509/I1509</f>
        <v>1687.1089193825042</v>
      </c>
      <c r="S1509" s="154">
        <v>5526.6610169491523</v>
      </c>
      <c r="T1509" s="165">
        <v>376704.01</v>
      </c>
      <c r="U1509" s="169" t="s">
        <v>34</v>
      </c>
      <c r="V1509" s="165" t="s">
        <v>34</v>
      </c>
      <c r="W1509" s="165" t="s">
        <v>34</v>
      </c>
      <c r="X1509" s="165" t="s">
        <v>34</v>
      </c>
      <c r="Y1509" s="165" t="s">
        <v>34</v>
      </c>
      <c r="Z1509" s="165" t="s">
        <v>34</v>
      </c>
      <c r="AA1509" s="165" t="s">
        <v>34</v>
      </c>
      <c r="AB1509" s="165" t="s">
        <v>34</v>
      </c>
      <c r="AC1509" s="165" t="s">
        <v>34</v>
      </c>
      <c r="AD1509" s="165" t="s">
        <v>34</v>
      </c>
      <c r="AE1509" s="165" t="s">
        <v>34</v>
      </c>
      <c r="AF1509" s="165" t="s">
        <v>34</v>
      </c>
      <c r="AG1509" s="165">
        <v>213446.69</v>
      </c>
      <c r="AH1509" s="165" t="s">
        <v>34</v>
      </c>
      <c r="AI1509" s="170" t="s">
        <v>405</v>
      </c>
      <c r="AJ1509" s="41" t="s">
        <v>405</v>
      </c>
      <c r="AK1509" s="1" t="s">
        <v>404</v>
      </c>
      <c r="AL1509" s="90">
        <v>1</v>
      </c>
      <c r="AM1509" s="92"/>
      <c r="AN1509" s="25" t="s">
        <v>1907</v>
      </c>
      <c r="AO1509" s="25"/>
      <c r="AP1509" s="25"/>
      <c r="AQ1509" s="25"/>
      <c r="AR1509" s="25"/>
      <c r="AS1509" s="34"/>
      <c r="AT1509" s="34"/>
      <c r="AU1509" s="29">
        <v>1403</v>
      </c>
      <c r="AV1509" s="29" t="s">
        <v>449</v>
      </c>
      <c r="AW1509" s="29" t="str">
        <f t="shared" si="307"/>
        <v>1403.</v>
      </c>
      <c r="AX1509" s="104"/>
      <c r="BN1509" s="104"/>
    </row>
    <row r="1510" spans="1:66" ht="22.5" customHeight="1" x14ac:dyDescent="0.3">
      <c r="A1510" s="159" t="str">
        <f t="shared" si="313"/>
        <v>1404.</v>
      </c>
      <c r="B1510" s="159">
        <v>5170</v>
      </c>
      <c r="C1510" s="171" t="s">
        <v>1446</v>
      </c>
      <c r="D1510" s="159">
        <v>1964</v>
      </c>
      <c r="E1510" s="167" t="s">
        <v>34</v>
      </c>
      <c r="F1510" s="159" t="s">
        <v>35</v>
      </c>
      <c r="G1510" s="168">
        <v>4</v>
      </c>
      <c r="H1510" s="168">
        <v>4</v>
      </c>
      <c r="I1510" s="165">
        <v>2776.4</v>
      </c>
      <c r="J1510" s="165">
        <v>2582.8000000000002</v>
      </c>
      <c r="K1510" s="165">
        <v>2582.8000000000002</v>
      </c>
      <c r="L1510" s="169">
        <v>115</v>
      </c>
      <c r="M1510" s="165">
        <f>T1510</f>
        <v>1936964.99</v>
      </c>
      <c r="N1510" s="165" t="s">
        <v>34</v>
      </c>
      <c r="O1510" s="160" t="s">
        <v>34</v>
      </c>
      <c r="P1510" s="165" t="s">
        <v>34</v>
      </c>
      <c r="Q1510" s="152">
        <f t="shared" si="315"/>
        <v>1936964.99</v>
      </c>
      <c r="R1510" s="173">
        <f t="shared" si="316"/>
        <v>697.65343250252124</v>
      </c>
      <c r="S1510" s="154">
        <v>5526.6610169491523</v>
      </c>
      <c r="T1510" s="165">
        <v>1936964.99</v>
      </c>
      <c r="U1510" s="169" t="s">
        <v>34</v>
      </c>
      <c r="V1510" s="165" t="s">
        <v>34</v>
      </c>
      <c r="W1510" s="165" t="s">
        <v>34</v>
      </c>
      <c r="X1510" s="165" t="s">
        <v>34</v>
      </c>
      <c r="Y1510" s="165" t="s">
        <v>34</v>
      </c>
      <c r="Z1510" s="165" t="s">
        <v>34</v>
      </c>
      <c r="AA1510" s="165" t="s">
        <v>34</v>
      </c>
      <c r="AB1510" s="165" t="s">
        <v>34</v>
      </c>
      <c r="AC1510" s="165" t="s">
        <v>34</v>
      </c>
      <c r="AD1510" s="165" t="s">
        <v>34</v>
      </c>
      <c r="AE1510" s="165" t="s">
        <v>34</v>
      </c>
      <c r="AF1510" s="165" t="s">
        <v>34</v>
      </c>
      <c r="AG1510" s="165" t="s">
        <v>34</v>
      </c>
      <c r="AH1510" s="165" t="s">
        <v>34</v>
      </c>
      <c r="AI1510" s="170" t="s">
        <v>405</v>
      </c>
      <c r="AJ1510" s="41" t="s">
        <v>405</v>
      </c>
      <c r="AK1510" s="1" t="s">
        <v>404</v>
      </c>
      <c r="AL1510" s="90">
        <v>1</v>
      </c>
      <c r="AM1510" s="92"/>
      <c r="AN1510" s="25" t="s">
        <v>1525</v>
      </c>
      <c r="AO1510" s="25"/>
      <c r="AP1510" s="25"/>
      <c r="AQ1510" s="25"/>
      <c r="AR1510" s="25"/>
      <c r="AS1510" s="34" t="s">
        <v>557</v>
      </c>
      <c r="AT1510" s="34"/>
      <c r="AU1510" s="29">
        <v>1404</v>
      </c>
      <c r="AV1510" s="29" t="s">
        <v>449</v>
      </c>
      <c r="AW1510" s="29" t="str">
        <f t="shared" si="307"/>
        <v>1404.</v>
      </c>
      <c r="AX1510" s="104"/>
      <c r="BN1510" s="104"/>
    </row>
    <row r="1511" spans="1:66" ht="22.5" customHeight="1" x14ac:dyDescent="0.3">
      <c r="A1511" s="159" t="str">
        <f t="shared" si="313"/>
        <v>1405.</v>
      </c>
      <c r="B1511" s="159">
        <v>5174</v>
      </c>
      <c r="C1511" s="171" t="s">
        <v>1447</v>
      </c>
      <c r="D1511" s="159">
        <v>1958</v>
      </c>
      <c r="E1511" s="167" t="s">
        <v>34</v>
      </c>
      <c r="F1511" s="159" t="s">
        <v>35</v>
      </c>
      <c r="G1511" s="168">
        <v>2</v>
      </c>
      <c r="H1511" s="168">
        <v>1</v>
      </c>
      <c r="I1511" s="165">
        <v>445.4</v>
      </c>
      <c r="J1511" s="165">
        <v>405.2</v>
      </c>
      <c r="K1511" s="165">
        <v>405.2</v>
      </c>
      <c r="L1511" s="169">
        <v>31</v>
      </c>
      <c r="M1511" s="165">
        <f>T1511+X1511+AG1511</f>
        <v>1649566.92</v>
      </c>
      <c r="N1511" s="165" t="s">
        <v>34</v>
      </c>
      <c r="O1511" s="160" t="s">
        <v>34</v>
      </c>
      <c r="P1511" s="165" t="s">
        <v>34</v>
      </c>
      <c r="Q1511" s="152">
        <f t="shared" si="315"/>
        <v>1649566.92</v>
      </c>
      <c r="R1511" s="173">
        <f t="shared" si="316"/>
        <v>3703.5629097440501</v>
      </c>
      <c r="S1511" s="154">
        <v>5526.6610169491523</v>
      </c>
      <c r="T1511" s="165">
        <v>409276.55</v>
      </c>
      <c r="U1511" s="169" t="s">
        <v>34</v>
      </c>
      <c r="V1511" s="165" t="s">
        <v>34</v>
      </c>
      <c r="W1511" s="165">
        <v>376</v>
      </c>
      <c r="X1511" s="165">
        <v>1027334.75</v>
      </c>
      <c r="Y1511" s="165" t="s">
        <v>34</v>
      </c>
      <c r="Z1511" s="165" t="s">
        <v>34</v>
      </c>
      <c r="AA1511" s="165" t="s">
        <v>34</v>
      </c>
      <c r="AB1511" s="165" t="s">
        <v>34</v>
      </c>
      <c r="AC1511" s="165" t="s">
        <v>34</v>
      </c>
      <c r="AD1511" s="165" t="s">
        <v>34</v>
      </c>
      <c r="AE1511" s="165" t="s">
        <v>34</v>
      </c>
      <c r="AF1511" s="165" t="s">
        <v>34</v>
      </c>
      <c r="AG1511" s="165">
        <v>212955.62</v>
      </c>
      <c r="AH1511" s="165" t="s">
        <v>34</v>
      </c>
      <c r="AI1511" s="170" t="s">
        <v>405</v>
      </c>
      <c r="AJ1511" s="41" t="s">
        <v>405</v>
      </c>
      <c r="AK1511" s="1" t="s">
        <v>404</v>
      </c>
      <c r="AL1511" s="90">
        <v>1</v>
      </c>
      <c r="AM1511" s="92"/>
      <c r="AN1511" s="25" t="s">
        <v>1563</v>
      </c>
      <c r="AO1511" s="25"/>
      <c r="AP1511" s="25"/>
      <c r="AQ1511" s="25"/>
      <c r="AR1511" s="25"/>
      <c r="AS1511" s="34" t="s">
        <v>638</v>
      </c>
      <c r="AT1511" s="34"/>
      <c r="AU1511" s="29">
        <v>1405</v>
      </c>
      <c r="AV1511" s="29" t="s">
        <v>449</v>
      </c>
      <c r="AW1511" s="29" t="str">
        <f t="shared" si="307"/>
        <v>1405.</v>
      </c>
      <c r="AX1511" s="104"/>
      <c r="BN1511" s="104"/>
    </row>
    <row r="1512" spans="1:66" ht="22.5" customHeight="1" x14ac:dyDescent="0.3">
      <c r="A1512" s="159" t="str">
        <f t="shared" si="313"/>
        <v>1406.</v>
      </c>
      <c r="B1512" s="159">
        <v>5176</v>
      </c>
      <c r="C1512" s="185" t="s">
        <v>1110</v>
      </c>
      <c r="D1512" s="159">
        <v>1960</v>
      </c>
      <c r="E1512" s="167" t="s">
        <v>34</v>
      </c>
      <c r="F1512" s="159" t="s">
        <v>35</v>
      </c>
      <c r="G1512" s="168">
        <v>2</v>
      </c>
      <c r="H1512" s="168">
        <v>2</v>
      </c>
      <c r="I1512" s="165">
        <v>557.9</v>
      </c>
      <c r="J1512" s="165">
        <v>472.1</v>
      </c>
      <c r="K1512" s="165">
        <v>360.2</v>
      </c>
      <c r="L1512" s="169">
        <v>32</v>
      </c>
      <c r="M1512" s="165">
        <f t="shared" ref="M1512:M1515" si="317">T1512+AG1512</f>
        <v>671203.52</v>
      </c>
      <c r="N1512" s="165" t="s">
        <v>34</v>
      </c>
      <c r="O1512" s="160" t="s">
        <v>34</v>
      </c>
      <c r="P1512" s="165" t="s">
        <v>34</v>
      </c>
      <c r="Q1512" s="152">
        <f t="shared" si="315"/>
        <v>671203.52</v>
      </c>
      <c r="R1512" s="173">
        <f t="shared" si="316"/>
        <v>1203.0892991575552</v>
      </c>
      <c r="S1512" s="154">
        <v>5526.6610169491523</v>
      </c>
      <c r="T1512" s="165">
        <v>456020.04</v>
      </c>
      <c r="U1512" s="169" t="s">
        <v>34</v>
      </c>
      <c r="V1512" s="165" t="s">
        <v>34</v>
      </c>
      <c r="W1512" s="165" t="s">
        <v>34</v>
      </c>
      <c r="X1512" s="165" t="s">
        <v>34</v>
      </c>
      <c r="Y1512" s="165" t="s">
        <v>34</v>
      </c>
      <c r="Z1512" s="165" t="s">
        <v>34</v>
      </c>
      <c r="AA1512" s="165" t="s">
        <v>34</v>
      </c>
      <c r="AB1512" s="165" t="s">
        <v>34</v>
      </c>
      <c r="AC1512" s="165" t="s">
        <v>34</v>
      </c>
      <c r="AD1512" s="165" t="s">
        <v>34</v>
      </c>
      <c r="AE1512" s="165" t="s">
        <v>34</v>
      </c>
      <c r="AF1512" s="165" t="s">
        <v>34</v>
      </c>
      <c r="AG1512" s="165">
        <v>215183.48</v>
      </c>
      <c r="AH1512" s="165" t="s">
        <v>34</v>
      </c>
      <c r="AI1512" s="170" t="s">
        <v>405</v>
      </c>
      <c r="AJ1512" s="41" t="s">
        <v>405</v>
      </c>
      <c r="AK1512" s="1" t="s">
        <v>404</v>
      </c>
      <c r="AL1512" s="90">
        <v>1</v>
      </c>
      <c r="AM1512" s="92"/>
      <c r="AN1512" s="25" t="s">
        <v>486</v>
      </c>
      <c r="AO1512" s="25"/>
      <c r="AP1512" s="25"/>
      <c r="AQ1512" s="25"/>
      <c r="AR1512" s="25"/>
      <c r="AS1512" s="34"/>
      <c r="AT1512" s="34"/>
      <c r="AU1512" s="29">
        <v>1406</v>
      </c>
      <c r="AV1512" s="29" t="s">
        <v>449</v>
      </c>
      <c r="AW1512" s="29" t="str">
        <f t="shared" si="307"/>
        <v>1406.</v>
      </c>
      <c r="AX1512" s="104"/>
      <c r="BN1512" s="104"/>
    </row>
    <row r="1513" spans="1:66" ht="22.5" customHeight="1" x14ac:dyDescent="0.3">
      <c r="A1513" s="159" t="str">
        <f t="shared" si="313"/>
        <v>1407.</v>
      </c>
      <c r="B1513" s="159">
        <v>5177</v>
      </c>
      <c r="C1513" s="171" t="s">
        <v>1448</v>
      </c>
      <c r="D1513" s="159">
        <v>1960</v>
      </c>
      <c r="E1513" s="167" t="s">
        <v>34</v>
      </c>
      <c r="F1513" s="159" t="s">
        <v>35</v>
      </c>
      <c r="G1513" s="168">
        <v>2</v>
      </c>
      <c r="H1513" s="168">
        <v>2</v>
      </c>
      <c r="I1513" s="165">
        <v>555.20000000000005</v>
      </c>
      <c r="J1513" s="165">
        <v>469.9</v>
      </c>
      <c r="K1513" s="165">
        <v>356</v>
      </c>
      <c r="L1513" s="169">
        <v>38</v>
      </c>
      <c r="M1513" s="165">
        <f t="shared" si="317"/>
        <v>187796.49</v>
      </c>
      <c r="N1513" s="165" t="s">
        <v>34</v>
      </c>
      <c r="O1513" s="160" t="s">
        <v>34</v>
      </c>
      <c r="P1513" s="165" t="s">
        <v>34</v>
      </c>
      <c r="Q1513" s="152">
        <f t="shared" si="315"/>
        <v>187796.49</v>
      </c>
      <c r="R1513" s="173">
        <f t="shared" si="316"/>
        <v>338.25016210374633</v>
      </c>
      <c r="S1513" s="154">
        <v>5526.6610169491523</v>
      </c>
      <c r="T1513" s="165">
        <v>156553.22</v>
      </c>
      <c r="U1513" s="169" t="s">
        <v>34</v>
      </c>
      <c r="V1513" s="165" t="s">
        <v>34</v>
      </c>
      <c r="W1513" s="165" t="s">
        <v>34</v>
      </c>
      <c r="X1513" s="165" t="s">
        <v>34</v>
      </c>
      <c r="Y1513" s="165" t="s">
        <v>34</v>
      </c>
      <c r="Z1513" s="165" t="s">
        <v>34</v>
      </c>
      <c r="AA1513" s="165" t="s">
        <v>34</v>
      </c>
      <c r="AB1513" s="165" t="s">
        <v>34</v>
      </c>
      <c r="AC1513" s="165" t="s">
        <v>34</v>
      </c>
      <c r="AD1513" s="165" t="s">
        <v>34</v>
      </c>
      <c r="AE1513" s="165" t="s">
        <v>34</v>
      </c>
      <c r="AF1513" s="165" t="s">
        <v>34</v>
      </c>
      <c r="AG1513" s="165">
        <v>31243.27</v>
      </c>
      <c r="AH1513" s="165" t="s">
        <v>34</v>
      </c>
      <c r="AI1513" s="170" t="s">
        <v>405</v>
      </c>
      <c r="AJ1513" s="41" t="s">
        <v>405</v>
      </c>
      <c r="AK1513" s="1" t="s">
        <v>404</v>
      </c>
      <c r="AL1513" s="90">
        <v>1</v>
      </c>
      <c r="AM1513" s="92"/>
      <c r="AN1513" s="25" t="s">
        <v>409</v>
      </c>
      <c r="AO1513" s="25"/>
      <c r="AP1513" s="25"/>
      <c r="AQ1513" s="25"/>
      <c r="AR1513" s="25"/>
      <c r="AS1513" s="34" t="s">
        <v>500</v>
      </c>
      <c r="AT1513" s="34"/>
      <c r="AU1513" s="29">
        <v>1407</v>
      </c>
      <c r="AV1513" s="29" t="s">
        <v>449</v>
      </c>
      <c r="AW1513" s="29" t="str">
        <f t="shared" si="307"/>
        <v>1407.</v>
      </c>
      <c r="AX1513" s="104"/>
      <c r="BN1513" s="104"/>
    </row>
    <row r="1514" spans="1:66" ht="22.5" customHeight="1" x14ac:dyDescent="0.3">
      <c r="A1514" s="159" t="str">
        <f t="shared" si="313"/>
        <v>1408.</v>
      </c>
      <c r="B1514" s="159">
        <v>5178</v>
      </c>
      <c r="C1514" s="171" t="s">
        <v>1449</v>
      </c>
      <c r="D1514" s="159">
        <v>1961</v>
      </c>
      <c r="E1514" s="167" t="s">
        <v>34</v>
      </c>
      <c r="F1514" s="159" t="s">
        <v>35</v>
      </c>
      <c r="G1514" s="168">
        <v>2</v>
      </c>
      <c r="H1514" s="168">
        <v>2</v>
      </c>
      <c r="I1514" s="165">
        <v>361.7</v>
      </c>
      <c r="J1514" s="165">
        <v>306.10000000000002</v>
      </c>
      <c r="K1514" s="165">
        <v>306.10000000000002</v>
      </c>
      <c r="L1514" s="169">
        <v>41</v>
      </c>
      <c r="M1514" s="165">
        <f>T1514+AG1514+X1514</f>
        <v>1768692.1400000001</v>
      </c>
      <c r="N1514" s="165" t="s">
        <v>34</v>
      </c>
      <c r="O1514" s="160" t="s">
        <v>34</v>
      </c>
      <c r="P1514" s="165" t="s">
        <v>34</v>
      </c>
      <c r="Q1514" s="152">
        <f t="shared" si="315"/>
        <v>1768692.1400000001</v>
      </c>
      <c r="R1514" s="173">
        <f t="shared" si="316"/>
        <v>4889.9423278960467</v>
      </c>
      <c r="S1514" s="154">
        <v>5526.6610169491523</v>
      </c>
      <c r="T1514" s="165">
        <v>189036</v>
      </c>
      <c r="U1514" s="169" t="s">
        <v>34</v>
      </c>
      <c r="V1514" s="165" t="s">
        <v>34</v>
      </c>
      <c r="W1514" s="165">
        <v>513</v>
      </c>
      <c r="X1514" s="165">
        <v>1552760.28</v>
      </c>
      <c r="Y1514" s="165" t="s">
        <v>34</v>
      </c>
      <c r="Z1514" s="165" t="s">
        <v>34</v>
      </c>
      <c r="AA1514" s="165" t="s">
        <v>34</v>
      </c>
      <c r="AB1514" s="165" t="s">
        <v>34</v>
      </c>
      <c r="AC1514" s="165" t="s">
        <v>34</v>
      </c>
      <c r="AD1514" s="165" t="s">
        <v>34</v>
      </c>
      <c r="AE1514" s="165" t="s">
        <v>34</v>
      </c>
      <c r="AF1514" s="165" t="s">
        <v>34</v>
      </c>
      <c r="AG1514" s="165">
        <v>26895.86</v>
      </c>
      <c r="AH1514" s="165" t="s">
        <v>34</v>
      </c>
      <c r="AI1514" s="170" t="s">
        <v>405</v>
      </c>
      <c r="AJ1514" s="41" t="s">
        <v>405</v>
      </c>
      <c r="AK1514" s="1" t="s">
        <v>404</v>
      </c>
      <c r="AL1514" s="90">
        <v>1</v>
      </c>
      <c r="AM1514" s="92"/>
      <c r="AN1514" s="25" t="s">
        <v>1908</v>
      </c>
      <c r="AO1514" s="25"/>
      <c r="AP1514" s="25"/>
      <c r="AQ1514" s="25"/>
      <c r="AR1514" s="25"/>
      <c r="AS1514" s="34" t="s">
        <v>638</v>
      </c>
      <c r="AT1514" s="34"/>
      <c r="AU1514" s="29">
        <v>1408</v>
      </c>
      <c r="AV1514" s="29" t="s">
        <v>449</v>
      </c>
      <c r="AW1514" s="29" t="str">
        <f t="shared" si="307"/>
        <v>1408.</v>
      </c>
      <c r="AX1514" s="104"/>
      <c r="BN1514" s="104"/>
    </row>
    <row r="1515" spans="1:66" ht="21.75" customHeight="1" x14ac:dyDescent="0.3">
      <c r="A1515" s="159" t="str">
        <f t="shared" si="313"/>
        <v>1409.</v>
      </c>
      <c r="B1515" s="159">
        <v>5181</v>
      </c>
      <c r="C1515" s="171" t="s">
        <v>1450</v>
      </c>
      <c r="D1515" s="159">
        <v>1963</v>
      </c>
      <c r="E1515" s="167" t="s">
        <v>34</v>
      </c>
      <c r="F1515" s="159" t="s">
        <v>35</v>
      </c>
      <c r="G1515" s="168">
        <v>3</v>
      </c>
      <c r="H1515" s="168">
        <v>2</v>
      </c>
      <c r="I1515" s="165">
        <v>577</v>
      </c>
      <c r="J1515" s="165">
        <v>488.3</v>
      </c>
      <c r="K1515" s="165">
        <v>411.1</v>
      </c>
      <c r="L1515" s="169">
        <v>34</v>
      </c>
      <c r="M1515" s="165">
        <f t="shared" si="317"/>
        <v>215759.44</v>
      </c>
      <c r="N1515" s="165" t="s">
        <v>34</v>
      </c>
      <c r="O1515" s="160" t="s">
        <v>34</v>
      </c>
      <c r="P1515" s="165" t="s">
        <v>34</v>
      </c>
      <c r="Q1515" s="152">
        <f t="shared" si="315"/>
        <v>215759.44</v>
      </c>
      <c r="R1515" s="173">
        <f t="shared" si="316"/>
        <v>373.93317157712306</v>
      </c>
      <c r="S1515" s="154">
        <v>5526.6610169491523</v>
      </c>
      <c r="T1515" s="165">
        <v>188863.58</v>
      </c>
      <c r="U1515" s="169" t="s">
        <v>34</v>
      </c>
      <c r="V1515" s="165" t="s">
        <v>34</v>
      </c>
      <c r="W1515" s="165" t="s">
        <v>34</v>
      </c>
      <c r="X1515" s="165" t="s">
        <v>34</v>
      </c>
      <c r="Y1515" s="165" t="s">
        <v>34</v>
      </c>
      <c r="Z1515" s="165" t="s">
        <v>34</v>
      </c>
      <c r="AA1515" s="165" t="s">
        <v>34</v>
      </c>
      <c r="AB1515" s="165" t="s">
        <v>34</v>
      </c>
      <c r="AC1515" s="165" t="s">
        <v>34</v>
      </c>
      <c r="AD1515" s="165" t="s">
        <v>34</v>
      </c>
      <c r="AE1515" s="165" t="s">
        <v>34</v>
      </c>
      <c r="AF1515" s="165" t="s">
        <v>34</v>
      </c>
      <c r="AG1515" s="165">
        <v>26895.86</v>
      </c>
      <c r="AH1515" s="165" t="s">
        <v>34</v>
      </c>
      <c r="AI1515" s="170" t="s">
        <v>405</v>
      </c>
      <c r="AJ1515" s="41" t="s">
        <v>405</v>
      </c>
      <c r="AK1515" s="1" t="s">
        <v>404</v>
      </c>
      <c r="AL1515" s="90">
        <v>1</v>
      </c>
      <c r="AM1515" s="92"/>
      <c r="AN1515" s="25" t="s">
        <v>409</v>
      </c>
      <c r="AO1515" s="25"/>
      <c r="AP1515" s="25"/>
      <c r="AQ1515" s="25"/>
      <c r="AR1515" s="25"/>
      <c r="AS1515" s="34"/>
      <c r="AT1515" s="34"/>
      <c r="AU1515" s="29">
        <v>1409</v>
      </c>
      <c r="AV1515" s="29" t="s">
        <v>449</v>
      </c>
      <c r="AW1515" s="29" t="str">
        <f t="shared" si="307"/>
        <v>1409.</v>
      </c>
      <c r="AX1515" s="104"/>
      <c r="BN1515" s="104"/>
    </row>
    <row r="1516" spans="1:66" ht="22.5" customHeight="1" x14ac:dyDescent="0.3">
      <c r="A1516" s="159" t="str">
        <f t="shared" si="313"/>
        <v>1410.</v>
      </c>
      <c r="B1516" s="159">
        <v>5185</v>
      </c>
      <c r="C1516" s="171" t="s">
        <v>1451</v>
      </c>
      <c r="D1516" s="159">
        <v>1967</v>
      </c>
      <c r="E1516" s="167" t="s">
        <v>34</v>
      </c>
      <c r="F1516" s="159" t="s">
        <v>35</v>
      </c>
      <c r="G1516" s="168">
        <v>4</v>
      </c>
      <c r="H1516" s="168">
        <v>5</v>
      </c>
      <c r="I1516" s="165">
        <v>2486.8000000000002</v>
      </c>
      <c r="J1516" s="165">
        <v>2335.1</v>
      </c>
      <c r="K1516" s="165">
        <v>2335.1</v>
      </c>
      <c r="L1516" s="169">
        <v>116</v>
      </c>
      <c r="M1516" s="165">
        <f>T1516</f>
        <v>1616374.15</v>
      </c>
      <c r="N1516" s="165" t="s">
        <v>34</v>
      </c>
      <c r="O1516" s="160" t="s">
        <v>34</v>
      </c>
      <c r="P1516" s="165" t="s">
        <v>34</v>
      </c>
      <c r="Q1516" s="152">
        <f t="shared" si="315"/>
        <v>1616374.15</v>
      </c>
      <c r="R1516" s="173">
        <f t="shared" si="316"/>
        <v>649.98156265079615</v>
      </c>
      <c r="S1516" s="154">
        <v>5526.6610169491523</v>
      </c>
      <c r="T1516" s="165">
        <v>1616374.15</v>
      </c>
      <c r="U1516" s="169" t="s">
        <v>34</v>
      </c>
      <c r="V1516" s="165" t="s">
        <v>34</v>
      </c>
      <c r="W1516" s="165" t="s">
        <v>34</v>
      </c>
      <c r="X1516" s="165" t="s">
        <v>34</v>
      </c>
      <c r="Y1516" s="165" t="s">
        <v>34</v>
      </c>
      <c r="Z1516" s="165" t="s">
        <v>34</v>
      </c>
      <c r="AA1516" s="165" t="s">
        <v>34</v>
      </c>
      <c r="AB1516" s="165" t="s">
        <v>34</v>
      </c>
      <c r="AC1516" s="165" t="s">
        <v>34</v>
      </c>
      <c r="AD1516" s="165" t="s">
        <v>34</v>
      </c>
      <c r="AE1516" s="165" t="s">
        <v>34</v>
      </c>
      <c r="AF1516" s="165" t="s">
        <v>34</v>
      </c>
      <c r="AG1516" s="165" t="s">
        <v>34</v>
      </c>
      <c r="AH1516" s="165" t="s">
        <v>34</v>
      </c>
      <c r="AI1516" s="170" t="s">
        <v>405</v>
      </c>
      <c r="AJ1516" s="41" t="s">
        <v>405</v>
      </c>
      <c r="AK1516" s="1" t="s">
        <v>404</v>
      </c>
      <c r="AL1516" s="90">
        <v>1</v>
      </c>
      <c r="AM1516" s="92"/>
      <c r="AN1516" s="25" t="s">
        <v>486</v>
      </c>
      <c r="AO1516" s="25"/>
      <c r="AP1516" s="25"/>
      <c r="AQ1516" s="25"/>
      <c r="AR1516" s="25"/>
      <c r="AS1516" s="34" t="s">
        <v>1923</v>
      </c>
      <c r="AT1516" s="34"/>
      <c r="AU1516" s="29">
        <v>1410</v>
      </c>
      <c r="AV1516" s="29" t="s">
        <v>449</v>
      </c>
      <c r="AW1516" s="29" t="str">
        <f t="shared" si="307"/>
        <v>1410.</v>
      </c>
      <c r="AX1516" s="104"/>
      <c r="BN1516" s="104"/>
    </row>
    <row r="1517" spans="1:66" ht="22.5" customHeight="1" x14ac:dyDescent="0.3">
      <c r="A1517" s="159" t="str">
        <f t="shared" si="313"/>
        <v>1411.</v>
      </c>
      <c r="B1517" s="159">
        <v>5195</v>
      </c>
      <c r="C1517" s="185" t="s">
        <v>1452</v>
      </c>
      <c r="D1517" s="159">
        <v>1976</v>
      </c>
      <c r="E1517" s="167" t="s">
        <v>34</v>
      </c>
      <c r="F1517" s="159" t="s">
        <v>35</v>
      </c>
      <c r="G1517" s="168">
        <v>5</v>
      </c>
      <c r="H1517" s="168">
        <v>2</v>
      </c>
      <c r="I1517" s="165">
        <v>3805.7</v>
      </c>
      <c r="J1517" s="165">
        <v>3220.7</v>
      </c>
      <c r="K1517" s="165">
        <v>2298.1</v>
      </c>
      <c r="L1517" s="169">
        <v>173</v>
      </c>
      <c r="M1517" s="165">
        <f>X1517</f>
        <v>1797121.46</v>
      </c>
      <c r="N1517" s="165" t="s">
        <v>34</v>
      </c>
      <c r="O1517" s="160" t="s">
        <v>34</v>
      </c>
      <c r="P1517" s="165" t="s">
        <v>34</v>
      </c>
      <c r="Q1517" s="152">
        <f t="shared" si="315"/>
        <v>1797121.46</v>
      </c>
      <c r="R1517" s="173">
        <f t="shared" si="316"/>
        <v>472.21837244133803</v>
      </c>
      <c r="S1517" s="154">
        <v>5526.6610169491523</v>
      </c>
      <c r="T1517" s="165" t="s">
        <v>34</v>
      </c>
      <c r="U1517" s="169" t="s">
        <v>34</v>
      </c>
      <c r="V1517" s="165" t="s">
        <v>34</v>
      </c>
      <c r="W1517" s="165">
        <v>940.16</v>
      </c>
      <c r="X1517" s="165">
        <v>1797121.46</v>
      </c>
      <c r="Y1517" s="165" t="s">
        <v>34</v>
      </c>
      <c r="Z1517" s="165" t="s">
        <v>34</v>
      </c>
      <c r="AA1517" s="165" t="s">
        <v>34</v>
      </c>
      <c r="AB1517" s="165" t="s">
        <v>34</v>
      </c>
      <c r="AC1517" s="165" t="s">
        <v>34</v>
      </c>
      <c r="AD1517" s="165" t="s">
        <v>34</v>
      </c>
      <c r="AE1517" s="165" t="s">
        <v>34</v>
      </c>
      <c r="AF1517" s="165" t="s">
        <v>34</v>
      </c>
      <c r="AG1517" s="165" t="s">
        <v>34</v>
      </c>
      <c r="AH1517" s="165" t="s">
        <v>34</v>
      </c>
      <c r="AI1517" s="170" t="s">
        <v>405</v>
      </c>
      <c r="AJ1517" s="41" t="s">
        <v>405</v>
      </c>
      <c r="AK1517" s="1" t="s">
        <v>404</v>
      </c>
      <c r="AL1517" s="90">
        <v>1</v>
      </c>
      <c r="AM1517" s="92"/>
      <c r="AN1517" s="25" t="s">
        <v>1587</v>
      </c>
      <c r="AO1517" s="25"/>
      <c r="AP1517" s="25"/>
      <c r="AQ1517" s="25"/>
      <c r="AR1517" s="25"/>
      <c r="AS1517" s="34"/>
      <c r="AT1517" s="34"/>
      <c r="AU1517" s="29">
        <v>1411</v>
      </c>
      <c r="AV1517" s="29" t="s">
        <v>449</v>
      </c>
      <c r="AW1517" s="29" t="str">
        <f t="shared" si="307"/>
        <v>1411.</v>
      </c>
      <c r="AX1517" s="104"/>
      <c r="BN1517" s="104"/>
    </row>
    <row r="1518" spans="1:66" ht="22.5" customHeight="1" x14ac:dyDescent="0.3">
      <c r="A1518" s="159" t="str">
        <f t="shared" si="313"/>
        <v>1412.</v>
      </c>
      <c r="B1518" s="159">
        <v>5197</v>
      </c>
      <c r="C1518" s="185" t="s">
        <v>1674</v>
      </c>
      <c r="D1518" s="159">
        <v>1994</v>
      </c>
      <c r="E1518" s="167" t="s">
        <v>34</v>
      </c>
      <c r="F1518" s="159" t="s">
        <v>37</v>
      </c>
      <c r="G1518" s="168">
        <v>10</v>
      </c>
      <c r="H1518" s="168">
        <v>5</v>
      </c>
      <c r="I1518" s="165">
        <v>11537.48</v>
      </c>
      <c r="J1518" s="165">
        <v>10241.48</v>
      </c>
      <c r="K1518" s="165">
        <v>10241.48</v>
      </c>
      <c r="L1518" s="169">
        <v>408</v>
      </c>
      <c r="M1518" s="165">
        <f>T1518+AB1518</f>
        <v>3846213.15</v>
      </c>
      <c r="N1518" s="165" t="s">
        <v>34</v>
      </c>
      <c r="O1518" s="160" t="s">
        <v>34</v>
      </c>
      <c r="P1518" s="165" t="s">
        <v>34</v>
      </c>
      <c r="Q1518" s="152">
        <f t="shared" si="315"/>
        <v>3846213.15</v>
      </c>
      <c r="R1518" s="173"/>
      <c r="S1518" s="154"/>
      <c r="T1518" s="165">
        <f>1018500+328375+312577</f>
        <v>1659452</v>
      </c>
      <c r="U1518" s="169" t="s">
        <v>34</v>
      </c>
      <c r="V1518" s="165" t="s">
        <v>34</v>
      </c>
      <c r="W1518" s="165" t="s">
        <v>34</v>
      </c>
      <c r="X1518" s="165" t="s">
        <v>34</v>
      </c>
      <c r="Y1518" s="165" t="s">
        <v>34</v>
      </c>
      <c r="Z1518" s="165" t="s">
        <v>34</v>
      </c>
      <c r="AA1518" s="165">
        <v>2750</v>
      </c>
      <c r="AB1518" s="165">
        <v>2186761.15</v>
      </c>
      <c r="AC1518" s="165" t="s">
        <v>34</v>
      </c>
      <c r="AD1518" s="165" t="s">
        <v>34</v>
      </c>
      <c r="AE1518" s="165" t="s">
        <v>34</v>
      </c>
      <c r="AF1518" s="165" t="s">
        <v>34</v>
      </c>
      <c r="AG1518" s="165" t="s">
        <v>34</v>
      </c>
      <c r="AH1518" s="165" t="s">
        <v>34</v>
      </c>
      <c r="AI1518" s="170" t="s">
        <v>405</v>
      </c>
      <c r="AJ1518" s="41" t="s">
        <v>405</v>
      </c>
      <c r="AK1518" s="1" t="s">
        <v>407</v>
      </c>
      <c r="AL1518" s="90">
        <v>1</v>
      </c>
      <c r="AM1518" s="92"/>
      <c r="AN1518" s="25" t="s">
        <v>1672</v>
      </c>
      <c r="AO1518" s="25">
        <f>1018500</f>
        <v>1018500</v>
      </c>
      <c r="AP1518" s="25">
        <f>640952</f>
        <v>640952</v>
      </c>
      <c r="AQ1518" s="25"/>
      <c r="AR1518" s="25"/>
      <c r="AS1518" s="34" t="s">
        <v>1871</v>
      </c>
      <c r="AT1518" s="34"/>
      <c r="AU1518" s="29">
        <v>1412</v>
      </c>
      <c r="AV1518" s="29" t="s">
        <v>449</v>
      </c>
      <c r="AW1518" s="29" t="str">
        <f t="shared" si="307"/>
        <v>1412.</v>
      </c>
      <c r="AX1518" s="104"/>
      <c r="BN1518" s="104"/>
    </row>
    <row r="1519" spans="1:66" ht="22.5" customHeight="1" x14ac:dyDescent="0.3">
      <c r="A1519" s="159" t="str">
        <f t="shared" si="313"/>
        <v>1413.</v>
      </c>
      <c r="B1519" s="159">
        <v>5206</v>
      </c>
      <c r="C1519" s="185" t="s">
        <v>1453</v>
      </c>
      <c r="D1519" s="159">
        <v>1960</v>
      </c>
      <c r="E1519" s="167" t="s">
        <v>34</v>
      </c>
      <c r="F1519" s="159" t="s">
        <v>35</v>
      </c>
      <c r="G1519" s="168">
        <v>2</v>
      </c>
      <c r="H1519" s="168">
        <v>1</v>
      </c>
      <c r="I1519" s="165">
        <v>272.8</v>
      </c>
      <c r="J1519" s="165">
        <v>230.9</v>
      </c>
      <c r="K1519" s="165">
        <v>184.7</v>
      </c>
      <c r="L1519" s="169">
        <v>19</v>
      </c>
      <c r="M1519" s="165">
        <f>X1519</f>
        <v>740616.86</v>
      </c>
      <c r="N1519" s="165" t="s">
        <v>34</v>
      </c>
      <c r="O1519" s="160" t="s">
        <v>34</v>
      </c>
      <c r="P1519" s="165" t="s">
        <v>34</v>
      </c>
      <c r="Q1519" s="152">
        <f t="shared" si="315"/>
        <v>740616.86</v>
      </c>
      <c r="R1519" s="173">
        <f t="shared" ref="R1519:R1523" si="318">M1519/I1519</f>
        <v>2714.8711876832845</v>
      </c>
      <c r="S1519" s="154">
        <v>5526.6610169491523</v>
      </c>
      <c r="T1519" s="165" t="s">
        <v>34</v>
      </c>
      <c r="U1519" s="169" t="s">
        <v>34</v>
      </c>
      <c r="V1519" s="165" t="s">
        <v>34</v>
      </c>
      <c r="W1519" s="165">
        <v>286.7</v>
      </c>
      <c r="X1519" s="165">
        <v>740616.86</v>
      </c>
      <c r="Y1519" s="165" t="s">
        <v>34</v>
      </c>
      <c r="Z1519" s="165" t="s">
        <v>34</v>
      </c>
      <c r="AA1519" s="165" t="s">
        <v>34</v>
      </c>
      <c r="AB1519" s="165" t="s">
        <v>34</v>
      </c>
      <c r="AC1519" s="165" t="s">
        <v>34</v>
      </c>
      <c r="AD1519" s="165" t="s">
        <v>34</v>
      </c>
      <c r="AE1519" s="165" t="s">
        <v>34</v>
      </c>
      <c r="AF1519" s="165" t="s">
        <v>34</v>
      </c>
      <c r="AG1519" s="165" t="s">
        <v>34</v>
      </c>
      <c r="AH1519" s="165" t="s">
        <v>34</v>
      </c>
      <c r="AI1519" s="170" t="s">
        <v>405</v>
      </c>
      <c r="AJ1519" s="41" t="s">
        <v>405</v>
      </c>
      <c r="AK1519" s="1" t="s">
        <v>404</v>
      </c>
      <c r="AL1519" s="90">
        <v>1</v>
      </c>
      <c r="AM1519" s="92"/>
      <c r="AN1519" s="25" t="s">
        <v>1587</v>
      </c>
      <c r="AO1519" s="25"/>
      <c r="AP1519" s="25"/>
      <c r="AQ1519" s="25"/>
      <c r="AR1519" s="25"/>
      <c r="AS1519" s="34" t="s">
        <v>1665</v>
      </c>
      <c r="AT1519" s="34"/>
      <c r="AU1519" s="29">
        <v>1413</v>
      </c>
      <c r="AV1519" s="29" t="s">
        <v>449</v>
      </c>
      <c r="AW1519" s="29" t="str">
        <f t="shared" si="307"/>
        <v>1413.</v>
      </c>
      <c r="AX1519" s="104"/>
      <c r="BN1519" s="104"/>
    </row>
    <row r="1520" spans="1:66" ht="22.5" customHeight="1" x14ac:dyDescent="0.3">
      <c r="A1520" s="159" t="str">
        <f t="shared" si="313"/>
        <v>1414.</v>
      </c>
      <c r="B1520" s="159">
        <v>5207</v>
      </c>
      <c r="C1520" s="171" t="s">
        <v>1454</v>
      </c>
      <c r="D1520" s="159">
        <v>1958</v>
      </c>
      <c r="E1520" s="167" t="s">
        <v>34</v>
      </c>
      <c r="F1520" s="159" t="s">
        <v>35</v>
      </c>
      <c r="G1520" s="168">
        <v>2</v>
      </c>
      <c r="H1520" s="168">
        <v>1</v>
      </c>
      <c r="I1520" s="165">
        <v>271.39999999999998</v>
      </c>
      <c r="J1520" s="165">
        <v>229.7</v>
      </c>
      <c r="K1520" s="165">
        <v>195</v>
      </c>
      <c r="L1520" s="169">
        <v>19</v>
      </c>
      <c r="M1520" s="165">
        <f>X1520</f>
        <v>939301.25</v>
      </c>
      <c r="N1520" s="165" t="s">
        <v>34</v>
      </c>
      <c r="O1520" s="160" t="s">
        <v>34</v>
      </c>
      <c r="P1520" s="165" t="s">
        <v>34</v>
      </c>
      <c r="Q1520" s="152">
        <f t="shared" si="315"/>
        <v>939301.25</v>
      </c>
      <c r="R1520" s="173">
        <f t="shared" si="318"/>
        <v>3460.9478629329406</v>
      </c>
      <c r="S1520" s="154">
        <v>5526.6610169491523</v>
      </c>
      <c r="T1520" s="165" t="s">
        <v>34</v>
      </c>
      <c r="U1520" s="169" t="s">
        <v>34</v>
      </c>
      <c r="V1520" s="165" t="s">
        <v>34</v>
      </c>
      <c r="W1520" s="165">
        <v>275</v>
      </c>
      <c r="X1520" s="165">
        <v>939301.25</v>
      </c>
      <c r="Y1520" s="165" t="s">
        <v>34</v>
      </c>
      <c r="Z1520" s="165" t="s">
        <v>34</v>
      </c>
      <c r="AA1520" s="165" t="s">
        <v>34</v>
      </c>
      <c r="AB1520" s="165" t="s">
        <v>34</v>
      </c>
      <c r="AC1520" s="165" t="s">
        <v>34</v>
      </c>
      <c r="AD1520" s="165" t="s">
        <v>34</v>
      </c>
      <c r="AE1520" s="165" t="s">
        <v>34</v>
      </c>
      <c r="AF1520" s="165" t="s">
        <v>34</v>
      </c>
      <c r="AG1520" s="165" t="s">
        <v>34</v>
      </c>
      <c r="AH1520" s="165" t="s">
        <v>34</v>
      </c>
      <c r="AI1520" s="170" t="s">
        <v>405</v>
      </c>
      <c r="AJ1520" s="41" t="s">
        <v>405</v>
      </c>
      <c r="AK1520" s="1" t="s">
        <v>404</v>
      </c>
      <c r="AL1520" s="90">
        <v>1</v>
      </c>
      <c r="AM1520" s="92"/>
      <c r="AN1520" s="25" t="s">
        <v>1587</v>
      </c>
      <c r="AO1520" s="25"/>
      <c r="AP1520" s="25"/>
      <c r="AQ1520" s="25"/>
      <c r="AR1520" s="25"/>
      <c r="AS1520" s="34"/>
      <c r="AT1520" s="34"/>
      <c r="AU1520" s="29">
        <v>1414</v>
      </c>
      <c r="AV1520" s="29" t="s">
        <v>449</v>
      </c>
      <c r="AW1520" s="29" t="str">
        <f t="shared" si="307"/>
        <v>1414.</v>
      </c>
      <c r="AX1520" s="104"/>
      <c r="BN1520" s="104"/>
    </row>
    <row r="1521" spans="1:66" ht="22.5" customHeight="1" x14ac:dyDescent="0.3">
      <c r="A1521" s="159" t="str">
        <f t="shared" si="313"/>
        <v>1415.</v>
      </c>
      <c r="B1521" s="159">
        <v>5208</v>
      </c>
      <c r="C1521" s="185" t="s">
        <v>1111</v>
      </c>
      <c r="D1521" s="159">
        <v>1959</v>
      </c>
      <c r="E1521" s="167" t="s">
        <v>34</v>
      </c>
      <c r="F1521" s="159" t="s">
        <v>35</v>
      </c>
      <c r="G1521" s="168">
        <v>2</v>
      </c>
      <c r="H1521" s="168">
        <v>1</v>
      </c>
      <c r="I1521" s="165">
        <v>262.89999999999998</v>
      </c>
      <c r="J1521" s="165">
        <v>222.5</v>
      </c>
      <c r="K1521" s="165">
        <v>190.7</v>
      </c>
      <c r="L1521" s="169">
        <v>20</v>
      </c>
      <c r="M1521" s="165">
        <f>X1521</f>
        <v>830215.67</v>
      </c>
      <c r="N1521" s="165" t="s">
        <v>34</v>
      </c>
      <c r="O1521" s="160" t="s">
        <v>34</v>
      </c>
      <c r="P1521" s="165" t="s">
        <v>34</v>
      </c>
      <c r="Q1521" s="152">
        <f t="shared" si="315"/>
        <v>830215.67</v>
      </c>
      <c r="R1521" s="173">
        <f t="shared" si="318"/>
        <v>3157.9143020159759</v>
      </c>
      <c r="S1521" s="154">
        <v>5526.6610169491523</v>
      </c>
      <c r="T1521" s="165" t="s">
        <v>34</v>
      </c>
      <c r="U1521" s="169" t="s">
        <v>34</v>
      </c>
      <c r="V1521" s="165" t="s">
        <v>34</v>
      </c>
      <c r="W1521" s="165">
        <v>340</v>
      </c>
      <c r="X1521" s="165">
        <v>830215.67</v>
      </c>
      <c r="Y1521" s="165" t="s">
        <v>34</v>
      </c>
      <c r="Z1521" s="165" t="s">
        <v>34</v>
      </c>
      <c r="AA1521" s="165" t="s">
        <v>34</v>
      </c>
      <c r="AB1521" s="165" t="s">
        <v>34</v>
      </c>
      <c r="AC1521" s="165" t="s">
        <v>34</v>
      </c>
      <c r="AD1521" s="165" t="s">
        <v>34</v>
      </c>
      <c r="AE1521" s="165" t="s">
        <v>34</v>
      </c>
      <c r="AF1521" s="165" t="s">
        <v>34</v>
      </c>
      <c r="AG1521" s="165" t="s">
        <v>34</v>
      </c>
      <c r="AH1521" s="165" t="s">
        <v>34</v>
      </c>
      <c r="AI1521" s="170" t="s">
        <v>405</v>
      </c>
      <c r="AJ1521" s="41" t="s">
        <v>405</v>
      </c>
      <c r="AK1521" s="1" t="s">
        <v>404</v>
      </c>
      <c r="AL1521" s="90">
        <v>1</v>
      </c>
      <c r="AM1521" s="92"/>
      <c r="AN1521" s="25" t="s">
        <v>1587</v>
      </c>
      <c r="AO1521" s="25"/>
      <c r="AP1521" s="25"/>
      <c r="AQ1521" s="25"/>
      <c r="AR1521" s="25"/>
      <c r="AS1521" s="34"/>
      <c r="AT1521" s="34"/>
      <c r="AU1521" s="29">
        <v>1415</v>
      </c>
      <c r="AV1521" s="29" t="s">
        <v>449</v>
      </c>
      <c r="AW1521" s="29" t="str">
        <f t="shared" si="307"/>
        <v>1415.</v>
      </c>
      <c r="AX1521" s="104"/>
      <c r="BN1521" s="104"/>
    </row>
    <row r="1522" spans="1:66" ht="22.5" customHeight="1" x14ac:dyDescent="0.3">
      <c r="A1522" s="159" t="str">
        <f t="shared" si="313"/>
        <v>1416.</v>
      </c>
      <c r="B1522" s="159">
        <v>5212</v>
      </c>
      <c r="C1522" s="171" t="s">
        <v>1113</v>
      </c>
      <c r="D1522" s="159">
        <v>1959</v>
      </c>
      <c r="E1522" s="167" t="s">
        <v>34</v>
      </c>
      <c r="F1522" s="159" t="s">
        <v>35</v>
      </c>
      <c r="G1522" s="168">
        <v>2</v>
      </c>
      <c r="H1522" s="168">
        <v>1</v>
      </c>
      <c r="I1522" s="165">
        <v>275.8</v>
      </c>
      <c r="J1522" s="165">
        <v>233.4</v>
      </c>
      <c r="K1522" s="165">
        <v>195.5</v>
      </c>
      <c r="L1522" s="169">
        <v>15</v>
      </c>
      <c r="M1522" s="165">
        <f>T1522</f>
        <v>65084.88</v>
      </c>
      <c r="N1522" s="165" t="s">
        <v>34</v>
      </c>
      <c r="O1522" s="160" t="s">
        <v>34</v>
      </c>
      <c r="P1522" s="165" t="s">
        <v>34</v>
      </c>
      <c r="Q1522" s="152">
        <f t="shared" si="315"/>
        <v>65084.88</v>
      </c>
      <c r="R1522" s="173">
        <f t="shared" si="318"/>
        <v>235.98578680203045</v>
      </c>
      <c r="S1522" s="154">
        <v>5526.6610169491523</v>
      </c>
      <c r="T1522" s="165">
        <v>65084.88</v>
      </c>
      <c r="U1522" s="169" t="s">
        <v>34</v>
      </c>
      <c r="V1522" s="165" t="s">
        <v>34</v>
      </c>
      <c r="W1522" s="165" t="s">
        <v>34</v>
      </c>
      <c r="X1522" s="165" t="s">
        <v>34</v>
      </c>
      <c r="Y1522" s="165" t="s">
        <v>34</v>
      </c>
      <c r="Z1522" s="165" t="s">
        <v>34</v>
      </c>
      <c r="AA1522" s="165" t="s">
        <v>34</v>
      </c>
      <c r="AB1522" s="165" t="s">
        <v>34</v>
      </c>
      <c r="AC1522" s="165" t="s">
        <v>34</v>
      </c>
      <c r="AD1522" s="165" t="s">
        <v>34</v>
      </c>
      <c r="AE1522" s="165" t="s">
        <v>34</v>
      </c>
      <c r="AF1522" s="165" t="s">
        <v>34</v>
      </c>
      <c r="AG1522" s="165" t="s">
        <v>34</v>
      </c>
      <c r="AH1522" s="165" t="s">
        <v>34</v>
      </c>
      <c r="AI1522" s="170" t="s">
        <v>405</v>
      </c>
      <c r="AJ1522" s="41" t="s">
        <v>405</v>
      </c>
      <c r="AK1522" s="1" t="s">
        <v>404</v>
      </c>
      <c r="AL1522" s="90">
        <v>1</v>
      </c>
      <c r="AM1522" s="92"/>
      <c r="AN1522" s="25" t="s">
        <v>409</v>
      </c>
      <c r="AO1522" s="25"/>
      <c r="AP1522" s="25"/>
      <c r="AQ1522" s="25"/>
      <c r="AR1522" s="25"/>
      <c r="AS1522" s="34" t="s">
        <v>1922</v>
      </c>
      <c r="AT1522" s="34"/>
      <c r="AU1522" s="29">
        <v>1416</v>
      </c>
      <c r="AV1522" s="29" t="s">
        <v>449</v>
      </c>
      <c r="AW1522" s="29" t="str">
        <f t="shared" si="307"/>
        <v>1416.</v>
      </c>
      <c r="AX1522" s="104"/>
      <c r="BN1522" s="104"/>
    </row>
    <row r="1523" spans="1:66" ht="22.5" customHeight="1" x14ac:dyDescent="0.3">
      <c r="A1523" s="159" t="str">
        <f t="shared" si="313"/>
        <v>1417.</v>
      </c>
      <c r="B1523" s="159">
        <v>5213</v>
      </c>
      <c r="C1523" s="186" t="s">
        <v>1455</v>
      </c>
      <c r="D1523" s="159">
        <v>1966</v>
      </c>
      <c r="E1523" s="167" t="s">
        <v>34</v>
      </c>
      <c r="F1523" s="159" t="s">
        <v>35</v>
      </c>
      <c r="G1523" s="168">
        <v>5</v>
      </c>
      <c r="H1523" s="168">
        <v>3</v>
      </c>
      <c r="I1523" s="165">
        <v>3567.75</v>
      </c>
      <c r="J1523" s="165">
        <v>3016.55</v>
      </c>
      <c r="K1523" s="165">
        <v>2883.55</v>
      </c>
      <c r="L1523" s="169">
        <v>205</v>
      </c>
      <c r="M1523" s="165">
        <f>X1523</f>
        <v>1814087.54</v>
      </c>
      <c r="N1523" s="165" t="s">
        <v>34</v>
      </c>
      <c r="O1523" s="160" t="s">
        <v>34</v>
      </c>
      <c r="P1523" s="165" t="s">
        <v>34</v>
      </c>
      <c r="Q1523" s="152">
        <f t="shared" si="315"/>
        <v>1814087.54</v>
      </c>
      <c r="R1523" s="173">
        <f t="shared" si="318"/>
        <v>508.46823348048491</v>
      </c>
      <c r="S1523" s="154">
        <v>5526.6610169491523</v>
      </c>
      <c r="T1523" s="165" t="s">
        <v>34</v>
      </c>
      <c r="U1523" s="169" t="s">
        <v>34</v>
      </c>
      <c r="V1523" s="169" t="s">
        <v>34</v>
      </c>
      <c r="W1523" s="165">
        <v>988</v>
      </c>
      <c r="X1523" s="165">
        <v>1814087.54</v>
      </c>
      <c r="Y1523" s="165" t="s">
        <v>34</v>
      </c>
      <c r="Z1523" s="165" t="s">
        <v>34</v>
      </c>
      <c r="AA1523" s="165" t="s">
        <v>34</v>
      </c>
      <c r="AB1523" s="165" t="s">
        <v>34</v>
      </c>
      <c r="AC1523" s="165" t="s">
        <v>34</v>
      </c>
      <c r="AD1523" s="165" t="s">
        <v>34</v>
      </c>
      <c r="AE1523" s="165" t="s">
        <v>34</v>
      </c>
      <c r="AF1523" s="165" t="s">
        <v>34</v>
      </c>
      <c r="AG1523" s="165" t="s">
        <v>34</v>
      </c>
      <c r="AH1523" s="165" t="s">
        <v>34</v>
      </c>
      <c r="AI1523" s="170" t="s">
        <v>405</v>
      </c>
      <c r="AJ1523" s="41" t="s">
        <v>405</v>
      </c>
      <c r="AK1523" s="1" t="s">
        <v>404</v>
      </c>
      <c r="AL1523" s="90">
        <v>1</v>
      </c>
      <c r="AM1523" s="92"/>
      <c r="AN1523" s="25" t="s">
        <v>1587</v>
      </c>
      <c r="AO1523" s="25"/>
      <c r="AP1523" s="25"/>
      <c r="AQ1523" s="25"/>
      <c r="AR1523" s="25"/>
      <c r="AS1523" s="34" t="s">
        <v>512</v>
      </c>
      <c r="AT1523" s="34"/>
      <c r="AU1523" s="29">
        <v>1417</v>
      </c>
      <c r="AV1523" s="29" t="s">
        <v>449</v>
      </c>
      <c r="AW1523" s="29" t="str">
        <f t="shared" si="307"/>
        <v>1417.</v>
      </c>
      <c r="AX1523" s="104"/>
      <c r="BN1523" s="104"/>
    </row>
    <row r="1524" spans="1:66" ht="22.5" customHeight="1" x14ac:dyDescent="0.3">
      <c r="A1524" s="159" t="s">
        <v>1926</v>
      </c>
      <c r="B1524" s="159">
        <v>5215</v>
      </c>
      <c r="C1524" s="186" t="s">
        <v>1927</v>
      </c>
      <c r="D1524" s="159">
        <v>1966</v>
      </c>
      <c r="E1524" s="167" t="s">
        <v>34</v>
      </c>
      <c r="F1524" s="159" t="s">
        <v>35</v>
      </c>
      <c r="G1524" s="168">
        <v>5</v>
      </c>
      <c r="H1524" s="168">
        <v>4</v>
      </c>
      <c r="I1524" s="165">
        <v>2904.7</v>
      </c>
      <c r="J1524" s="165">
        <v>2587.6</v>
      </c>
      <c r="K1524" s="165">
        <v>2587.6</v>
      </c>
      <c r="L1524" s="169">
        <v>119</v>
      </c>
      <c r="M1524" s="165">
        <f>AH1524</f>
        <v>68310.66</v>
      </c>
      <c r="N1524" s="165" t="s">
        <v>34</v>
      </c>
      <c r="O1524" s="160" t="s">
        <v>34</v>
      </c>
      <c r="P1524" s="165" t="s">
        <v>34</v>
      </c>
      <c r="Q1524" s="152">
        <f t="shared" si="315"/>
        <v>68310.66</v>
      </c>
      <c r="R1524" s="173">
        <v>398.10047853478846</v>
      </c>
      <c r="S1524" s="154">
        <v>5526.6610169491523</v>
      </c>
      <c r="T1524" s="165" t="s">
        <v>34</v>
      </c>
      <c r="U1524" s="169" t="s">
        <v>34</v>
      </c>
      <c r="V1524" s="169" t="s">
        <v>34</v>
      </c>
      <c r="W1524" s="169" t="s">
        <v>34</v>
      </c>
      <c r="X1524" s="169" t="s">
        <v>34</v>
      </c>
      <c r="Y1524" s="169" t="s">
        <v>34</v>
      </c>
      <c r="Z1524" s="169" t="s">
        <v>34</v>
      </c>
      <c r="AA1524" s="169" t="s">
        <v>34</v>
      </c>
      <c r="AB1524" s="169" t="s">
        <v>34</v>
      </c>
      <c r="AC1524" s="169" t="s">
        <v>34</v>
      </c>
      <c r="AD1524" s="169" t="s">
        <v>34</v>
      </c>
      <c r="AE1524" s="165" t="s">
        <v>34</v>
      </c>
      <c r="AF1524" s="165" t="s">
        <v>34</v>
      </c>
      <c r="AG1524" s="165" t="s">
        <v>34</v>
      </c>
      <c r="AH1524" s="165">
        <v>68310.66</v>
      </c>
      <c r="AI1524" s="170" t="s">
        <v>405</v>
      </c>
      <c r="AJ1524" s="41" t="s">
        <v>405</v>
      </c>
      <c r="AK1524" s="1" t="s">
        <v>404</v>
      </c>
      <c r="AL1524" s="90">
        <v>1</v>
      </c>
      <c r="AM1524" s="92"/>
      <c r="AN1524" s="25" t="s">
        <v>1928</v>
      </c>
      <c r="AO1524" s="25"/>
      <c r="AP1524" s="25"/>
      <c r="AQ1524" s="25"/>
      <c r="AR1524" s="25"/>
      <c r="AS1524" s="34" t="s">
        <v>1929</v>
      </c>
      <c r="AT1524" s="34"/>
      <c r="AU1524" s="29">
        <v>1418</v>
      </c>
      <c r="AV1524" s="29" t="s">
        <v>449</v>
      </c>
      <c r="AW1524" s="29" t="str">
        <f t="shared" si="307"/>
        <v>1418.</v>
      </c>
      <c r="AX1524" s="104"/>
      <c r="BN1524" s="104"/>
    </row>
    <row r="1525" spans="1:66" ht="22.5" customHeight="1" x14ac:dyDescent="0.3">
      <c r="A1525" s="159" t="str">
        <f t="shared" si="313"/>
        <v>1419.</v>
      </c>
      <c r="B1525" s="159">
        <v>5217</v>
      </c>
      <c r="C1525" s="171" t="s">
        <v>1456</v>
      </c>
      <c r="D1525" s="159">
        <v>1966</v>
      </c>
      <c r="E1525" s="167" t="s">
        <v>34</v>
      </c>
      <c r="F1525" s="159" t="s">
        <v>35</v>
      </c>
      <c r="G1525" s="168">
        <v>5</v>
      </c>
      <c r="H1525" s="168">
        <v>4</v>
      </c>
      <c r="I1525" s="165">
        <v>2956</v>
      </c>
      <c r="J1525" s="165">
        <v>2634.2</v>
      </c>
      <c r="K1525" s="165">
        <v>2634.2</v>
      </c>
      <c r="L1525" s="169">
        <v>107</v>
      </c>
      <c r="M1525" s="165">
        <f>T1525+AH1525</f>
        <v>822221.3</v>
      </c>
      <c r="N1525" s="165" t="s">
        <v>34</v>
      </c>
      <c r="O1525" s="160" t="s">
        <v>34</v>
      </c>
      <c r="P1525" s="165" t="s">
        <v>34</v>
      </c>
      <c r="Q1525" s="152">
        <f t="shared" si="315"/>
        <v>822221.3</v>
      </c>
      <c r="R1525" s="173">
        <f t="shared" ref="R1525:R1528" si="319">M1525/I1525</f>
        <v>278.15334912043301</v>
      </c>
      <c r="S1525" s="154">
        <v>5526.6610169491523</v>
      </c>
      <c r="T1525" s="165">
        <v>753704.05</v>
      </c>
      <c r="U1525" s="169" t="s">
        <v>34</v>
      </c>
      <c r="V1525" s="165" t="s">
        <v>34</v>
      </c>
      <c r="W1525" s="165" t="s">
        <v>34</v>
      </c>
      <c r="X1525" s="165" t="s">
        <v>34</v>
      </c>
      <c r="Y1525" s="165" t="s">
        <v>34</v>
      </c>
      <c r="Z1525" s="165" t="s">
        <v>34</v>
      </c>
      <c r="AA1525" s="165" t="s">
        <v>34</v>
      </c>
      <c r="AB1525" s="165" t="s">
        <v>34</v>
      </c>
      <c r="AC1525" s="165" t="s">
        <v>34</v>
      </c>
      <c r="AD1525" s="165" t="s">
        <v>34</v>
      </c>
      <c r="AE1525" s="165" t="s">
        <v>34</v>
      </c>
      <c r="AF1525" s="165" t="s">
        <v>34</v>
      </c>
      <c r="AG1525" s="165" t="s">
        <v>34</v>
      </c>
      <c r="AH1525" s="165">
        <v>68517.25</v>
      </c>
      <c r="AI1525" s="170" t="s">
        <v>405</v>
      </c>
      <c r="AJ1525" s="41" t="s">
        <v>405</v>
      </c>
      <c r="AK1525" s="1" t="s">
        <v>404</v>
      </c>
      <c r="AL1525" s="90">
        <v>1</v>
      </c>
      <c r="AM1525" s="92"/>
      <c r="AN1525" s="25" t="s">
        <v>1909</v>
      </c>
      <c r="AO1525" s="25"/>
      <c r="AP1525" s="25"/>
      <c r="AQ1525" s="25"/>
      <c r="AR1525" s="25"/>
      <c r="AS1525" s="25" t="s">
        <v>1873</v>
      </c>
      <c r="AT1525" s="25">
        <v>990213.15000000014</v>
      </c>
      <c r="AU1525" s="29">
        <v>1419</v>
      </c>
      <c r="AV1525" s="29" t="s">
        <v>449</v>
      </c>
      <c r="AW1525" s="29" t="str">
        <f t="shared" si="307"/>
        <v>1419.</v>
      </c>
      <c r="AX1525" s="104"/>
      <c r="BN1525" s="104"/>
    </row>
    <row r="1526" spans="1:66" ht="22.5" customHeight="1" x14ac:dyDescent="0.3">
      <c r="A1526" s="159" t="str">
        <f t="shared" si="313"/>
        <v>1420.</v>
      </c>
      <c r="B1526" s="159">
        <v>5224</v>
      </c>
      <c r="C1526" s="185" t="s">
        <v>1457</v>
      </c>
      <c r="D1526" s="159">
        <v>1977</v>
      </c>
      <c r="E1526" s="167" t="s">
        <v>34</v>
      </c>
      <c r="F1526" s="159" t="s">
        <v>35</v>
      </c>
      <c r="G1526" s="168">
        <v>9</v>
      </c>
      <c r="H1526" s="168">
        <v>1</v>
      </c>
      <c r="I1526" s="165">
        <v>7499.2</v>
      </c>
      <c r="J1526" s="165">
        <v>6700.1</v>
      </c>
      <c r="K1526" s="165">
        <v>3101.9</v>
      </c>
      <c r="L1526" s="169">
        <v>378</v>
      </c>
      <c r="M1526" s="165">
        <f>X1526</f>
        <v>435000</v>
      </c>
      <c r="N1526" s="165" t="s">
        <v>34</v>
      </c>
      <c r="O1526" s="160" t="s">
        <v>34</v>
      </c>
      <c r="P1526" s="165" t="s">
        <v>34</v>
      </c>
      <c r="Q1526" s="152">
        <f t="shared" si="315"/>
        <v>435000</v>
      </c>
      <c r="R1526" s="173">
        <f t="shared" si="319"/>
        <v>58.006187326648174</v>
      </c>
      <c r="S1526" s="154">
        <v>5526.6610169491523</v>
      </c>
      <c r="T1526" s="165" t="s">
        <v>34</v>
      </c>
      <c r="U1526" s="169" t="s">
        <v>34</v>
      </c>
      <c r="V1526" s="165" t="s">
        <v>34</v>
      </c>
      <c r="W1526" s="165">
        <v>694</v>
      </c>
      <c r="X1526" s="165">
        <v>435000</v>
      </c>
      <c r="Y1526" s="165" t="s">
        <v>34</v>
      </c>
      <c r="Z1526" s="165" t="s">
        <v>34</v>
      </c>
      <c r="AA1526" s="165" t="s">
        <v>34</v>
      </c>
      <c r="AB1526" s="165" t="s">
        <v>34</v>
      </c>
      <c r="AC1526" s="165" t="s">
        <v>34</v>
      </c>
      <c r="AD1526" s="165" t="s">
        <v>34</v>
      </c>
      <c r="AE1526" s="165" t="s">
        <v>34</v>
      </c>
      <c r="AF1526" s="165" t="s">
        <v>34</v>
      </c>
      <c r="AG1526" s="165" t="s">
        <v>34</v>
      </c>
      <c r="AH1526" s="165" t="s">
        <v>34</v>
      </c>
      <c r="AI1526" s="170" t="s">
        <v>405</v>
      </c>
      <c r="AJ1526" s="41" t="s">
        <v>405</v>
      </c>
      <c r="AK1526" s="1" t="s">
        <v>407</v>
      </c>
      <c r="AL1526" s="90">
        <v>1</v>
      </c>
      <c r="AM1526" s="89"/>
      <c r="AN1526" s="25" t="s">
        <v>1587</v>
      </c>
      <c r="AO1526" s="25"/>
      <c r="AP1526" s="25"/>
      <c r="AQ1526" s="25"/>
      <c r="AR1526" s="25"/>
      <c r="AS1526" s="34" t="s">
        <v>1730</v>
      </c>
      <c r="AT1526" s="34"/>
      <c r="AU1526" s="29">
        <v>1420</v>
      </c>
      <c r="AV1526" s="29" t="s">
        <v>449</v>
      </c>
      <c r="AW1526" s="29" t="str">
        <f t="shared" ref="AW1526:AW1568" si="320">CONCATENATE(AU1526,AV1526)</f>
        <v>1420.</v>
      </c>
      <c r="AX1526" s="104"/>
      <c r="BN1526" s="104"/>
    </row>
    <row r="1527" spans="1:66" ht="22.5" customHeight="1" x14ac:dyDescent="0.3">
      <c r="A1527" s="159" t="str">
        <f t="shared" si="313"/>
        <v>1421.</v>
      </c>
      <c r="B1527" s="159">
        <v>5229</v>
      </c>
      <c r="C1527" s="185" t="s">
        <v>1458</v>
      </c>
      <c r="D1527" s="159">
        <v>1970</v>
      </c>
      <c r="E1527" s="167" t="s">
        <v>34</v>
      </c>
      <c r="F1527" s="159" t="s">
        <v>37</v>
      </c>
      <c r="G1527" s="168">
        <v>5</v>
      </c>
      <c r="H1527" s="168">
        <v>4</v>
      </c>
      <c r="I1527" s="165">
        <v>3825.3</v>
      </c>
      <c r="J1527" s="165">
        <v>3437.3</v>
      </c>
      <c r="K1527" s="165">
        <v>2557.6999999999998</v>
      </c>
      <c r="L1527" s="169">
        <v>206</v>
      </c>
      <c r="M1527" s="165">
        <f>X1527</f>
        <v>1211259</v>
      </c>
      <c r="N1527" s="165" t="s">
        <v>34</v>
      </c>
      <c r="O1527" s="160" t="s">
        <v>34</v>
      </c>
      <c r="P1527" s="165" t="s">
        <v>34</v>
      </c>
      <c r="Q1527" s="152">
        <f t="shared" si="315"/>
        <v>1211259</v>
      </c>
      <c r="R1527" s="173">
        <f t="shared" si="319"/>
        <v>316.64418476982195</v>
      </c>
      <c r="S1527" s="154">
        <v>5526.6610169491523</v>
      </c>
      <c r="T1527" s="165" t="s">
        <v>34</v>
      </c>
      <c r="U1527" s="169" t="s">
        <v>34</v>
      </c>
      <c r="V1527" s="165" t="s">
        <v>34</v>
      </c>
      <c r="W1527" s="165">
        <v>1027</v>
      </c>
      <c r="X1527" s="165">
        <v>1211259</v>
      </c>
      <c r="Y1527" s="165" t="s">
        <v>34</v>
      </c>
      <c r="Z1527" s="165" t="s">
        <v>34</v>
      </c>
      <c r="AA1527" s="165" t="s">
        <v>34</v>
      </c>
      <c r="AB1527" s="165" t="s">
        <v>34</v>
      </c>
      <c r="AC1527" s="165" t="s">
        <v>34</v>
      </c>
      <c r="AD1527" s="165" t="s">
        <v>34</v>
      </c>
      <c r="AE1527" s="165" t="s">
        <v>34</v>
      </c>
      <c r="AF1527" s="165" t="s">
        <v>34</v>
      </c>
      <c r="AG1527" s="165" t="s">
        <v>34</v>
      </c>
      <c r="AH1527" s="165" t="s">
        <v>34</v>
      </c>
      <c r="AI1527" s="170" t="s">
        <v>405</v>
      </c>
      <c r="AJ1527" s="41" t="s">
        <v>405</v>
      </c>
      <c r="AK1527" s="1" t="s">
        <v>407</v>
      </c>
      <c r="AL1527" s="90">
        <v>1</v>
      </c>
      <c r="AM1527" s="89"/>
      <c r="AN1527" s="25" t="s">
        <v>1587</v>
      </c>
      <c r="AO1527" s="25"/>
      <c r="AP1527" s="25"/>
      <c r="AQ1527" s="25"/>
      <c r="AR1527" s="25"/>
      <c r="AS1527" s="34" t="s">
        <v>500</v>
      </c>
      <c r="AT1527" s="34"/>
      <c r="AU1527" s="29">
        <v>1421</v>
      </c>
      <c r="AV1527" s="29" t="s">
        <v>449</v>
      </c>
      <c r="AW1527" s="29" t="str">
        <f t="shared" si="320"/>
        <v>1421.</v>
      </c>
      <c r="AX1527" s="104"/>
      <c r="BN1527" s="104"/>
    </row>
    <row r="1528" spans="1:66" ht="22.5" customHeight="1" x14ac:dyDescent="0.3">
      <c r="A1528" s="159" t="str">
        <f t="shared" si="313"/>
        <v>1422.</v>
      </c>
      <c r="B1528" s="159">
        <v>5242</v>
      </c>
      <c r="C1528" s="171" t="s">
        <v>1459</v>
      </c>
      <c r="D1528" s="159">
        <v>1984</v>
      </c>
      <c r="E1528" s="167" t="s">
        <v>34</v>
      </c>
      <c r="F1528" s="159" t="s">
        <v>37</v>
      </c>
      <c r="G1528" s="168">
        <v>9</v>
      </c>
      <c r="H1528" s="168">
        <v>2</v>
      </c>
      <c r="I1528" s="165">
        <v>4334.8999999999996</v>
      </c>
      <c r="J1528" s="165">
        <v>3821</v>
      </c>
      <c r="K1528" s="165">
        <v>3821</v>
      </c>
      <c r="L1528" s="169">
        <v>192</v>
      </c>
      <c r="M1528" s="165">
        <f>X1528</f>
        <v>1006477.18</v>
      </c>
      <c r="N1528" s="165" t="s">
        <v>34</v>
      </c>
      <c r="O1528" s="160" t="s">
        <v>34</v>
      </c>
      <c r="P1528" s="165" t="s">
        <v>34</v>
      </c>
      <c r="Q1528" s="152">
        <f t="shared" si="315"/>
        <v>1006477.18</v>
      </c>
      <c r="R1528" s="173">
        <f t="shared" si="319"/>
        <v>232.18002260721127</v>
      </c>
      <c r="S1528" s="154">
        <v>5526.6610169491523</v>
      </c>
      <c r="T1528" s="165" t="s">
        <v>34</v>
      </c>
      <c r="U1528" s="169" t="s">
        <v>34</v>
      </c>
      <c r="V1528" s="165" t="s">
        <v>34</v>
      </c>
      <c r="W1528" s="165">
        <v>641.6</v>
      </c>
      <c r="X1528" s="165">
        <v>1006477.18</v>
      </c>
      <c r="Y1528" s="165" t="s">
        <v>34</v>
      </c>
      <c r="Z1528" s="165" t="s">
        <v>34</v>
      </c>
      <c r="AA1528" s="165" t="s">
        <v>34</v>
      </c>
      <c r="AB1528" s="165" t="s">
        <v>34</v>
      </c>
      <c r="AC1528" s="165" t="s">
        <v>34</v>
      </c>
      <c r="AD1528" s="165" t="s">
        <v>34</v>
      </c>
      <c r="AE1528" s="165" t="s">
        <v>34</v>
      </c>
      <c r="AF1528" s="165" t="s">
        <v>34</v>
      </c>
      <c r="AG1528" s="165" t="s">
        <v>34</v>
      </c>
      <c r="AH1528" s="165" t="s">
        <v>34</v>
      </c>
      <c r="AI1528" s="170" t="s">
        <v>405</v>
      </c>
      <c r="AJ1528" s="41" t="s">
        <v>405</v>
      </c>
      <c r="AK1528" s="1" t="s">
        <v>404</v>
      </c>
      <c r="AL1528" s="90">
        <v>1</v>
      </c>
      <c r="AM1528" s="92"/>
      <c r="AN1528" s="25" t="s">
        <v>1587</v>
      </c>
      <c r="AO1528" s="25"/>
      <c r="AP1528" s="25"/>
      <c r="AQ1528" s="25"/>
      <c r="AR1528" s="25"/>
      <c r="AS1528" s="34"/>
      <c r="AT1528" s="34"/>
      <c r="AU1528" s="29">
        <v>1422</v>
      </c>
      <c r="AV1528" s="29" t="s">
        <v>449</v>
      </c>
      <c r="AW1528" s="29" t="str">
        <f t="shared" si="320"/>
        <v>1422.</v>
      </c>
      <c r="AX1528" s="104"/>
      <c r="BN1528" s="104"/>
    </row>
    <row r="1529" spans="1:66" ht="22.5" customHeight="1" x14ac:dyDescent="0.3">
      <c r="A1529" s="159" t="str">
        <f t="shared" si="313"/>
        <v>1423.</v>
      </c>
      <c r="B1529" s="159">
        <v>5247</v>
      </c>
      <c r="C1529" s="171" t="s">
        <v>1670</v>
      </c>
      <c r="D1529" s="159">
        <v>2008</v>
      </c>
      <c r="E1529" s="167" t="s">
        <v>34</v>
      </c>
      <c r="F1529" s="159" t="s">
        <v>35</v>
      </c>
      <c r="G1529" s="168">
        <v>5</v>
      </c>
      <c r="H1529" s="168">
        <v>6</v>
      </c>
      <c r="I1529" s="165">
        <v>6496.5</v>
      </c>
      <c r="J1529" s="165">
        <v>4289.7</v>
      </c>
      <c r="K1529" s="165">
        <v>4289.7</v>
      </c>
      <c r="L1529" s="169">
        <v>104</v>
      </c>
      <c r="M1529" s="165">
        <f>T1529</f>
        <v>1270028</v>
      </c>
      <c r="N1529" s="165" t="s">
        <v>34</v>
      </c>
      <c r="O1529" s="160" t="s">
        <v>34</v>
      </c>
      <c r="P1529" s="165" t="s">
        <v>34</v>
      </c>
      <c r="Q1529" s="152">
        <f t="shared" si="315"/>
        <v>1270028</v>
      </c>
      <c r="R1529" s="173"/>
      <c r="S1529" s="154"/>
      <c r="T1529" s="165">
        <f>420154+849874</f>
        <v>1270028</v>
      </c>
      <c r="U1529" s="169" t="s">
        <v>34</v>
      </c>
      <c r="V1529" s="165" t="s">
        <v>34</v>
      </c>
      <c r="W1529" s="165" t="s">
        <v>34</v>
      </c>
      <c r="X1529" s="165" t="s">
        <v>34</v>
      </c>
      <c r="Y1529" s="165" t="s">
        <v>34</v>
      </c>
      <c r="Z1529" s="165" t="s">
        <v>34</v>
      </c>
      <c r="AA1529" s="165" t="s">
        <v>34</v>
      </c>
      <c r="AB1529" s="165" t="s">
        <v>34</v>
      </c>
      <c r="AC1529" s="165" t="s">
        <v>34</v>
      </c>
      <c r="AD1529" s="165" t="s">
        <v>34</v>
      </c>
      <c r="AE1529" s="165" t="s">
        <v>34</v>
      </c>
      <c r="AF1529" s="165" t="s">
        <v>34</v>
      </c>
      <c r="AG1529" s="165" t="s">
        <v>34</v>
      </c>
      <c r="AH1529" s="165" t="s">
        <v>34</v>
      </c>
      <c r="AI1529" s="170" t="s">
        <v>405</v>
      </c>
      <c r="AJ1529" s="41" t="s">
        <v>405</v>
      </c>
      <c r="AK1529" s="1" t="s">
        <v>408</v>
      </c>
      <c r="AL1529" s="90">
        <v>1</v>
      </c>
      <c r="AM1529" s="92"/>
      <c r="AN1529" s="25" t="s">
        <v>1672</v>
      </c>
      <c r="AO1529" s="25">
        <v>420154</v>
      </c>
      <c r="AP1529" s="25">
        <v>849874</v>
      </c>
      <c r="AQ1529" s="25"/>
      <c r="AR1529" s="25"/>
      <c r="AS1529" s="34" t="s">
        <v>1675</v>
      </c>
      <c r="AT1529" s="34"/>
      <c r="AU1529" s="29">
        <v>1423</v>
      </c>
      <c r="AV1529" s="29" t="s">
        <v>449</v>
      </c>
      <c r="AW1529" s="29" t="str">
        <f t="shared" si="320"/>
        <v>1423.</v>
      </c>
      <c r="AX1529" s="104"/>
      <c r="BN1529" s="104"/>
    </row>
    <row r="1530" spans="1:66" ht="22.5" customHeight="1" x14ac:dyDescent="0.3">
      <c r="A1530" s="159" t="str">
        <f t="shared" si="313"/>
        <v>1424.</v>
      </c>
      <c r="B1530" s="159">
        <v>5249</v>
      </c>
      <c r="C1530" s="171" t="s">
        <v>1671</v>
      </c>
      <c r="D1530" s="159">
        <v>1970</v>
      </c>
      <c r="E1530" s="167" t="s">
        <v>34</v>
      </c>
      <c r="F1530" s="159" t="s">
        <v>37</v>
      </c>
      <c r="G1530" s="168">
        <v>5</v>
      </c>
      <c r="H1530" s="168">
        <v>4</v>
      </c>
      <c r="I1530" s="165">
        <v>3845.5</v>
      </c>
      <c r="J1530" s="165">
        <v>2552.8000000000002</v>
      </c>
      <c r="K1530" s="165">
        <v>2552.8000000000002</v>
      </c>
      <c r="L1530" s="169">
        <v>205</v>
      </c>
      <c r="M1530" s="165">
        <f>AB1530</f>
        <v>629000</v>
      </c>
      <c r="N1530" s="165" t="s">
        <v>34</v>
      </c>
      <c r="O1530" s="160" t="s">
        <v>34</v>
      </c>
      <c r="P1530" s="165" t="s">
        <v>34</v>
      </c>
      <c r="Q1530" s="152">
        <f t="shared" si="315"/>
        <v>629000</v>
      </c>
      <c r="R1530" s="173"/>
      <c r="S1530" s="154"/>
      <c r="T1530" s="165" t="s">
        <v>34</v>
      </c>
      <c r="U1530" s="169" t="s">
        <v>34</v>
      </c>
      <c r="V1530" s="165" t="s">
        <v>34</v>
      </c>
      <c r="W1530" s="165" t="s">
        <v>34</v>
      </c>
      <c r="X1530" s="165" t="s">
        <v>34</v>
      </c>
      <c r="Y1530" s="165" t="s">
        <v>34</v>
      </c>
      <c r="Z1530" s="165" t="s">
        <v>34</v>
      </c>
      <c r="AA1530" s="165">
        <v>2076</v>
      </c>
      <c r="AB1530" s="165">
        <v>629000</v>
      </c>
      <c r="AC1530" s="165" t="s">
        <v>34</v>
      </c>
      <c r="AD1530" s="165" t="s">
        <v>34</v>
      </c>
      <c r="AE1530" s="165" t="s">
        <v>34</v>
      </c>
      <c r="AF1530" s="165" t="s">
        <v>34</v>
      </c>
      <c r="AG1530" s="165" t="s">
        <v>34</v>
      </c>
      <c r="AH1530" s="165" t="s">
        <v>34</v>
      </c>
      <c r="AI1530" s="170" t="s">
        <v>405</v>
      </c>
      <c r="AJ1530" s="41" t="s">
        <v>405</v>
      </c>
      <c r="AK1530" s="1" t="s">
        <v>407</v>
      </c>
      <c r="AL1530" s="90">
        <v>1</v>
      </c>
      <c r="AM1530" s="92"/>
      <c r="AN1530" s="25" t="s">
        <v>586</v>
      </c>
      <c r="AO1530" s="25"/>
      <c r="AP1530" s="25"/>
      <c r="AQ1530" s="25"/>
      <c r="AR1530" s="25"/>
      <c r="AS1530" s="34" t="s">
        <v>1651</v>
      </c>
      <c r="AT1530" s="34"/>
      <c r="AU1530" s="29">
        <v>1424</v>
      </c>
      <c r="AV1530" s="29" t="s">
        <v>449</v>
      </c>
      <c r="AW1530" s="29" t="str">
        <f t="shared" si="320"/>
        <v>1424.</v>
      </c>
      <c r="AX1530" s="104"/>
      <c r="BN1530" s="104"/>
    </row>
    <row r="1531" spans="1:66" ht="22.5" customHeight="1" x14ac:dyDescent="0.3">
      <c r="A1531" s="159" t="str">
        <f t="shared" si="313"/>
        <v>1425.</v>
      </c>
      <c r="B1531" s="159">
        <v>5250</v>
      </c>
      <c r="C1531" s="171" t="s">
        <v>1460</v>
      </c>
      <c r="D1531" s="159">
        <v>1994</v>
      </c>
      <c r="E1531" s="167" t="s">
        <v>34</v>
      </c>
      <c r="F1531" s="159" t="s">
        <v>35</v>
      </c>
      <c r="G1531" s="168">
        <v>5</v>
      </c>
      <c r="H1531" s="168">
        <v>4</v>
      </c>
      <c r="I1531" s="165">
        <v>3860.1</v>
      </c>
      <c r="J1531" s="165">
        <v>3635.1</v>
      </c>
      <c r="K1531" s="165">
        <v>3085.9</v>
      </c>
      <c r="L1531" s="169">
        <v>166</v>
      </c>
      <c r="M1531" s="165">
        <f>AB1531</f>
        <v>672652.14</v>
      </c>
      <c r="N1531" s="165" t="s">
        <v>34</v>
      </c>
      <c r="O1531" s="160" t="s">
        <v>34</v>
      </c>
      <c r="P1531" s="165" t="s">
        <v>34</v>
      </c>
      <c r="Q1531" s="152">
        <f t="shared" si="315"/>
        <v>672652.14</v>
      </c>
      <c r="R1531" s="173">
        <f>M1531/I1531</f>
        <v>174.25769798709879</v>
      </c>
      <c r="S1531" s="154">
        <v>5526.6610169491523</v>
      </c>
      <c r="T1531" s="165" t="s">
        <v>34</v>
      </c>
      <c r="U1531" s="169" t="s">
        <v>34</v>
      </c>
      <c r="V1531" s="165" t="s">
        <v>34</v>
      </c>
      <c r="W1531" s="165" t="s">
        <v>34</v>
      </c>
      <c r="X1531" s="165" t="s">
        <v>34</v>
      </c>
      <c r="Y1531" s="165" t="s">
        <v>34</v>
      </c>
      <c r="Z1531" s="165" t="s">
        <v>34</v>
      </c>
      <c r="AA1531" s="165">
        <v>2745</v>
      </c>
      <c r="AB1531" s="165">
        <v>672652.14</v>
      </c>
      <c r="AC1531" s="165" t="s">
        <v>34</v>
      </c>
      <c r="AD1531" s="165" t="s">
        <v>34</v>
      </c>
      <c r="AE1531" s="165" t="s">
        <v>34</v>
      </c>
      <c r="AF1531" s="165" t="s">
        <v>34</v>
      </c>
      <c r="AG1531" s="165" t="s">
        <v>34</v>
      </c>
      <c r="AH1531" s="165" t="s">
        <v>34</v>
      </c>
      <c r="AI1531" s="170" t="s">
        <v>405</v>
      </c>
      <c r="AJ1531" s="41" t="s">
        <v>405</v>
      </c>
      <c r="AK1531" s="1" t="s">
        <v>404</v>
      </c>
      <c r="AL1531" s="90">
        <v>1</v>
      </c>
      <c r="AM1531" s="92"/>
      <c r="AN1531" s="25" t="s">
        <v>586</v>
      </c>
      <c r="AO1531" s="25"/>
      <c r="AP1531" s="25"/>
      <c r="AQ1531" s="25"/>
      <c r="AR1531" s="25"/>
      <c r="AS1531" s="34"/>
      <c r="AT1531" s="34"/>
      <c r="AU1531" s="29">
        <v>1425</v>
      </c>
      <c r="AV1531" s="29" t="s">
        <v>449</v>
      </c>
      <c r="AW1531" s="29" t="str">
        <f t="shared" si="320"/>
        <v>1425.</v>
      </c>
      <c r="AX1531" s="104"/>
      <c r="BN1531" s="104"/>
    </row>
    <row r="1532" spans="1:66" ht="22.5" customHeight="1" x14ac:dyDescent="0.3">
      <c r="A1532" s="159" t="str">
        <f t="shared" si="313"/>
        <v>1426.</v>
      </c>
      <c r="B1532" s="159">
        <v>5255</v>
      </c>
      <c r="C1532" s="185" t="s">
        <v>1287</v>
      </c>
      <c r="D1532" s="159">
        <v>1978</v>
      </c>
      <c r="E1532" s="167" t="s">
        <v>34</v>
      </c>
      <c r="F1532" s="159" t="s">
        <v>35</v>
      </c>
      <c r="G1532" s="168">
        <v>5</v>
      </c>
      <c r="H1532" s="168">
        <v>9</v>
      </c>
      <c r="I1532" s="165">
        <v>6766.37</v>
      </c>
      <c r="J1532" s="165">
        <v>6164.97</v>
      </c>
      <c r="K1532" s="165">
        <v>6164.97</v>
      </c>
      <c r="L1532" s="169">
        <v>262</v>
      </c>
      <c r="M1532" s="165">
        <f>AB1532</f>
        <v>1100000</v>
      </c>
      <c r="N1532" s="165" t="s">
        <v>34</v>
      </c>
      <c r="O1532" s="160" t="s">
        <v>34</v>
      </c>
      <c r="P1532" s="165" t="s">
        <v>34</v>
      </c>
      <c r="Q1532" s="152">
        <f t="shared" si="315"/>
        <v>1100000</v>
      </c>
      <c r="R1532" s="173"/>
      <c r="S1532" s="154"/>
      <c r="T1532" s="165" t="s">
        <v>34</v>
      </c>
      <c r="U1532" s="169" t="s">
        <v>34</v>
      </c>
      <c r="V1532" s="165" t="s">
        <v>34</v>
      </c>
      <c r="W1532" s="165" t="s">
        <v>34</v>
      </c>
      <c r="X1532" s="165" t="s">
        <v>34</v>
      </c>
      <c r="Y1532" s="165" t="s">
        <v>34</v>
      </c>
      <c r="Z1532" s="165" t="s">
        <v>34</v>
      </c>
      <c r="AA1532" s="165">
        <v>4401</v>
      </c>
      <c r="AB1532" s="165">
        <v>1100000</v>
      </c>
      <c r="AC1532" s="165" t="s">
        <v>34</v>
      </c>
      <c r="AD1532" s="165" t="s">
        <v>34</v>
      </c>
      <c r="AE1532" s="165" t="s">
        <v>34</v>
      </c>
      <c r="AF1532" s="165" t="s">
        <v>34</v>
      </c>
      <c r="AG1532" s="165" t="s">
        <v>34</v>
      </c>
      <c r="AH1532" s="165" t="s">
        <v>34</v>
      </c>
      <c r="AI1532" s="170" t="s">
        <v>405</v>
      </c>
      <c r="AJ1532" s="41" t="s">
        <v>405</v>
      </c>
      <c r="AK1532" s="1" t="s">
        <v>535</v>
      </c>
      <c r="AL1532" s="90">
        <v>1</v>
      </c>
      <c r="AM1532" s="92"/>
      <c r="AN1532" s="25" t="s">
        <v>1711</v>
      </c>
      <c r="AO1532" s="25"/>
      <c r="AP1532" s="25"/>
      <c r="AQ1532" s="25"/>
      <c r="AR1532" s="25"/>
      <c r="AS1532" s="34" t="s">
        <v>1712</v>
      </c>
      <c r="AT1532" s="34"/>
      <c r="AU1532" s="29">
        <v>1426</v>
      </c>
      <c r="AV1532" s="29" t="s">
        <v>449</v>
      </c>
      <c r="AW1532" s="29" t="str">
        <f t="shared" si="320"/>
        <v>1426.</v>
      </c>
      <c r="AX1532" s="104"/>
      <c r="BN1532" s="104"/>
    </row>
    <row r="1533" spans="1:66" ht="22.5" customHeight="1" x14ac:dyDescent="0.3">
      <c r="A1533" s="159" t="str">
        <f t="shared" si="313"/>
        <v>1427.</v>
      </c>
      <c r="B1533" s="159">
        <v>5257</v>
      </c>
      <c r="C1533" s="185" t="s">
        <v>1461</v>
      </c>
      <c r="D1533" s="159">
        <v>1984</v>
      </c>
      <c r="E1533" s="167" t="s">
        <v>34</v>
      </c>
      <c r="F1533" s="159" t="s">
        <v>35</v>
      </c>
      <c r="G1533" s="168">
        <v>5</v>
      </c>
      <c r="H1533" s="168">
        <v>2</v>
      </c>
      <c r="I1533" s="165">
        <v>1558.3</v>
      </c>
      <c r="J1533" s="165">
        <v>1385.9</v>
      </c>
      <c r="K1533" s="165">
        <v>1385.9</v>
      </c>
      <c r="L1533" s="169">
        <v>70</v>
      </c>
      <c r="M1533" s="165">
        <f>X1533</f>
        <v>630000</v>
      </c>
      <c r="N1533" s="165" t="s">
        <v>34</v>
      </c>
      <c r="O1533" s="160" t="s">
        <v>34</v>
      </c>
      <c r="P1533" s="165" t="s">
        <v>34</v>
      </c>
      <c r="Q1533" s="152">
        <f t="shared" si="315"/>
        <v>630000</v>
      </c>
      <c r="R1533" s="173">
        <f t="shared" ref="R1533:R1544" si="321">M1533/I1533</f>
        <v>404.28672271064625</v>
      </c>
      <c r="S1533" s="154">
        <v>5526.6610169491523</v>
      </c>
      <c r="T1533" s="165" t="s">
        <v>34</v>
      </c>
      <c r="U1533" s="169" t="s">
        <v>34</v>
      </c>
      <c r="V1533" s="165" t="s">
        <v>34</v>
      </c>
      <c r="W1533" s="165">
        <v>386.55</v>
      </c>
      <c r="X1533" s="165">
        <v>630000</v>
      </c>
      <c r="Y1533" s="165" t="s">
        <v>34</v>
      </c>
      <c r="Z1533" s="165" t="s">
        <v>34</v>
      </c>
      <c r="AA1533" s="165" t="s">
        <v>34</v>
      </c>
      <c r="AB1533" s="165" t="s">
        <v>34</v>
      </c>
      <c r="AC1533" s="165" t="s">
        <v>34</v>
      </c>
      <c r="AD1533" s="165" t="s">
        <v>34</v>
      </c>
      <c r="AE1533" s="165" t="s">
        <v>34</v>
      </c>
      <c r="AF1533" s="165" t="s">
        <v>34</v>
      </c>
      <c r="AG1533" s="165" t="s">
        <v>34</v>
      </c>
      <c r="AH1533" s="165" t="s">
        <v>34</v>
      </c>
      <c r="AI1533" s="170" t="s">
        <v>405</v>
      </c>
      <c r="AJ1533" s="41" t="s">
        <v>405</v>
      </c>
      <c r="AK1533" s="1" t="s">
        <v>407</v>
      </c>
      <c r="AL1533" s="90">
        <v>1</v>
      </c>
      <c r="AM1533" s="89"/>
      <c r="AN1533" s="25" t="s">
        <v>1587</v>
      </c>
      <c r="AO1533" s="25"/>
      <c r="AP1533" s="25"/>
      <c r="AQ1533" s="25"/>
      <c r="AR1533" s="25"/>
      <c r="AS1533" s="34"/>
      <c r="AT1533" s="34"/>
      <c r="AU1533" s="29">
        <v>1427</v>
      </c>
      <c r="AV1533" s="29" t="s">
        <v>449</v>
      </c>
      <c r="AW1533" s="29" t="str">
        <f t="shared" si="320"/>
        <v>1427.</v>
      </c>
      <c r="AX1533" s="104"/>
      <c r="BN1533" s="104"/>
    </row>
    <row r="1534" spans="1:66" ht="22.5" customHeight="1" x14ac:dyDescent="0.3">
      <c r="A1534" s="159" t="str">
        <f t="shared" si="313"/>
        <v>1428.</v>
      </c>
      <c r="B1534" s="159">
        <v>5261</v>
      </c>
      <c r="C1534" s="185" t="s">
        <v>1114</v>
      </c>
      <c r="D1534" s="159">
        <v>1960</v>
      </c>
      <c r="E1534" s="167" t="s">
        <v>34</v>
      </c>
      <c r="F1534" s="159" t="s">
        <v>35</v>
      </c>
      <c r="G1534" s="168">
        <v>2</v>
      </c>
      <c r="H1534" s="168">
        <v>2</v>
      </c>
      <c r="I1534" s="165">
        <v>439.8</v>
      </c>
      <c r="J1534" s="165">
        <v>372.2</v>
      </c>
      <c r="K1534" s="165">
        <v>291.3</v>
      </c>
      <c r="L1534" s="169">
        <v>38</v>
      </c>
      <c r="M1534" s="165">
        <f>X1534</f>
        <v>1365623.08</v>
      </c>
      <c r="N1534" s="165" t="s">
        <v>34</v>
      </c>
      <c r="O1534" s="160" t="s">
        <v>34</v>
      </c>
      <c r="P1534" s="165" t="s">
        <v>34</v>
      </c>
      <c r="Q1534" s="152">
        <f t="shared" si="315"/>
        <v>1365623.08</v>
      </c>
      <c r="R1534" s="173">
        <f t="shared" si="321"/>
        <v>3105.1002273760801</v>
      </c>
      <c r="S1534" s="154">
        <v>5526.6610169491523</v>
      </c>
      <c r="T1534" s="165" t="s">
        <v>34</v>
      </c>
      <c r="U1534" s="169" t="s">
        <v>34</v>
      </c>
      <c r="V1534" s="165" t="s">
        <v>34</v>
      </c>
      <c r="W1534" s="165">
        <v>488</v>
      </c>
      <c r="X1534" s="165">
        <v>1365623.08</v>
      </c>
      <c r="Y1534" s="165" t="s">
        <v>34</v>
      </c>
      <c r="Z1534" s="165" t="s">
        <v>34</v>
      </c>
      <c r="AA1534" s="165" t="s">
        <v>34</v>
      </c>
      <c r="AB1534" s="165" t="s">
        <v>34</v>
      </c>
      <c r="AC1534" s="165" t="s">
        <v>34</v>
      </c>
      <c r="AD1534" s="165" t="s">
        <v>34</v>
      </c>
      <c r="AE1534" s="165" t="s">
        <v>34</v>
      </c>
      <c r="AF1534" s="165" t="s">
        <v>34</v>
      </c>
      <c r="AG1534" s="165" t="s">
        <v>34</v>
      </c>
      <c r="AH1534" s="165" t="s">
        <v>34</v>
      </c>
      <c r="AI1534" s="170" t="s">
        <v>405</v>
      </c>
      <c r="AJ1534" s="41" t="s">
        <v>405</v>
      </c>
      <c r="AK1534" s="1" t="s">
        <v>404</v>
      </c>
      <c r="AL1534" s="90">
        <v>1</v>
      </c>
      <c r="AM1534" s="92"/>
      <c r="AN1534" s="25" t="s">
        <v>1587</v>
      </c>
      <c r="AO1534" s="25"/>
      <c r="AP1534" s="25"/>
      <c r="AQ1534" s="25"/>
      <c r="AR1534" s="25"/>
      <c r="AS1534" s="34"/>
      <c r="AT1534" s="34"/>
      <c r="AU1534" s="29">
        <v>1428</v>
      </c>
      <c r="AV1534" s="29" t="s">
        <v>449</v>
      </c>
      <c r="AW1534" s="29" t="str">
        <f t="shared" si="320"/>
        <v>1428.</v>
      </c>
      <c r="AX1534" s="104"/>
      <c r="BN1534" s="104"/>
    </row>
    <row r="1535" spans="1:66" ht="22.5" customHeight="1" x14ac:dyDescent="0.3">
      <c r="A1535" s="159" t="str">
        <f t="shared" si="313"/>
        <v>1429.</v>
      </c>
      <c r="B1535" s="159">
        <v>5262</v>
      </c>
      <c r="C1535" s="171" t="s">
        <v>1462</v>
      </c>
      <c r="D1535" s="159">
        <v>1847</v>
      </c>
      <c r="E1535" s="167" t="s">
        <v>34</v>
      </c>
      <c r="F1535" s="159" t="s">
        <v>35</v>
      </c>
      <c r="G1535" s="168">
        <v>2</v>
      </c>
      <c r="H1535" s="168">
        <v>1</v>
      </c>
      <c r="I1535" s="165">
        <v>233.7</v>
      </c>
      <c r="J1535" s="165">
        <v>197.8</v>
      </c>
      <c r="K1535" s="165">
        <v>144.30000000000001</v>
      </c>
      <c r="L1535" s="169">
        <v>10</v>
      </c>
      <c r="M1535" s="165">
        <f>X1535+AH1535</f>
        <v>1534232.51</v>
      </c>
      <c r="N1535" s="165" t="s">
        <v>34</v>
      </c>
      <c r="O1535" s="160" t="s">
        <v>34</v>
      </c>
      <c r="P1535" s="165" t="s">
        <v>34</v>
      </c>
      <c r="Q1535" s="152">
        <f t="shared" si="315"/>
        <v>1534232.51</v>
      </c>
      <c r="R1535" s="173">
        <f t="shared" si="321"/>
        <v>6564.9658108686353</v>
      </c>
      <c r="S1535" s="154">
        <v>5526.6610169491523</v>
      </c>
      <c r="T1535" s="165" t="s">
        <v>34</v>
      </c>
      <c r="U1535" s="169" t="s">
        <v>34</v>
      </c>
      <c r="V1535" s="165" t="s">
        <v>34</v>
      </c>
      <c r="W1535" s="165">
        <v>266.39999999999998</v>
      </c>
      <c r="X1535" s="165">
        <v>1389499.55</v>
      </c>
      <c r="Y1535" s="165" t="s">
        <v>34</v>
      </c>
      <c r="Z1535" s="165" t="s">
        <v>34</v>
      </c>
      <c r="AA1535" s="165" t="s">
        <v>34</v>
      </c>
      <c r="AB1535" s="165" t="s">
        <v>34</v>
      </c>
      <c r="AC1535" s="165" t="s">
        <v>34</v>
      </c>
      <c r="AD1535" s="165" t="s">
        <v>34</v>
      </c>
      <c r="AE1535" s="165" t="s">
        <v>34</v>
      </c>
      <c r="AF1535" s="165" t="s">
        <v>34</v>
      </c>
      <c r="AG1535" s="165" t="s">
        <v>34</v>
      </c>
      <c r="AH1535" s="165">
        <v>144732.96</v>
      </c>
      <c r="AI1535" s="170" t="s">
        <v>405</v>
      </c>
      <c r="AJ1535" s="41" t="s">
        <v>405</v>
      </c>
      <c r="AK1535" s="1" t="s">
        <v>404</v>
      </c>
      <c r="AL1535" s="90">
        <v>1</v>
      </c>
      <c r="AM1535" s="92"/>
      <c r="AN1535" s="25" t="s">
        <v>1587</v>
      </c>
      <c r="AO1535" s="25"/>
      <c r="AP1535" s="25"/>
      <c r="AQ1535" s="25"/>
      <c r="AR1535" s="25"/>
      <c r="AS1535" s="34" t="s">
        <v>411</v>
      </c>
      <c r="AT1535" s="34"/>
      <c r="AU1535" s="29">
        <v>1429</v>
      </c>
      <c r="AV1535" s="29" t="s">
        <v>449</v>
      </c>
      <c r="AW1535" s="29" t="str">
        <f t="shared" si="320"/>
        <v>1429.</v>
      </c>
      <c r="AX1535" s="104"/>
      <c r="BN1535" s="104"/>
    </row>
    <row r="1536" spans="1:66" ht="22.5" customHeight="1" x14ac:dyDescent="0.3">
      <c r="A1536" s="159" t="str">
        <f t="shared" si="313"/>
        <v>1430.</v>
      </c>
      <c r="B1536" s="159">
        <v>5267</v>
      </c>
      <c r="C1536" s="171" t="s">
        <v>1463</v>
      </c>
      <c r="D1536" s="159">
        <v>1957</v>
      </c>
      <c r="E1536" s="167" t="s">
        <v>34</v>
      </c>
      <c r="F1536" s="159" t="s">
        <v>35</v>
      </c>
      <c r="G1536" s="168">
        <v>2</v>
      </c>
      <c r="H1536" s="168">
        <v>1</v>
      </c>
      <c r="I1536" s="165">
        <v>321.3</v>
      </c>
      <c r="J1536" s="165">
        <v>271.89999999999998</v>
      </c>
      <c r="K1536" s="165">
        <v>160.1</v>
      </c>
      <c r="L1536" s="169">
        <v>23</v>
      </c>
      <c r="M1536" s="165">
        <f>T1536</f>
        <v>90977.05</v>
      </c>
      <c r="N1536" s="165" t="s">
        <v>34</v>
      </c>
      <c r="O1536" s="160" t="s">
        <v>34</v>
      </c>
      <c r="P1536" s="165" t="s">
        <v>34</v>
      </c>
      <c r="Q1536" s="152">
        <f t="shared" si="315"/>
        <v>90977.05</v>
      </c>
      <c r="R1536" s="173">
        <f t="shared" si="321"/>
        <v>283.15297230003114</v>
      </c>
      <c r="S1536" s="154">
        <v>5526.6610169491523</v>
      </c>
      <c r="T1536" s="165">
        <v>90977.05</v>
      </c>
      <c r="U1536" s="169" t="s">
        <v>34</v>
      </c>
      <c r="V1536" s="165" t="s">
        <v>34</v>
      </c>
      <c r="W1536" s="165" t="s">
        <v>34</v>
      </c>
      <c r="X1536" s="165" t="s">
        <v>34</v>
      </c>
      <c r="Y1536" s="165" t="s">
        <v>34</v>
      </c>
      <c r="Z1536" s="165" t="s">
        <v>34</v>
      </c>
      <c r="AA1536" s="165" t="s">
        <v>34</v>
      </c>
      <c r="AB1536" s="165" t="s">
        <v>34</v>
      </c>
      <c r="AC1536" s="165" t="s">
        <v>34</v>
      </c>
      <c r="AD1536" s="165" t="s">
        <v>34</v>
      </c>
      <c r="AE1536" s="165" t="s">
        <v>34</v>
      </c>
      <c r="AF1536" s="165" t="s">
        <v>34</v>
      </c>
      <c r="AG1536" s="165" t="s">
        <v>34</v>
      </c>
      <c r="AH1536" s="165" t="s">
        <v>34</v>
      </c>
      <c r="AI1536" s="170" t="s">
        <v>405</v>
      </c>
      <c r="AJ1536" s="41" t="s">
        <v>405</v>
      </c>
      <c r="AK1536" s="1" t="s">
        <v>404</v>
      </c>
      <c r="AL1536" s="90">
        <v>1</v>
      </c>
      <c r="AM1536" s="92"/>
      <c r="AN1536" s="25" t="s">
        <v>409</v>
      </c>
      <c r="AO1536" s="25"/>
      <c r="AP1536" s="25"/>
      <c r="AQ1536" s="25"/>
      <c r="AR1536" s="25"/>
      <c r="AS1536" s="44" t="s">
        <v>513</v>
      </c>
      <c r="AT1536" s="44"/>
      <c r="AU1536" s="29">
        <v>1430</v>
      </c>
      <c r="AV1536" s="29" t="s">
        <v>449</v>
      </c>
      <c r="AW1536" s="29" t="str">
        <f t="shared" si="320"/>
        <v>1430.</v>
      </c>
      <c r="AX1536" s="104"/>
      <c r="BN1536" s="104"/>
    </row>
    <row r="1537" spans="1:66" ht="22.5" customHeight="1" x14ac:dyDescent="0.3">
      <c r="A1537" s="159" t="str">
        <f t="shared" si="313"/>
        <v>1431.</v>
      </c>
      <c r="B1537" s="159">
        <v>5275</v>
      </c>
      <c r="C1537" s="171" t="s">
        <v>1464</v>
      </c>
      <c r="D1537" s="159">
        <v>1978</v>
      </c>
      <c r="E1537" s="167" t="s">
        <v>34</v>
      </c>
      <c r="F1537" s="159" t="s">
        <v>37</v>
      </c>
      <c r="G1537" s="168">
        <v>5</v>
      </c>
      <c r="H1537" s="168">
        <v>4</v>
      </c>
      <c r="I1537" s="165">
        <v>3368.9</v>
      </c>
      <c r="J1537" s="165">
        <v>3133.1</v>
      </c>
      <c r="K1537" s="165">
        <v>2299.1999999999998</v>
      </c>
      <c r="L1537" s="169">
        <v>184</v>
      </c>
      <c r="M1537" s="165">
        <f>T1537</f>
        <v>631721</v>
      </c>
      <c r="N1537" s="165" t="s">
        <v>34</v>
      </c>
      <c r="O1537" s="160" t="s">
        <v>34</v>
      </c>
      <c r="P1537" s="165" t="s">
        <v>34</v>
      </c>
      <c r="Q1537" s="152">
        <f t="shared" si="315"/>
        <v>631721</v>
      </c>
      <c r="R1537" s="173">
        <f t="shared" si="321"/>
        <v>187.51550951349105</v>
      </c>
      <c r="S1537" s="154">
        <v>5526.6610169491523</v>
      </c>
      <c r="T1537" s="165">
        <v>631721</v>
      </c>
      <c r="U1537" s="169" t="s">
        <v>34</v>
      </c>
      <c r="V1537" s="165" t="s">
        <v>34</v>
      </c>
      <c r="W1537" s="165" t="s">
        <v>34</v>
      </c>
      <c r="X1537" s="165" t="s">
        <v>34</v>
      </c>
      <c r="Y1537" s="165" t="s">
        <v>34</v>
      </c>
      <c r="Z1537" s="165" t="s">
        <v>34</v>
      </c>
      <c r="AA1537" s="165" t="s">
        <v>34</v>
      </c>
      <c r="AB1537" s="165" t="s">
        <v>34</v>
      </c>
      <c r="AC1537" s="165" t="s">
        <v>34</v>
      </c>
      <c r="AD1537" s="165" t="s">
        <v>34</v>
      </c>
      <c r="AE1537" s="165" t="s">
        <v>34</v>
      </c>
      <c r="AF1537" s="165" t="s">
        <v>34</v>
      </c>
      <c r="AG1537" s="165" t="s">
        <v>34</v>
      </c>
      <c r="AH1537" s="165" t="s">
        <v>34</v>
      </c>
      <c r="AI1537" s="170" t="s">
        <v>405</v>
      </c>
      <c r="AJ1537" s="41" t="s">
        <v>405</v>
      </c>
      <c r="AK1537" s="1" t="s">
        <v>408</v>
      </c>
      <c r="AL1537" s="90">
        <v>1</v>
      </c>
      <c r="AM1537" s="92"/>
      <c r="AN1537" s="25" t="s">
        <v>501</v>
      </c>
      <c r="AO1537" s="25"/>
      <c r="AP1537" s="25"/>
      <c r="AQ1537" s="25"/>
      <c r="AR1537" s="25"/>
      <c r="AS1537" s="34"/>
      <c r="AT1537" s="34"/>
      <c r="AU1537" s="29">
        <v>1431</v>
      </c>
      <c r="AV1537" s="29" t="s">
        <v>449</v>
      </c>
      <c r="AW1537" s="29" t="str">
        <f t="shared" si="320"/>
        <v>1431.</v>
      </c>
      <c r="AX1537" s="104"/>
      <c r="BN1537" s="104"/>
    </row>
    <row r="1538" spans="1:66" ht="22.5" customHeight="1" x14ac:dyDescent="0.3">
      <c r="A1538" s="159" t="str">
        <f t="shared" si="313"/>
        <v>1432.</v>
      </c>
      <c r="B1538" s="159">
        <v>5282</v>
      </c>
      <c r="C1538" s="185" t="s">
        <v>1465</v>
      </c>
      <c r="D1538" s="159">
        <v>1968</v>
      </c>
      <c r="E1538" s="167" t="s">
        <v>34</v>
      </c>
      <c r="F1538" s="159" t="s">
        <v>35</v>
      </c>
      <c r="G1538" s="168">
        <v>5</v>
      </c>
      <c r="H1538" s="168">
        <v>4</v>
      </c>
      <c r="I1538" s="165">
        <v>2530</v>
      </c>
      <c r="J1538" s="165">
        <v>2094.6999999999998</v>
      </c>
      <c r="K1538" s="165">
        <v>1714.1</v>
      </c>
      <c r="L1538" s="169">
        <v>115</v>
      </c>
      <c r="M1538" s="165">
        <f>X1538</f>
        <v>1504515.23</v>
      </c>
      <c r="N1538" s="165" t="s">
        <v>34</v>
      </c>
      <c r="O1538" s="160" t="s">
        <v>34</v>
      </c>
      <c r="P1538" s="165" t="s">
        <v>34</v>
      </c>
      <c r="Q1538" s="152">
        <f t="shared" si="315"/>
        <v>1504515.23</v>
      </c>
      <c r="R1538" s="173">
        <f t="shared" si="321"/>
        <v>594.67005138339925</v>
      </c>
      <c r="S1538" s="154">
        <v>5526.6610169491523</v>
      </c>
      <c r="T1538" s="165" t="s">
        <v>34</v>
      </c>
      <c r="U1538" s="169" t="s">
        <v>34</v>
      </c>
      <c r="V1538" s="165" t="s">
        <v>34</v>
      </c>
      <c r="W1538" s="165">
        <v>952.9</v>
      </c>
      <c r="X1538" s="165">
        <v>1504515.23</v>
      </c>
      <c r="Y1538" s="165" t="s">
        <v>34</v>
      </c>
      <c r="Z1538" s="165" t="s">
        <v>34</v>
      </c>
      <c r="AA1538" s="165" t="s">
        <v>34</v>
      </c>
      <c r="AB1538" s="165" t="s">
        <v>34</v>
      </c>
      <c r="AC1538" s="165" t="s">
        <v>34</v>
      </c>
      <c r="AD1538" s="165" t="s">
        <v>34</v>
      </c>
      <c r="AE1538" s="165" t="s">
        <v>34</v>
      </c>
      <c r="AF1538" s="165" t="s">
        <v>34</v>
      </c>
      <c r="AG1538" s="165" t="s">
        <v>34</v>
      </c>
      <c r="AH1538" s="165" t="s">
        <v>34</v>
      </c>
      <c r="AI1538" s="170" t="s">
        <v>405</v>
      </c>
      <c r="AJ1538" s="41" t="s">
        <v>405</v>
      </c>
      <c r="AK1538" s="1" t="s">
        <v>404</v>
      </c>
      <c r="AL1538" s="90">
        <v>1</v>
      </c>
      <c r="AM1538" s="92"/>
      <c r="AN1538" s="25" t="s">
        <v>1587</v>
      </c>
      <c r="AO1538" s="25"/>
      <c r="AP1538" s="25"/>
      <c r="AQ1538" s="25"/>
      <c r="AR1538" s="25"/>
      <c r="AS1538" s="34"/>
      <c r="AT1538" s="34"/>
      <c r="AU1538" s="29">
        <v>1432</v>
      </c>
      <c r="AV1538" s="29" t="s">
        <v>449</v>
      </c>
      <c r="AW1538" s="29" t="str">
        <f t="shared" si="320"/>
        <v>1432.</v>
      </c>
      <c r="AX1538" s="104"/>
      <c r="BN1538" s="104"/>
    </row>
    <row r="1539" spans="1:66" ht="22.5" customHeight="1" x14ac:dyDescent="0.3">
      <c r="A1539" s="159" t="str">
        <f t="shared" si="313"/>
        <v>1433.</v>
      </c>
      <c r="B1539" s="159">
        <v>5284</v>
      </c>
      <c r="C1539" s="171" t="s">
        <v>1466</v>
      </c>
      <c r="D1539" s="159">
        <v>1959</v>
      </c>
      <c r="E1539" s="167" t="s">
        <v>34</v>
      </c>
      <c r="F1539" s="159" t="s">
        <v>35</v>
      </c>
      <c r="G1539" s="168">
        <v>4</v>
      </c>
      <c r="H1539" s="168">
        <v>2</v>
      </c>
      <c r="I1539" s="165">
        <v>1360.8</v>
      </c>
      <c r="J1539" s="165">
        <v>1266.4000000000001</v>
      </c>
      <c r="K1539" s="165">
        <v>1147</v>
      </c>
      <c r="L1539" s="169">
        <v>52</v>
      </c>
      <c r="M1539" s="165">
        <f>T1539+AG1539</f>
        <v>727405.38</v>
      </c>
      <c r="N1539" s="165" t="s">
        <v>34</v>
      </c>
      <c r="O1539" s="160" t="s">
        <v>34</v>
      </c>
      <c r="P1539" s="165" t="s">
        <v>34</v>
      </c>
      <c r="Q1539" s="152">
        <f t="shared" si="315"/>
        <v>727405.38</v>
      </c>
      <c r="R1539" s="173">
        <f t="shared" si="321"/>
        <v>534.54246031746038</v>
      </c>
      <c r="S1539" s="154">
        <v>5526.6610169491523</v>
      </c>
      <c r="T1539" s="165">
        <v>510406.43</v>
      </c>
      <c r="U1539" s="169" t="s">
        <v>34</v>
      </c>
      <c r="V1539" s="165" t="s">
        <v>34</v>
      </c>
      <c r="W1539" s="165" t="s">
        <v>34</v>
      </c>
      <c r="X1539" s="165" t="s">
        <v>34</v>
      </c>
      <c r="Y1539" s="165" t="s">
        <v>34</v>
      </c>
      <c r="Z1539" s="165" t="s">
        <v>34</v>
      </c>
      <c r="AA1539" s="165" t="s">
        <v>34</v>
      </c>
      <c r="AB1539" s="165" t="s">
        <v>34</v>
      </c>
      <c r="AC1539" s="165" t="s">
        <v>34</v>
      </c>
      <c r="AD1539" s="165" t="s">
        <v>34</v>
      </c>
      <c r="AE1539" s="165" t="s">
        <v>34</v>
      </c>
      <c r="AF1539" s="165" t="s">
        <v>34</v>
      </c>
      <c r="AG1539" s="165">
        <v>216998.95</v>
      </c>
      <c r="AH1539" s="165" t="s">
        <v>34</v>
      </c>
      <c r="AI1539" s="170" t="s">
        <v>405</v>
      </c>
      <c r="AJ1539" s="41" t="s">
        <v>405</v>
      </c>
      <c r="AK1539" s="1" t="s">
        <v>404</v>
      </c>
      <c r="AL1539" s="90">
        <v>1</v>
      </c>
      <c r="AM1539" s="92"/>
      <c r="AN1539" s="25" t="s">
        <v>486</v>
      </c>
      <c r="AO1539" s="25"/>
      <c r="AP1539" s="25"/>
      <c r="AQ1539" s="25"/>
      <c r="AR1539" s="25"/>
      <c r="AS1539" s="34"/>
      <c r="AT1539" s="34"/>
      <c r="AU1539" s="29">
        <v>1433</v>
      </c>
      <c r="AV1539" s="29" t="s">
        <v>449</v>
      </c>
      <c r="AW1539" s="29" t="str">
        <f t="shared" si="320"/>
        <v>1433.</v>
      </c>
      <c r="AX1539" s="104"/>
      <c r="BN1539" s="104"/>
    </row>
    <row r="1540" spans="1:66" ht="22.5" customHeight="1" x14ac:dyDescent="0.3">
      <c r="A1540" s="159" t="str">
        <f t="shared" si="313"/>
        <v>1434.</v>
      </c>
      <c r="B1540" s="159">
        <v>5294</v>
      </c>
      <c r="C1540" s="171" t="s">
        <v>1467</v>
      </c>
      <c r="D1540" s="159">
        <v>1962</v>
      </c>
      <c r="E1540" s="167" t="s">
        <v>34</v>
      </c>
      <c r="F1540" s="159" t="s">
        <v>35</v>
      </c>
      <c r="G1540" s="168">
        <v>4</v>
      </c>
      <c r="H1540" s="168">
        <v>7</v>
      </c>
      <c r="I1540" s="165">
        <v>5209.2</v>
      </c>
      <c r="J1540" s="165">
        <v>3312.1</v>
      </c>
      <c r="K1540" s="165">
        <v>3312.1</v>
      </c>
      <c r="L1540" s="169">
        <v>191</v>
      </c>
      <c r="M1540" s="165">
        <f>T1540</f>
        <v>1084331.27</v>
      </c>
      <c r="N1540" s="165" t="s">
        <v>34</v>
      </c>
      <c r="O1540" s="160" t="s">
        <v>34</v>
      </c>
      <c r="P1540" s="165" t="s">
        <v>34</v>
      </c>
      <c r="Q1540" s="152">
        <f t="shared" si="315"/>
        <v>1084331.27</v>
      </c>
      <c r="R1540" s="173">
        <f t="shared" si="321"/>
        <v>208.15696652077096</v>
      </c>
      <c r="S1540" s="154">
        <v>5526.6610169491523</v>
      </c>
      <c r="T1540" s="165">
        <v>1084331.27</v>
      </c>
      <c r="U1540" s="169" t="s">
        <v>34</v>
      </c>
      <c r="V1540" s="165" t="s">
        <v>34</v>
      </c>
      <c r="W1540" s="165" t="s">
        <v>34</v>
      </c>
      <c r="X1540" s="165" t="s">
        <v>34</v>
      </c>
      <c r="Y1540" s="165" t="s">
        <v>34</v>
      </c>
      <c r="Z1540" s="165" t="s">
        <v>34</v>
      </c>
      <c r="AA1540" s="165" t="s">
        <v>34</v>
      </c>
      <c r="AB1540" s="165" t="s">
        <v>34</v>
      </c>
      <c r="AC1540" s="165" t="s">
        <v>34</v>
      </c>
      <c r="AD1540" s="165" t="s">
        <v>34</v>
      </c>
      <c r="AE1540" s="165" t="s">
        <v>34</v>
      </c>
      <c r="AF1540" s="165" t="s">
        <v>34</v>
      </c>
      <c r="AG1540" s="165" t="s">
        <v>34</v>
      </c>
      <c r="AH1540" s="165" t="s">
        <v>34</v>
      </c>
      <c r="AI1540" s="170" t="s">
        <v>405</v>
      </c>
      <c r="AJ1540" s="41" t="s">
        <v>405</v>
      </c>
      <c r="AK1540" s="1" t="s">
        <v>404</v>
      </c>
      <c r="AL1540" s="90">
        <v>1</v>
      </c>
      <c r="AM1540" s="92"/>
      <c r="AN1540" s="25" t="s">
        <v>501</v>
      </c>
      <c r="AO1540" s="25"/>
      <c r="AP1540" s="25"/>
      <c r="AQ1540" s="25"/>
      <c r="AR1540" s="25"/>
      <c r="AS1540" s="34"/>
      <c r="AT1540" s="34"/>
      <c r="AU1540" s="29">
        <v>1434</v>
      </c>
      <c r="AV1540" s="29" t="s">
        <v>449</v>
      </c>
      <c r="AW1540" s="29" t="str">
        <f t="shared" si="320"/>
        <v>1434.</v>
      </c>
      <c r="AX1540" s="104"/>
      <c r="BN1540" s="104"/>
    </row>
    <row r="1541" spans="1:66" ht="22.5" customHeight="1" x14ac:dyDescent="0.3">
      <c r="A1541" s="159" t="str">
        <f t="shared" si="313"/>
        <v>1435.</v>
      </c>
      <c r="B1541" s="159">
        <v>5296</v>
      </c>
      <c r="C1541" s="186" t="s">
        <v>1468</v>
      </c>
      <c r="D1541" s="159">
        <v>1971</v>
      </c>
      <c r="E1541" s="167" t="s">
        <v>34</v>
      </c>
      <c r="F1541" s="159" t="s">
        <v>35</v>
      </c>
      <c r="G1541" s="168">
        <v>5</v>
      </c>
      <c r="H1541" s="168">
        <v>4</v>
      </c>
      <c r="I1541" s="165">
        <v>3410.4</v>
      </c>
      <c r="J1541" s="165">
        <v>3178.4</v>
      </c>
      <c r="K1541" s="165">
        <v>2451.1</v>
      </c>
      <c r="L1541" s="169">
        <v>145</v>
      </c>
      <c r="M1541" s="165">
        <f>X1541</f>
        <v>3315242.38</v>
      </c>
      <c r="N1541" s="165" t="s">
        <v>34</v>
      </c>
      <c r="O1541" s="160" t="s">
        <v>34</v>
      </c>
      <c r="P1541" s="165" t="s">
        <v>34</v>
      </c>
      <c r="Q1541" s="152">
        <f t="shared" si="315"/>
        <v>3315242.38</v>
      </c>
      <c r="R1541" s="173">
        <f t="shared" si="321"/>
        <v>972.09781257330508</v>
      </c>
      <c r="S1541" s="154">
        <v>5526.6610169491523</v>
      </c>
      <c r="T1541" s="165" t="s">
        <v>34</v>
      </c>
      <c r="U1541" s="169" t="s">
        <v>34</v>
      </c>
      <c r="V1541" s="165" t="s">
        <v>34</v>
      </c>
      <c r="W1541" s="165">
        <v>1109</v>
      </c>
      <c r="X1541" s="165">
        <v>3315242.38</v>
      </c>
      <c r="Y1541" s="165" t="s">
        <v>34</v>
      </c>
      <c r="Z1541" s="165" t="s">
        <v>34</v>
      </c>
      <c r="AA1541" s="165" t="s">
        <v>34</v>
      </c>
      <c r="AB1541" s="165" t="s">
        <v>34</v>
      </c>
      <c r="AC1541" s="165" t="s">
        <v>34</v>
      </c>
      <c r="AD1541" s="165" t="s">
        <v>34</v>
      </c>
      <c r="AE1541" s="165" t="s">
        <v>34</v>
      </c>
      <c r="AF1541" s="165" t="s">
        <v>34</v>
      </c>
      <c r="AG1541" s="165" t="s">
        <v>34</v>
      </c>
      <c r="AH1541" s="165" t="s">
        <v>34</v>
      </c>
      <c r="AI1541" s="170" t="s">
        <v>405</v>
      </c>
      <c r="AJ1541" s="41" t="s">
        <v>405</v>
      </c>
      <c r="AK1541" s="1" t="s">
        <v>404</v>
      </c>
      <c r="AL1541" s="90">
        <v>1</v>
      </c>
      <c r="AM1541" s="92"/>
      <c r="AN1541" s="25" t="s">
        <v>1587</v>
      </c>
      <c r="AO1541" s="25"/>
      <c r="AP1541" s="25"/>
      <c r="AQ1541" s="25"/>
      <c r="AR1541" s="25"/>
      <c r="AS1541" s="34" t="s">
        <v>512</v>
      </c>
      <c r="AT1541" s="34"/>
      <c r="AU1541" s="29">
        <v>1435</v>
      </c>
      <c r="AV1541" s="29" t="s">
        <v>449</v>
      </c>
      <c r="AW1541" s="29" t="str">
        <f t="shared" si="320"/>
        <v>1435.</v>
      </c>
      <c r="AX1541" s="104"/>
      <c r="BN1541" s="104"/>
    </row>
    <row r="1542" spans="1:66" ht="22.5" customHeight="1" x14ac:dyDescent="0.3">
      <c r="A1542" s="159" t="str">
        <f t="shared" si="313"/>
        <v>1436.</v>
      </c>
      <c r="B1542" s="159">
        <v>5440</v>
      </c>
      <c r="C1542" s="185" t="s">
        <v>399</v>
      </c>
      <c r="D1542" s="159">
        <v>1988</v>
      </c>
      <c r="E1542" s="167" t="s">
        <v>34</v>
      </c>
      <c r="F1542" s="159" t="s">
        <v>35</v>
      </c>
      <c r="G1542" s="168">
        <v>2</v>
      </c>
      <c r="H1542" s="168">
        <v>2</v>
      </c>
      <c r="I1542" s="165">
        <v>384.9</v>
      </c>
      <c r="J1542" s="165">
        <v>357.7</v>
      </c>
      <c r="K1542" s="165">
        <v>357.7</v>
      </c>
      <c r="L1542" s="169">
        <v>19</v>
      </c>
      <c r="M1542" s="165">
        <f>T1542</f>
        <v>54197.08</v>
      </c>
      <c r="N1542" s="165" t="s">
        <v>34</v>
      </c>
      <c r="O1542" s="160" t="s">
        <v>34</v>
      </c>
      <c r="P1542" s="165" t="s">
        <v>34</v>
      </c>
      <c r="Q1542" s="152">
        <f t="shared" si="315"/>
        <v>54197.08</v>
      </c>
      <c r="R1542" s="173">
        <f t="shared" si="321"/>
        <v>140.80820992465576</v>
      </c>
      <c r="S1542" s="154">
        <v>5526.6610169491523</v>
      </c>
      <c r="T1542" s="165">
        <v>54197.08</v>
      </c>
      <c r="U1542" s="169" t="s">
        <v>34</v>
      </c>
      <c r="V1542" s="165" t="s">
        <v>34</v>
      </c>
      <c r="W1542" s="165" t="s">
        <v>34</v>
      </c>
      <c r="X1542" s="165" t="s">
        <v>34</v>
      </c>
      <c r="Y1542" s="165" t="s">
        <v>34</v>
      </c>
      <c r="Z1542" s="165" t="s">
        <v>34</v>
      </c>
      <c r="AA1542" s="165" t="s">
        <v>34</v>
      </c>
      <c r="AB1542" s="165" t="s">
        <v>34</v>
      </c>
      <c r="AC1542" s="165" t="s">
        <v>34</v>
      </c>
      <c r="AD1542" s="165" t="s">
        <v>34</v>
      </c>
      <c r="AE1542" s="165" t="s">
        <v>34</v>
      </c>
      <c r="AF1542" s="165" t="s">
        <v>34</v>
      </c>
      <c r="AG1542" s="165" t="s">
        <v>34</v>
      </c>
      <c r="AH1542" s="165" t="s">
        <v>34</v>
      </c>
      <c r="AI1542" s="170" t="s">
        <v>405</v>
      </c>
      <c r="AJ1542" s="41" t="s">
        <v>405</v>
      </c>
      <c r="AK1542" s="1" t="s">
        <v>404</v>
      </c>
      <c r="AL1542" s="90">
        <v>1</v>
      </c>
      <c r="AM1542" s="92"/>
      <c r="AN1542" s="25" t="s">
        <v>409</v>
      </c>
      <c r="AO1542" s="25"/>
      <c r="AP1542" s="25"/>
      <c r="AQ1542" s="25"/>
      <c r="AR1542" s="25"/>
      <c r="AS1542" s="34" t="s">
        <v>536</v>
      </c>
      <c r="AT1542" s="34"/>
      <c r="AU1542" s="29">
        <v>1436</v>
      </c>
      <c r="AV1542" s="29" t="s">
        <v>449</v>
      </c>
      <c r="AW1542" s="29" t="str">
        <f t="shared" si="320"/>
        <v>1436.</v>
      </c>
      <c r="AX1542" s="104"/>
      <c r="BN1542" s="104"/>
    </row>
    <row r="1543" spans="1:66" ht="22.5" customHeight="1" x14ac:dyDescent="0.3">
      <c r="A1543" s="159" t="str">
        <f t="shared" si="313"/>
        <v>1437.</v>
      </c>
      <c r="B1543" s="159">
        <v>5319</v>
      </c>
      <c r="C1543" s="186" t="s">
        <v>1469</v>
      </c>
      <c r="D1543" s="159">
        <v>1971</v>
      </c>
      <c r="E1543" s="167" t="s">
        <v>34</v>
      </c>
      <c r="F1543" s="159" t="s">
        <v>35</v>
      </c>
      <c r="G1543" s="168">
        <v>5</v>
      </c>
      <c r="H1543" s="168">
        <v>4</v>
      </c>
      <c r="I1543" s="165">
        <v>3427.86</v>
      </c>
      <c r="J1543" s="165">
        <v>3181.86</v>
      </c>
      <c r="K1543" s="165">
        <v>2744.06</v>
      </c>
      <c r="L1543" s="169">
        <v>90</v>
      </c>
      <c r="M1543" s="165">
        <f>T1543+AG1543</f>
        <v>404350.37</v>
      </c>
      <c r="N1543" s="165" t="s">
        <v>34</v>
      </c>
      <c r="O1543" s="160" t="s">
        <v>34</v>
      </c>
      <c r="P1543" s="165" t="s">
        <v>34</v>
      </c>
      <c r="Q1543" s="152">
        <f t="shared" si="315"/>
        <v>404350.37</v>
      </c>
      <c r="R1543" s="173">
        <f t="shared" si="321"/>
        <v>117.96000128359968</v>
      </c>
      <c r="S1543" s="154">
        <v>5526.6610169491523</v>
      </c>
      <c r="T1543" s="165">
        <v>365406.7</v>
      </c>
      <c r="U1543" s="169" t="s">
        <v>34</v>
      </c>
      <c r="V1543" s="165" t="s">
        <v>34</v>
      </c>
      <c r="W1543" s="165" t="s">
        <v>34</v>
      </c>
      <c r="X1543" s="165" t="s">
        <v>34</v>
      </c>
      <c r="Y1543" s="165" t="s">
        <v>34</v>
      </c>
      <c r="Z1543" s="165" t="s">
        <v>34</v>
      </c>
      <c r="AA1543" s="165" t="s">
        <v>34</v>
      </c>
      <c r="AB1543" s="165" t="s">
        <v>34</v>
      </c>
      <c r="AC1543" s="165" t="s">
        <v>34</v>
      </c>
      <c r="AD1543" s="165" t="s">
        <v>34</v>
      </c>
      <c r="AE1543" s="165" t="s">
        <v>34</v>
      </c>
      <c r="AF1543" s="165" t="s">
        <v>34</v>
      </c>
      <c r="AG1543" s="165">
        <v>38943.67</v>
      </c>
      <c r="AH1543" s="165" t="s">
        <v>34</v>
      </c>
      <c r="AI1543" s="170" t="s">
        <v>405</v>
      </c>
      <c r="AJ1543" s="41" t="s">
        <v>405</v>
      </c>
      <c r="AK1543" s="1" t="s">
        <v>404</v>
      </c>
      <c r="AL1543" s="90">
        <v>1</v>
      </c>
      <c r="AM1543" s="92"/>
      <c r="AN1543" s="25" t="s">
        <v>409</v>
      </c>
      <c r="AO1543" s="25"/>
      <c r="AP1543" s="25"/>
      <c r="AQ1543" s="25"/>
      <c r="AR1543" s="25"/>
      <c r="AS1543" s="34" t="s">
        <v>512</v>
      </c>
      <c r="AT1543" s="34"/>
      <c r="AU1543" s="29">
        <v>1437</v>
      </c>
      <c r="AV1543" s="29" t="s">
        <v>449</v>
      </c>
      <c r="AW1543" s="29" t="str">
        <f t="shared" si="320"/>
        <v>1437.</v>
      </c>
      <c r="AX1543" s="104"/>
      <c r="BN1543" s="104"/>
    </row>
    <row r="1544" spans="1:66" ht="22.5" customHeight="1" x14ac:dyDescent="0.3">
      <c r="A1544" s="159" t="str">
        <f t="shared" si="313"/>
        <v>1438.</v>
      </c>
      <c r="B1544" s="159">
        <v>5322</v>
      </c>
      <c r="C1544" s="185" t="s">
        <v>1122</v>
      </c>
      <c r="D1544" s="159">
        <v>1948</v>
      </c>
      <c r="E1544" s="167" t="s">
        <v>34</v>
      </c>
      <c r="F1544" s="159" t="s">
        <v>35</v>
      </c>
      <c r="G1544" s="168">
        <v>2</v>
      </c>
      <c r="H1544" s="168">
        <v>2</v>
      </c>
      <c r="I1544" s="165">
        <v>575.33000000000004</v>
      </c>
      <c r="J1544" s="165">
        <v>561.89</v>
      </c>
      <c r="K1544" s="165">
        <v>561.89</v>
      </c>
      <c r="L1544" s="169">
        <v>29</v>
      </c>
      <c r="M1544" s="165">
        <f t="shared" ref="M1544:M1550" si="322">X1544</f>
        <v>1706364.7</v>
      </c>
      <c r="N1544" s="165" t="s">
        <v>34</v>
      </c>
      <c r="O1544" s="160" t="s">
        <v>34</v>
      </c>
      <c r="P1544" s="165" t="s">
        <v>34</v>
      </c>
      <c r="Q1544" s="152">
        <f t="shared" si="315"/>
        <v>1706364.7</v>
      </c>
      <c r="R1544" s="173">
        <f t="shared" si="321"/>
        <v>2965.8886204439186</v>
      </c>
      <c r="S1544" s="154">
        <v>5526.6610169491523</v>
      </c>
      <c r="T1544" s="165" t="s">
        <v>34</v>
      </c>
      <c r="U1544" s="169" t="s">
        <v>34</v>
      </c>
      <c r="V1544" s="165" t="s">
        <v>34</v>
      </c>
      <c r="W1544" s="165">
        <v>576</v>
      </c>
      <c r="X1544" s="165">
        <v>1706364.7</v>
      </c>
      <c r="Y1544" s="165" t="s">
        <v>34</v>
      </c>
      <c r="Z1544" s="165" t="s">
        <v>34</v>
      </c>
      <c r="AA1544" s="165" t="s">
        <v>34</v>
      </c>
      <c r="AB1544" s="165" t="s">
        <v>34</v>
      </c>
      <c r="AC1544" s="165" t="s">
        <v>34</v>
      </c>
      <c r="AD1544" s="165" t="s">
        <v>34</v>
      </c>
      <c r="AE1544" s="165" t="s">
        <v>34</v>
      </c>
      <c r="AF1544" s="165" t="s">
        <v>34</v>
      </c>
      <c r="AG1544" s="165" t="s">
        <v>34</v>
      </c>
      <c r="AH1544" s="165" t="s">
        <v>34</v>
      </c>
      <c r="AI1544" s="170" t="s">
        <v>405</v>
      </c>
      <c r="AJ1544" s="41" t="s">
        <v>405</v>
      </c>
      <c r="AK1544" s="1" t="s">
        <v>404</v>
      </c>
      <c r="AL1544" s="90">
        <v>1</v>
      </c>
      <c r="AM1544" s="92"/>
      <c r="AN1544" s="25" t="s">
        <v>1587</v>
      </c>
      <c r="AO1544" s="25"/>
      <c r="AP1544" s="25"/>
      <c r="AQ1544" s="25"/>
      <c r="AR1544" s="25"/>
      <c r="AS1544" s="34"/>
      <c r="AT1544" s="34"/>
      <c r="AU1544" s="29">
        <v>1438</v>
      </c>
      <c r="AV1544" s="29" t="s">
        <v>449</v>
      </c>
      <c r="AW1544" s="29" t="str">
        <f t="shared" si="320"/>
        <v>1438.</v>
      </c>
      <c r="AX1544" s="104"/>
      <c r="BN1544" s="104"/>
    </row>
    <row r="1545" spans="1:66" ht="22.5" customHeight="1" x14ac:dyDescent="0.3">
      <c r="A1545" s="159" t="str">
        <f t="shared" ref="A1545:A1568" si="323">AW1545</f>
        <v>1439.</v>
      </c>
      <c r="B1545" s="159">
        <v>5305</v>
      </c>
      <c r="C1545" s="171" t="s">
        <v>1470</v>
      </c>
      <c r="D1545" s="159">
        <v>1968</v>
      </c>
      <c r="E1545" s="167" t="s">
        <v>34</v>
      </c>
      <c r="F1545" s="159" t="s">
        <v>35</v>
      </c>
      <c r="G1545" s="168">
        <v>5</v>
      </c>
      <c r="H1545" s="168">
        <v>5</v>
      </c>
      <c r="I1545" s="165">
        <v>4269.8999999999996</v>
      </c>
      <c r="J1545" s="165">
        <v>3807.9</v>
      </c>
      <c r="K1545" s="165">
        <v>3807.9</v>
      </c>
      <c r="L1545" s="169">
        <v>187</v>
      </c>
      <c r="M1545" s="165">
        <f t="shared" si="322"/>
        <v>2060099.76</v>
      </c>
      <c r="N1545" s="165" t="s">
        <v>34</v>
      </c>
      <c r="O1545" s="160" t="s">
        <v>34</v>
      </c>
      <c r="P1545" s="165" t="s">
        <v>34</v>
      </c>
      <c r="Q1545" s="152">
        <f t="shared" si="315"/>
        <v>2060099.76</v>
      </c>
      <c r="R1545" s="173">
        <f t="shared" ref="R1545:R1562" si="324">M1545/I1545</f>
        <v>482.47025925665713</v>
      </c>
      <c r="S1545" s="154">
        <v>5526.6610169491523</v>
      </c>
      <c r="T1545" s="165" t="s">
        <v>34</v>
      </c>
      <c r="U1545" s="169" t="s">
        <v>34</v>
      </c>
      <c r="V1545" s="165" t="s">
        <v>34</v>
      </c>
      <c r="W1545" s="165">
        <v>1290.5</v>
      </c>
      <c r="X1545" s="165">
        <v>2060099.76</v>
      </c>
      <c r="Y1545" s="165" t="s">
        <v>34</v>
      </c>
      <c r="Z1545" s="165" t="s">
        <v>34</v>
      </c>
      <c r="AA1545" s="165" t="s">
        <v>34</v>
      </c>
      <c r="AB1545" s="165" t="s">
        <v>34</v>
      </c>
      <c r="AC1545" s="165" t="s">
        <v>34</v>
      </c>
      <c r="AD1545" s="165" t="s">
        <v>34</v>
      </c>
      <c r="AE1545" s="165" t="s">
        <v>34</v>
      </c>
      <c r="AF1545" s="165" t="s">
        <v>34</v>
      </c>
      <c r="AG1545" s="165" t="s">
        <v>34</v>
      </c>
      <c r="AH1545" s="165" t="s">
        <v>34</v>
      </c>
      <c r="AI1545" s="170" t="s">
        <v>405</v>
      </c>
      <c r="AJ1545" s="41" t="s">
        <v>405</v>
      </c>
      <c r="AK1545" s="1" t="s">
        <v>404</v>
      </c>
      <c r="AL1545" s="90">
        <v>1</v>
      </c>
      <c r="AM1545" s="92"/>
      <c r="AN1545" s="25" t="s">
        <v>1587</v>
      </c>
      <c r="AO1545" s="25"/>
      <c r="AP1545" s="25"/>
      <c r="AQ1545" s="25"/>
      <c r="AR1545" s="25"/>
      <c r="AS1545" s="34"/>
      <c r="AT1545" s="34"/>
      <c r="AU1545" s="29">
        <v>1439</v>
      </c>
      <c r="AV1545" s="29" t="s">
        <v>449</v>
      </c>
      <c r="AW1545" s="29" t="str">
        <f t="shared" si="320"/>
        <v>1439.</v>
      </c>
      <c r="AX1545" s="104"/>
      <c r="BN1545" s="104"/>
    </row>
    <row r="1546" spans="1:66" ht="22.5" customHeight="1" x14ac:dyDescent="0.3">
      <c r="A1546" s="159" t="str">
        <f t="shared" si="323"/>
        <v>1440.</v>
      </c>
      <c r="B1546" s="159">
        <v>5310</v>
      </c>
      <c r="C1546" s="185" t="s">
        <v>1471</v>
      </c>
      <c r="D1546" s="159">
        <v>1970</v>
      </c>
      <c r="E1546" s="167" t="s">
        <v>34</v>
      </c>
      <c r="F1546" s="159" t="s">
        <v>35</v>
      </c>
      <c r="G1546" s="168">
        <v>5</v>
      </c>
      <c r="H1546" s="168">
        <v>3</v>
      </c>
      <c r="I1546" s="165">
        <v>2642.8</v>
      </c>
      <c r="J1546" s="165">
        <v>2364.6999999999998</v>
      </c>
      <c r="K1546" s="165">
        <v>2364.6999999999998</v>
      </c>
      <c r="L1546" s="169">
        <v>73</v>
      </c>
      <c r="M1546" s="165">
        <f t="shared" si="322"/>
        <v>3109903.03</v>
      </c>
      <c r="N1546" s="165" t="s">
        <v>34</v>
      </c>
      <c r="O1546" s="160" t="s">
        <v>34</v>
      </c>
      <c r="P1546" s="165" t="s">
        <v>34</v>
      </c>
      <c r="Q1546" s="152">
        <f t="shared" si="315"/>
        <v>3109903.03</v>
      </c>
      <c r="R1546" s="173">
        <f t="shared" si="324"/>
        <v>1176.7455085515362</v>
      </c>
      <c r="S1546" s="154">
        <v>5526.6610169491523</v>
      </c>
      <c r="T1546" s="165" t="s">
        <v>34</v>
      </c>
      <c r="U1546" s="169" t="s">
        <v>34</v>
      </c>
      <c r="V1546" s="165" t="s">
        <v>34</v>
      </c>
      <c r="W1546" s="165">
        <v>960.6</v>
      </c>
      <c r="X1546" s="165">
        <v>3109903.03</v>
      </c>
      <c r="Y1546" s="165" t="s">
        <v>34</v>
      </c>
      <c r="Z1546" s="165" t="s">
        <v>34</v>
      </c>
      <c r="AA1546" s="165" t="s">
        <v>34</v>
      </c>
      <c r="AB1546" s="165" t="s">
        <v>34</v>
      </c>
      <c r="AC1546" s="165" t="s">
        <v>34</v>
      </c>
      <c r="AD1546" s="165" t="s">
        <v>34</v>
      </c>
      <c r="AE1546" s="165" t="s">
        <v>34</v>
      </c>
      <c r="AF1546" s="165" t="s">
        <v>34</v>
      </c>
      <c r="AG1546" s="165" t="s">
        <v>34</v>
      </c>
      <c r="AH1546" s="165" t="s">
        <v>34</v>
      </c>
      <c r="AI1546" s="170" t="s">
        <v>405</v>
      </c>
      <c r="AJ1546" s="41" t="s">
        <v>405</v>
      </c>
      <c r="AK1546" s="1" t="s">
        <v>404</v>
      </c>
      <c r="AL1546" s="90">
        <v>1</v>
      </c>
      <c r="AM1546" s="92"/>
      <c r="AN1546" s="25" t="s">
        <v>1587</v>
      </c>
      <c r="AO1546" s="25"/>
      <c r="AP1546" s="25"/>
      <c r="AQ1546" s="25"/>
      <c r="AR1546" s="25"/>
      <c r="AS1546" s="34" t="s">
        <v>1547</v>
      </c>
      <c r="AT1546" s="34"/>
      <c r="AU1546" s="29">
        <v>1440</v>
      </c>
      <c r="AV1546" s="29" t="s">
        <v>449</v>
      </c>
      <c r="AW1546" s="29" t="str">
        <f t="shared" si="320"/>
        <v>1440.</v>
      </c>
      <c r="AX1546" s="104"/>
      <c r="BN1546" s="104"/>
    </row>
    <row r="1547" spans="1:66" ht="22.5" customHeight="1" x14ac:dyDescent="0.3">
      <c r="A1547" s="159" t="str">
        <f t="shared" si="323"/>
        <v>1441.</v>
      </c>
      <c r="B1547" s="159">
        <v>5329</v>
      </c>
      <c r="C1547" s="171" t="s">
        <v>1296</v>
      </c>
      <c r="D1547" s="172">
        <v>1949</v>
      </c>
      <c r="E1547" s="167" t="s">
        <v>34</v>
      </c>
      <c r="F1547" s="159" t="s">
        <v>35</v>
      </c>
      <c r="G1547" s="168">
        <v>2</v>
      </c>
      <c r="H1547" s="168">
        <v>1</v>
      </c>
      <c r="I1547" s="165">
        <v>368.9</v>
      </c>
      <c r="J1547" s="165">
        <v>368.9</v>
      </c>
      <c r="K1547" s="165">
        <v>277.7</v>
      </c>
      <c r="L1547" s="169">
        <v>11</v>
      </c>
      <c r="M1547" s="165">
        <f t="shared" si="322"/>
        <v>1571353.04</v>
      </c>
      <c r="N1547" s="165" t="s">
        <v>34</v>
      </c>
      <c r="O1547" s="160" t="s">
        <v>34</v>
      </c>
      <c r="P1547" s="165" t="s">
        <v>34</v>
      </c>
      <c r="Q1547" s="152">
        <f t="shared" si="315"/>
        <v>1571353.04</v>
      </c>
      <c r="R1547" s="173">
        <f t="shared" si="324"/>
        <v>4259.5636757928978</v>
      </c>
      <c r="S1547" s="154"/>
      <c r="T1547" s="165" t="s">
        <v>34</v>
      </c>
      <c r="U1547" s="169" t="s">
        <v>34</v>
      </c>
      <c r="V1547" s="165" t="s">
        <v>34</v>
      </c>
      <c r="W1547" s="165">
        <v>876</v>
      </c>
      <c r="X1547" s="165">
        <v>1571353.04</v>
      </c>
      <c r="Y1547" s="165" t="s">
        <v>34</v>
      </c>
      <c r="Z1547" s="165" t="s">
        <v>34</v>
      </c>
      <c r="AA1547" s="165" t="s">
        <v>34</v>
      </c>
      <c r="AB1547" s="165" t="s">
        <v>34</v>
      </c>
      <c r="AC1547" s="165" t="s">
        <v>34</v>
      </c>
      <c r="AD1547" s="165" t="s">
        <v>34</v>
      </c>
      <c r="AE1547" s="165" t="s">
        <v>34</v>
      </c>
      <c r="AF1547" s="165" t="s">
        <v>34</v>
      </c>
      <c r="AG1547" s="165" t="s">
        <v>34</v>
      </c>
      <c r="AH1547" s="165" t="s">
        <v>34</v>
      </c>
      <c r="AI1547" s="170" t="s">
        <v>405</v>
      </c>
      <c r="AJ1547" s="41" t="s">
        <v>405</v>
      </c>
      <c r="AK1547" s="1" t="s">
        <v>404</v>
      </c>
      <c r="AL1547" s="90">
        <v>1</v>
      </c>
      <c r="AM1547" s="92"/>
      <c r="AN1547" s="25" t="s">
        <v>1587</v>
      </c>
      <c r="AO1547" s="25"/>
      <c r="AP1547" s="25"/>
      <c r="AQ1547" s="25"/>
      <c r="AR1547" s="25"/>
      <c r="AS1547" s="34" t="s">
        <v>638</v>
      </c>
      <c r="AT1547" s="34"/>
      <c r="AU1547" s="29">
        <v>1441</v>
      </c>
      <c r="AV1547" s="29" t="s">
        <v>449</v>
      </c>
      <c r="AW1547" s="29" t="str">
        <f t="shared" si="320"/>
        <v>1441.</v>
      </c>
      <c r="AX1547" s="104"/>
      <c r="BN1547" s="104"/>
    </row>
    <row r="1548" spans="1:66" ht="22.5" customHeight="1" x14ac:dyDescent="0.3">
      <c r="A1548" s="159" t="str">
        <f t="shared" si="323"/>
        <v>1442.</v>
      </c>
      <c r="B1548" s="159">
        <v>5356</v>
      </c>
      <c r="C1548" s="185" t="s">
        <v>1472</v>
      </c>
      <c r="D1548" s="159">
        <v>1975</v>
      </c>
      <c r="E1548" s="167" t="s">
        <v>34</v>
      </c>
      <c r="F1548" s="159" t="s">
        <v>37</v>
      </c>
      <c r="G1548" s="168">
        <v>5</v>
      </c>
      <c r="H1548" s="168">
        <v>2</v>
      </c>
      <c r="I1548" s="165">
        <v>4429.2</v>
      </c>
      <c r="J1548" s="165">
        <v>3967</v>
      </c>
      <c r="K1548" s="165">
        <v>3029</v>
      </c>
      <c r="L1548" s="169">
        <v>179</v>
      </c>
      <c r="M1548" s="165">
        <f t="shared" si="322"/>
        <v>1862314.63</v>
      </c>
      <c r="N1548" s="165" t="s">
        <v>34</v>
      </c>
      <c r="O1548" s="160" t="s">
        <v>34</v>
      </c>
      <c r="P1548" s="165" t="s">
        <v>34</v>
      </c>
      <c r="Q1548" s="152">
        <f t="shared" si="315"/>
        <v>1862314.63</v>
      </c>
      <c r="R1548" s="173">
        <f t="shared" si="324"/>
        <v>420.46297977061317</v>
      </c>
      <c r="S1548" s="154">
        <v>5526.6610169491523</v>
      </c>
      <c r="T1548" s="165" t="s">
        <v>34</v>
      </c>
      <c r="U1548" s="169" t="s">
        <v>34</v>
      </c>
      <c r="V1548" s="165" t="s">
        <v>34</v>
      </c>
      <c r="W1548" s="165">
        <v>940</v>
      </c>
      <c r="X1548" s="165">
        <v>1862314.63</v>
      </c>
      <c r="Y1548" s="165" t="s">
        <v>34</v>
      </c>
      <c r="Z1548" s="165" t="s">
        <v>34</v>
      </c>
      <c r="AA1548" s="165" t="s">
        <v>34</v>
      </c>
      <c r="AB1548" s="165" t="s">
        <v>34</v>
      </c>
      <c r="AC1548" s="165" t="s">
        <v>34</v>
      </c>
      <c r="AD1548" s="165" t="s">
        <v>34</v>
      </c>
      <c r="AE1548" s="165" t="s">
        <v>34</v>
      </c>
      <c r="AF1548" s="165" t="s">
        <v>34</v>
      </c>
      <c r="AG1548" s="165" t="s">
        <v>34</v>
      </c>
      <c r="AH1548" s="165" t="s">
        <v>34</v>
      </c>
      <c r="AI1548" s="170" t="s">
        <v>405</v>
      </c>
      <c r="AJ1548" s="41" t="s">
        <v>405</v>
      </c>
      <c r="AK1548" s="1" t="s">
        <v>404</v>
      </c>
      <c r="AL1548" s="90">
        <v>1</v>
      </c>
      <c r="AM1548" s="92"/>
      <c r="AN1548" s="25" t="s">
        <v>1587</v>
      </c>
      <c r="AO1548" s="25"/>
      <c r="AP1548" s="25"/>
      <c r="AQ1548" s="25"/>
      <c r="AR1548" s="25"/>
      <c r="AS1548" s="34"/>
      <c r="AT1548" s="34"/>
      <c r="AU1548" s="29">
        <v>1442</v>
      </c>
      <c r="AV1548" s="29" t="s">
        <v>449</v>
      </c>
      <c r="AW1548" s="29" t="str">
        <f t="shared" si="320"/>
        <v>1442.</v>
      </c>
      <c r="AX1548" s="104"/>
      <c r="BN1548" s="104"/>
    </row>
    <row r="1549" spans="1:66" ht="22.5" customHeight="1" x14ac:dyDescent="0.3">
      <c r="A1549" s="159" t="str">
        <f t="shared" si="323"/>
        <v>1443.</v>
      </c>
      <c r="B1549" s="159">
        <v>5358</v>
      </c>
      <c r="C1549" s="185" t="s">
        <v>1473</v>
      </c>
      <c r="D1549" s="159">
        <v>1980</v>
      </c>
      <c r="E1549" s="167" t="s">
        <v>34</v>
      </c>
      <c r="F1549" s="159" t="s">
        <v>35</v>
      </c>
      <c r="G1549" s="168">
        <v>5</v>
      </c>
      <c r="H1549" s="168">
        <v>2</v>
      </c>
      <c r="I1549" s="165">
        <v>3528.8</v>
      </c>
      <c r="J1549" s="165">
        <v>2986.4</v>
      </c>
      <c r="K1549" s="165">
        <v>2483.3000000000002</v>
      </c>
      <c r="L1549" s="169">
        <v>197</v>
      </c>
      <c r="M1549" s="165">
        <f t="shared" si="322"/>
        <v>1760733</v>
      </c>
      <c r="N1549" s="165" t="s">
        <v>34</v>
      </c>
      <c r="O1549" s="160" t="s">
        <v>34</v>
      </c>
      <c r="P1549" s="165" t="s">
        <v>34</v>
      </c>
      <c r="Q1549" s="152">
        <f t="shared" si="315"/>
        <v>1760733</v>
      </c>
      <c r="R1549" s="173">
        <f t="shared" si="324"/>
        <v>498.96083654500109</v>
      </c>
      <c r="S1549" s="154">
        <v>5526.6610169491523</v>
      </c>
      <c r="T1549" s="165" t="s">
        <v>34</v>
      </c>
      <c r="U1549" s="169" t="s">
        <v>34</v>
      </c>
      <c r="V1549" s="165" t="s">
        <v>34</v>
      </c>
      <c r="W1549" s="165">
        <v>1033.8</v>
      </c>
      <c r="X1549" s="165">
        <v>1760733</v>
      </c>
      <c r="Y1549" s="165" t="s">
        <v>34</v>
      </c>
      <c r="Z1549" s="165" t="s">
        <v>34</v>
      </c>
      <c r="AA1549" s="165" t="s">
        <v>34</v>
      </c>
      <c r="AB1549" s="165" t="s">
        <v>34</v>
      </c>
      <c r="AC1549" s="165" t="s">
        <v>34</v>
      </c>
      <c r="AD1549" s="165" t="s">
        <v>34</v>
      </c>
      <c r="AE1549" s="165" t="s">
        <v>34</v>
      </c>
      <c r="AF1549" s="165" t="s">
        <v>34</v>
      </c>
      <c r="AG1549" s="165" t="s">
        <v>34</v>
      </c>
      <c r="AH1549" s="165" t="s">
        <v>34</v>
      </c>
      <c r="AI1549" s="170" t="s">
        <v>405</v>
      </c>
      <c r="AJ1549" s="41" t="s">
        <v>405</v>
      </c>
      <c r="AK1549" s="1" t="s">
        <v>408</v>
      </c>
      <c r="AL1549" s="90">
        <v>1</v>
      </c>
      <c r="AM1549" s="91"/>
      <c r="AN1549" s="25" t="s">
        <v>1587</v>
      </c>
      <c r="AO1549" s="25"/>
      <c r="AP1549" s="25"/>
      <c r="AQ1549" s="25"/>
      <c r="AR1549" s="25"/>
      <c r="AS1549" s="34"/>
      <c r="AT1549" s="34"/>
      <c r="AU1549" s="29">
        <v>1443</v>
      </c>
      <c r="AV1549" s="29" t="s">
        <v>449</v>
      </c>
      <c r="AW1549" s="29" t="str">
        <f t="shared" si="320"/>
        <v>1443.</v>
      </c>
      <c r="AX1549" s="104"/>
      <c r="BN1549" s="104"/>
    </row>
    <row r="1550" spans="1:66" ht="22.5" customHeight="1" x14ac:dyDescent="0.3">
      <c r="A1550" s="159" t="str">
        <f t="shared" si="323"/>
        <v>1444.</v>
      </c>
      <c r="B1550" s="159">
        <v>5367</v>
      </c>
      <c r="C1550" s="186" t="s">
        <v>1474</v>
      </c>
      <c r="D1550" s="159">
        <v>1984</v>
      </c>
      <c r="E1550" s="167" t="s">
        <v>34</v>
      </c>
      <c r="F1550" s="159" t="s">
        <v>35</v>
      </c>
      <c r="G1550" s="168">
        <v>5</v>
      </c>
      <c r="H1550" s="168">
        <v>4</v>
      </c>
      <c r="I1550" s="165">
        <v>2807.3</v>
      </c>
      <c r="J1550" s="165">
        <v>2375.8000000000002</v>
      </c>
      <c r="K1550" s="165">
        <v>1660.1</v>
      </c>
      <c r="L1550" s="169">
        <v>97</v>
      </c>
      <c r="M1550" s="165">
        <f t="shared" si="322"/>
        <v>2601912.5299999998</v>
      </c>
      <c r="N1550" s="165" t="s">
        <v>34</v>
      </c>
      <c r="O1550" s="160" t="s">
        <v>34</v>
      </c>
      <c r="P1550" s="165" t="s">
        <v>34</v>
      </c>
      <c r="Q1550" s="152">
        <f t="shared" si="315"/>
        <v>2601912.5299999998</v>
      </c>
      <c r="R1550" s="173">
        <f t="shared" si="324"/>
        <v>926.83807573112938</v>
      </c>
      <c r="S1550" s="154">
        <v>5526.6610169491523</v>
      </c>
      <c r="T1550" s="165" t="s">
        <v>34</v>
      </c>
      <c r="U1550" s="169" t="s">
        <v>34</v>
      </c>
      <c r="V1550" s="165" t="s">
        <v>34</v>
      </c>
      <c r="W1550" s="165">
        <v>862</v>
      </c>
      <c r="X1550" s="165">
        <v>2601912.5299999998</v>
      </c>
      <c r="Y1550" s="165" t="s">
        <v>34</v>
      </c>
      <c r="Z1550" s="165" t="s">
        <v>34</v>
      </c>
      <c r="AA1550" s="165" t="s">
        <v>34</v>
      </c>
      <c r="AB1550" s="165" t="s">
        <v>34</v>
      </c>
      <c r="AC1550" s="165" t="s">
        <v>34</v>
      </c>
      <c r="AD1550" s="165" t="s">
        <v>34</v>
      </c>
      <c r="AE1550" s="165" t="s">
        <v>34</v>
      </c>
      <c r="AF1550" s="165" t="s">
        <v>34</v>
      </c>
      <c r="AG1550" s="165" t="s">
        <v>34</v>
      </c>
      <c r="AH1550" s="165" t="s">
        <v>34</v>
      </c>
      <c r="AI1550" s="170" t="s">
        <v>405</v>
      </c>
      <c r="AJ1550" s="41" t="s">
        <v>405</v>
      </c>
      <c r="AK1550" s="1" t="s">
        <v>404</v>
      </c>
      <c r="AL1550" s="90">
        <v>1</v>
      </c>
      <c r="AM1550" s="92"/>
      <c r="AN1550" s="25" t="s">
        <v>1587</v>
      </c>
      <c r="AO1550" s="25"/>
      <c r="AP1550" s="25"/>
      <c r="AQ1550" s="25"/>
      <c r="AR1550" s="25"/>
      <c r="AS1550" s="34" t="s">
        <v>512</v>
      </c>
      <c r="AT1550" s="34"/>
      <c r="AU1550" s="29">
        <v>1444</v>
      </c>
      <c r="AV1550" s="29" t="s">
        <v>449</v>
      </c>
      <c r="AW1550" s="29" t="str">
        <f t="shared" si="320"/>
        <v>1444.</v>
      </c>
      <c r="AX1550" s="104"/>
      <c r="BN1550" s="104"/>
    </row>
    <row r="1551" spans="1:66" ht="22.5" customHeight="1" x14ac:dyDescent="0.3">
      <c r="A1551" s="159" t="str">
        <f t="shared" si="323"/>
        <v>1445.</v>
      </c>
      <c r="B1551" s="159">
        <v>5370</v>
      </c>
      <c r="C1551" s="171" t="s">
        <v>1475</v>
      </c>
      <c r="D1551" s="159">
        <v>1961</v>
      </c>
      <c r="E1551" s="167" t="s">
        <v>34</v>
      </c>
      <c r="F1551" s="159" t="s">
        <v>35</v>
      </c>
      <c r="G1551" s="168">
        <v>5</v>
      </c>
      <c r="H1551" s="168">
        <v>2</v>
      </c>
      <c r="I1551" s="165">
        <v>1550.2</v>
      </c>
      <c r="J1551" s="165">
        <v>1406.6</v>
      </c>
      <c r="K1551" s="165">
        <v>1236.0999999999999</v>
      </c>
      <c r="L1551" s="169">
        <v>62</v>
      </c>
      <c r="M1551" s="165">
        <f>T1551+AG1551</f>
        <v>1360506</v>
      </c>
      <c r="N1551" s="165" t="s">
        <v>34</v>
      </c>
      <c r="O1551" s="160" t="s">
        <v>34</v>
      </c>
      <c r="P1551" s="165" t="s">
        <v>34</v>
      </c>
      <c r="Q1551" s="152">
        <f t="shared" si="315"/>
        <v>1360506</v>
      </c>
      <c r="R1551" s="173">
        <f t="shared" si="324"/>
        <v>877.63256354018836</v>
      </c>
      <c r="S1551" s="154">
        <v>5526.6610169491523</v>
      </c>
      <c r="T1551" s="165">
        <v>1116386</v>
      </c>
      <c r="U1551" s="169" t="s">
        <v>34</v>
      </c>
      <c r="V1551" s="165" t="s">
        <v>34</v>
      </c>
      <c r="W1551" s="165" t="s">
        <v>34</v>
      </c>
      <c r="X1551" s="165" t="s">
        <v>34</v>
      </c>
      <c r="Y1551" s="165" t="s">
        <v>34</v>
      </c>
      <c r="Z1551" s="165" t="s">
        <v>34</v>
      </c>
      <c r="AA1551" s="165" t="s">
        <v>34</v>
      </c>
      <c r="AB1551" s="165" t="s">
        <v>34</v>
      </c>
      <c r="AC1551" s="165" t="s">
        <v>34</v>
      </c>
      <c r="AD1551" s="165" t="s">
        <v>34</v>
      </c>
      <c r="AE1551" s="165" t="s">
        <v>34</v>
      </c>
      <c r="AF1551" s="165" t="s">
        <v>34</v>
      </c>
      <c r="AG1551" s="165">
        <v>244120</v>
      </c>
      <c r="AH1551" s="165" t="s">
        <v>34</v>
      </c>
      <c r="AI1551" s="170" t="s">
        <v>405</v>
      </c>
      <c r="AJ1551" s="41" t="s">
        <v>405</v>
      </c>
      <c r="AK1551" s="1" t="s">
        <v>408</v>
      </c>
      <c r="AL1551" s="90">
        <v>1</v>
      </c>
      <c r="AM1551" s="91"/>
      <c r="AN1551" s="25" t="s">
        <v>1907</v>
      </c>
      <c r="AO1551" s="25"/>
      <c r="AP1551" s="25"/>
      <c r="AQ1551" s="25"/>
      <c r="AR1551" s="25"/>
      <c r="AS1551" s="34"/>
      <c r="AT1551" s="34"/>
      <c r="AU1551" s="29">
        <v>1445</v>
      </c>
      <c r="AV1551" s="29" t="s">
        <v>449</v>
      </c>
      <c r="AW1551" s="29" t="str">
        <f t="shared" si="320"/>
        <v>1445.</v>
      </c>
      <c r="AX1551" s="104"/>
      <c r="BN1551" s="104"/>
    </row>
    <row r="1552" spans="1:66" ht="22.5" customHeight="1" x14ac:dyDescent="0.3">
      <c r="A1552" s="159" t="str">
        <f t="shared" si="323"/>
        <v>1446.</v>
      </c>
      <c r="B1552" s="159">
        <v>5374</v>
      </c>
      <c r="C1552" s="171" t="s">
        <v>1476</v>
      </c>
      <c r="D1552" s="159">
        <v>1959</v>
      </c>
      <c r="E1552" s="167" t="s">
        <v>34</v>
      </c>
      <c r="F1552" s="159" t="s">
        <v>35</v>
      </c>
      <c r="G1552" s="168">
        <v>2</v>
      </c>
      <c r="H1552" s="168">
        <v>1</v>
      </c>
      <c r="I1552" s="165">
        <v>446</v>
      </c>
      <c r="J1552" s="165">
        <v>419.2</v>
      </c>
      <c r="K1552" s="165">
        <v>285</v>
      </c>
      <c r="L1552" s="169">
        <v>24</v>
      </c>
      <c r="M1552" s="165">
        <f>T1552</f>
        <v>249898.98</v>
      </c>
      <c r="N1552" s="165" t="s">
        <v>34</v>
      </c>
      <c r="O1552" s="160" t="s">
        <v>34</v>
      </c>
      <c r="P1552" s="165" t="s">
        <v>34</v>
      </c>
      <c r="Q1552" s="152">
        <f t="shared" si="315"/>
        <v>249898.98</v>
      </c>
      <c r="R1552" s="173">
        <f t="shared" si="324"/>
        <v>560.31161434977582</v>
      </c>
      <c r="S1552" s="154">
        <v>5526.6610169491523</v>
      </c>
      <c r="T1552" s="165">
        <v>249898.98</v>
      </c>
      <c r="U1552" s="169" t="s">
        <v>34</v>
      </c>
      <c r="V1552" s="165" t="s">
        <v>34</v>
      </c>
      <c r="W1552" s="165" t="s">
        <v>34</v>
      </c>
      <c r="X1552" s="165" t="s">
        <v>34</v>
      </c>
      <c r="Y1552" s="165" t="s">
        <v>34</v>
      </c>
      <c r="Z1552" s="165" t="s">
        <v>34</v>
      </c>
      <c r="AA1552" s="165" t="s">
        <v>34</v>
      </c>
      <c r="AB1552" s="165" t="s">
        <v>34</v>
      </c>
      <c r="AC1552" s="165" t="s">
        <v>34</v>
      </c>
      <c r="AD1552" s="165" t="s">
        <v>34</v>
      </c>
      <c r="AE1552" s="165" t="s">
        <v>34</v>
      </c>
      <c r="AF1552" s="165" t="s">
        <v>34</v>
      </c>
      <c r="AG1552" s="165" t="s">
        <v>34</v>
      </c>
      <c r="AH1552" s="165" t="s">
        <v>34</v>
      </c>
      <c r="AI1552" s="170" t="s">
        <v>405</v>
      </c>
      <c r="AJ1552" s="41" t="s">
        <v>405</v>
      </c>
      <c r="AK1552" s="1" t="s">
        <v>404</v>
      </c>
      <c r="AL1552" s="90">
        <v>1</v>
      </c>
      <c r="AM1552" s="92"/>
      <c r="AN1552" s="25" t="s">
        <v>486</v>
      </c>
      <c r="AO1552" s="25"/>
      <c r="AP1552" s="25"/>
      <c r="AQ1552" s="25"/>
      <c r="AR1552" s="25"/>
      <c r="AS1552" s="34" t="s">
        <v>1865</v>
      </c>
      <c r="AT1552" s="34"/>
      <c r="AU1552" s="29">
        <v>1446</v>
      </c>
      <c r="AV1552" s="29" t="s">
        <v>449</v>
      </c>
      <c r="AW1552" s="29" t="str">
        <f t="shared" si="320"/>
        <v>1446.</v>
      </c>
      <c r="AX1552" s="104"/>
      <c r="BN1552" s="104"/>
    </row>
    <row r="1553" spans="1:66" ht="22.5" customHeight="1" x14ac:dyDescent="0.3">
      <c r="A1553" s="159" t="str">
        <f t="shared" si="323"/>
        <v>1447.</v>
      </c>
      <c r="B1553" s="159">
        <v>5375</v>
      </c>
      <c r="C1553" s="171" t="s">
        <v>1477</v>
      </c>
      <c r="D1553" s="159">
        <v>1974</v>
      </c>
      <c r="E1553" s="167" t="s">
        <v>34</v>
      </c>
      <c r="F1553" s="159" t="s">
        <v>35</v>
      </c>
      <c r="G1553" s="168">
        <v>5</v>
      </c>
      <c r="H1553" s="168">
        <v>8</v>
      </c>
      <c r="I1553" s="165">
        <v>6669.1</v>
      </c>
      <c r="J1553" s="165">
        <v>5863.9</v>
      </c>
      <c r="K1553" s="165">
        <v>5863.9</v>
      </c>
      <c r="L1553" s="169">
        <v>291</v>
      </c>
      <c r="M1553" s="165">
        <f>AD1553</f>
        <v>633271.68000000005</v>
      </c>
      <c r="N1553" s="165" t="s">
        <v>34</v>
      </c>
      <c r="O1553" s="160" t="s">
        <v>34</v>
      </c>
      <c r="P1553" s="165" t="s">
        <v>34</v>
      </c>
      <c r="Q1553" s="152">
        <f t="shared" si="315"/>
        <v>633271.68000000005</v>
      </c>
      <c r="R1553" s="173">
        <f t="shared" si="324"/>
        <v>94.956093026045494</v>
      </c>
      <c r="S1553" s="154">
        <v>5526.6610169491523</v>
      </c>
      <c r="T1553" s="165" t="s">
        <v>34</v>
      </c>
      <c r="U1553" s="169" t="s">
        <v>34</v>
      </c>
      <c r="V1553" s="165" t="s">
        <v>34</v>
      </c>
      <c r="W1553" s="165" t="s">
        <v>34</v>
      </c>
      <c r="X1553" s="165" t="s">
        <v>34</v>
      </c>
      <c r="Y1553" s="165" t="s">
        <v>34</v>
      </c>
      <c r="Z1553" s="165" t="s">
        <v>34</v>
      </c>
      <c r="AA1553" s="165" t="s">
        <v>34</v>
      </c>
      <c r="AB1553" s="165" t="s">
        <v>34</v>
      </c>
      <c r="AC1553" s="165">
        <v>295.2</v>
      </c>
      <c r="AD1553" s="165">
        <v>633271.68000000005</v>
      </c>
      <c r="AE1553" s="165" t="s">
        <v>34</v>
      </c>
      <c r="AF1553" s="165" t="s">
        <v>34</v>
      </c>
      <c r="AG1553" s="165" t="s">
        <v>34</v>
      </c>
      <c r="AH1553" s="165" t="s">
        <v>34</v>
      </c>
      <c r="AI1553" s="170" t="s">
        <v>405</v>
      </c>
      <c r="AJ1553" s="41" t="s">
        <v>405</v>
      </c>
      <c r="AK1553" s="1" t="s">
        <v>404</v>
      </c>
      <c r="AL1553" s="90">
        <v>1</v>
      </c>
      <c r="AM1553" s="92"/>
      <c r="AN1553" s="25" t="s">
        <v>1591</v>
      </c>
      <c r="AO1553" s="25"/>
      <c r="AP1553" s="25"/>
      <c r="AQ1553" s="25"/>
      <c r="AR1553" s="25"/>
      <c r="AS1553" s="34"/>
      <c r="AT1553" s="34"/>
      <c r="AU1553" s="29">
        <v>1447</v>
      </c>
      <c r="AV1553" s="29" t="s">
        <v>449</v>
      </c>
      <c r="AW1553" s="29" t="str">
        <f t="shared" si="320"/>
        <v>1447.</v>
      </c>
      <c r="AX1553" s="104"/>
      <c r="BN1553" s="104"/>
    </row>
    <row r="1554" spans="1:66" ht="22.5" customHeight="1" x14ac:dyDescent="0.3">
      <c r="A1554" s="159" t="str">
        <f t="shared" si="323"/>
        <v>1448.</v>
      </c>
      <c r="B1554" s="159">
        <v>5383</v>
      </c>
      <c r="C1554" s="171" t="s">
        <v>1478</v>
      </c>
      <c r="D1554" s="159">
        <v>1964</v>
      </c>
      <c r="E1554" s="167" t="s">
        <v>34</v>
      </c>
      <c r="F1554" s="159" t="s">
        <v>37</v>
      </c>
      <c r="G1554" s="168">
        <v>5</v>
      </c>
      <c r="H1554" s="168">
        <v>4</v>
      </c>
      <c r="I1554" s="165">
        <v>4291.1000000000004</v>
      </c>
      <c r="J1554" s="165">
        <v>3932.7</v>
      </c>
      <c r="K1554" s="165">
        <v>3932.7</v>
      </c>
      <c r="L1554" s="169">
        <v>173</v>
      </c>
      <c r="M1554" s="165">
        <f>T1554</f>
        <v>812147.22</v>
      </c>
      <c r="N1554" s="165" t="s">
        <v>34</v>
      </c>
      <c r="O1554" s="160" t="s">
        <v>34</v>
      </c>
      <c r="P1554" s="165" t="s">
        <v>34</v>
      </c>
      <c r="Q1554" s="152">
        <f t="shared" si="315"/>
        <v>812147.22</v>
      </c>
      <c r="R1554" s="173">
        <f t="shared" si="324"/>
        <v>189.26317727389247</v>
      </c>
      <c r="S1554" s="154">
        <v>5526.6610169491523</v>
      </c>
      <c r="T1554" s="165">
        <v>812147.22</v>
      </c>
      <c r="U1554" s="169" t="s">
        <v>34</v>
      </c>
      <c r="V1554" s="165" t="s">
        <v>34</v>
      </c>
      <c r="W1554" s="165" t="s">
        <v>34</v>
      </c>
      <c r="X1554" s="165" t="s">
        <v>34</v>
      </c>
      <c r="Y1554" s="165" t="s">
        <v>34</v>
      </c>
      <c r="Z1554" s="165" t="s">
        <v>34</v>
      </c>
      <c r="AA1554" s="165" t="s">
        <v>34</v>
      </c>
      <c r="AB1554" s="165" t="s">
        <v>34</v>
      </c>
      <c r="AC1554" s="165" t="s">
        <v>34</v>
      </c>
      <c r="AD1554" s="165" t="s">
        <v>34</v>
      </c>
      <c r="AE1554" s="165" t="s">
        <v>34</v>
      </c>
      <c r="AF1554" s="165" t="s">
        <v>34</v>
      </c>
      <c r="AG1554" s="165" t="s">
        <v>34</v>
      </c>
      <c r="AH1554" s="165" t="s">
        <v>34</v>
      </c>
      <c r="AI1554" s="170" t="s">
        <v>405</v>
      </c>
      <c r="AJ1554" s="41" t="s">
        <v>405</v>
      </c>
      <c r="AK1554" s="1" t="s">
        <v>404</v>
      </c>
      <c r="AL1554" s="90"/>
      <c r="AM1554" s="92">
        <v>1</v>
      </c>
      <c r="AN1554" s="25" t="s">
        <v>486</v>
      </c>
      <c r="AO1554" s="25"/>
      <c r="AP1554" s="25"/>
      <c r="AQ1554" s="25"/>
      <c r="AR1554" s="25"/>
      <c r="AS1554" s="34" t="s">
        <v>1882</v>
      </c>
      <c r="AT1554" s="34"/>
      <c r="AU1554" s="29">
        <v>1448</v>
      </c>
      <c r="AV1554" s="29" t="s">
        <v>449</v>
      </c>
      <c r="AW1554" s="29" t="str">
        <f t="shared" si="320"/>
        <v>1448.</v>
      </c>
      <c r="AX1554" s="104"/>
      <c r="BN1554" s="104"/>
    </row>
    <row r="1555" spans="1:66" ht="22.5" customHeight="1" x14ac:dyDescent="0.3">
      <c r="A1555" s="159" t="str">
        <f t="shared" si="323"/>
        <v>1449.</v>
      </c>
      <c r="B1555" s="159">
        <v>5384</v>
      </c>
      <c r="C1555" s="171" t="s">
        <v>1479</v>
      </c>
      <c r="D1555" s="159">
        <v>1964</v>
      </c>
      <c r="E1555" s="167" t="s">
        <v>34</v>
      </c>
      <c r="F1555" s="159" t="s">
        <v>37</v>
      </c>
      <c r="G1555" s="168">
        <v>5</v>
      </c>
      <c r="H1555" s="168">
        <v>4</v>
      </c>
      <c r="I1555" s="165">
        <v>4186.6000000000004</v>
      </c>
      <c r="J1555" s="165">
        <v>3890.6</v>
      </c>
      <c r="K1555" s="165">
        <v>3890.6</v>
      </c>
      <c r="L1555" s="169">
        <v>177</v>
      </c>
      <c r="M1555" s="165">
        <f>T1555</f>
        <v>447947.62</v>
      </c>
      <c r="N1555" s="165" t="s">
        <v>34</v>
      </c>
      <c r="O1555" s="160" t="s">
        <v>34</v>
      </c>
      <c r="P1555" s="165" t="s">
        <v>34</v>
      </c>
      <c r="Q1555" s="152">
        <f t="shared" si="315"/>
        <v>447947.62</v>
      </c>
      <c r="R1555" s="173">
        <f t="shared" si="324"/>
        <v>106.99556203124253</v>
      </c>
      <c r="S1555" s="154">
        <v>5526.6610169491523</v>
      </c>
      <c r="T1555" s="165">
        <v>447947.62</v>
      </c>
      <c r="U1555" s="169" t="s">
        <v>34</v>
      </c>
      <c r="V1555" s="165" t="s">
        <v>34</v>
      </c>
      <c r="W1555" s="165" t="s">
        <v>34</v>
      </c>
      <c r="X1555" s="165" t="s">
        <v>34</v>
      </c>
      <c r="Y1555" s="165" t="s">
        <v>34</v>
      </c>
      <c r="Z1555" s="165" t="s">
        <v>34</v>
      </c>
      <c r="AA1555" s="165" t="s">
        <v>34</v>
      </c>
      <c r="AB1555" s="165" t="s">
        <v>34</v>
      </c>
      <c r="AC1555" s="165" t="s">
        <v>34</v>
      </c>
      <c r="AD1555" s="165" t="s">
        <v>34</v>
      </c>
      <c r="AE1555" s="165" t="s">
        <v>34</v>
      </c>
      <c r="AF1555" s="165" t="s">
        <v>34</v>
      </c>
      <c r="AG1555" s="165" t="s">
        <v>34</v>
      </c>
      <c r="AH1555" s="165" t="s">
        <v>34</v>
      </c>
      <c r="AI1555" s="170" t="s">
        <v>405</v>
      </c>
      <c r="AJ1555" s="41" t="s">
        <v>405</v>
      </c>
      <c r="AK1555" s="1" t="s">
        <v>404</v>
      </c>
      <c r="AL1555" s="90">
        <v>1</v>
      </c>
      <c r="AM1555" s="92"/>
      <c r="AN1555" s="25" t="s">
        <v>501</v>
      </c>
      <c r="AO1555" s="25"/>
      <c r="AP1555" s="25"/>
      <c r="AQ1555" s="25"/>
      <c r="AR1555" s="25"/>
      <c r="AS1555" s="34"/>
      <c r="AT1555" s="34"/>
      <c r="AU1555" s="29">
        <v>1449</v>
      </c>
      <c r="AV1555" s="29" t="s">
        <v>449</v>
      </c>
      <c r="AW1555" s="29" t="str">
        <f t="shared" si="320"/>
        <v>1449.</v>
      </c>
      <c r="AX1555" s="104"/>
      <c r="BN1555" s="104"/>
    </row>
    <row r="1556" spans="1:66" ht="22.5" customHeight="1" x14ac:dyDescent="0.3">
      <c r="A1556" s="159" t="str">
        <f t="shared" si="323"/>
        <v>1450.</v>
      </c>
      <c r="B1556" s="159">
        <v>5386</v>
      </c>
      <c r="C1556" s="185" t="s">
        <v>1480</v>
      </c>
      <c r="D1556" s="159">
        <v>1964</v>
      </c>
      <c r="E1556" s="167" t="s">
        <v>34</v>
      </c>
      <c r="F1556" s="159" t="s">
        <v>35</v>
      </c>
      <c r="G1556" s="168">
        <v>5</v>
      </c>
      <c r="H1556" s="168">
        <v>4</v>
      </c>
      <c r="I1556" s="165">
        <v>2480.3000000000002</v>
      </c>
      <c r="J1556" s="165">
        <v>2099</v>
      </c>
      <c r="K1556" s="165">
        <v>1631.3</v>
      </c>
      <c r="L1556" s="169">
        <v>168</v>
      </c>
      <c r="M1556" s="165">
        <f>X1556</f>
        <v>1394889</v>
      </c>
      <c r="N1556" s="165" t="s">
        <v>34</v>
      </c>
      <c r="O1556" s="160" t="s">
        <v>34</v>
      </c>
      <c r="P1556" s="165" t="s">
        <v>34</v>
      </c>
      <c r="Q1556" s="152">
        <f t="shared" si="315"/>
        <v>1394889</v>
      </c>
      <c r="R1556" s="173">
        <f t="shared" si="324"/>
        <v>562.38721122444861</v>
      </c>
      <c r="S1556" s="154">
        <v>5526.6610169491523</v>
      </c>
      <c r="T1556" s="165" t="s">
        <v>34</v>
      </c>
      <c r="U1556" s="169" t="s">
        <v>34</v>
      </c>
      <c r="V1556" s="165" t="s">
        <v>34</v>
      </c>
      <c r="W1556" s="165">
        <v>1140.9000000000001</v>
      </c>
      <c r="X1556" s="165">
        <v>1394889</v>
      </c>
      <c r="Y1556" s="165" t="s">
        <v>34</v>
      </c>
      <c r="Z1556" s="165" t="s">
        <v>34</v>
      </c>
      <c r="AA1556" s="165" t="s">
        <v>34</v>
      </c>
      <c r="AB1556" s="165" t="s">
        <v>34</v>
      </c>
      <c r="AC1556" s="165" t="s">
        <v>34</v>
      </c>
      <c r="AD1556" s="165" t="s">
        <v>34</v>
      </c>
      <c r="AE1556" s="165" t="s">
        <v>34</v>
      </c>
      <c r="AF1556" s="165" t="s">
        <v>34</v>
      </c>
      <c r="AG1556" s="165" t="s">
        <v>34</v>
      </c>
      <c r="AH1556" s="165" t="s">
        <v>34</v>
      </c>
      <c r="AI1556" s="170" t="s">
        <v>405</v>
      </c>
      <c r="AJ1556" s="41" t="s">
        <v>405</v>
      </c>
      <c r="AK1556" s="1" t="s">
        <v>408</v>
      </c>
      <c r="AL1556" s="90">
        <v>1</v>
      </c>
      <c r="AM1556" s="91"/>
      <c r="AN1556" s="25" t="s">
        <v>1587</v>
      </c>
      <c r="AO1556" s="25"/>
      <c r="AP1556" s="25"/>
      <c r="AQ1556" s="25"/>
      <c r="AR1556" s="25"/>
      <c r="AS1556" s="34"/>
      <c r="AT1556" s="34"/>
      <c r="AU1556" s="29">
        <v>1450</v>
      </c>
      <c r="AV1556" s="29" t="s">
        <v>449</v>
      </c>
      <c r="AW1556" s="29" t="str">
        <f t="shared" si="320"/>
        <v>1450.</v>
      </c>
      <c r="AX1556" s="104"/>
      <c r="BN1556" s="104"/>
    </row>
    <row r="1557" spans="1:66" ht="22.5" customHeight="1" x14ac:dyDescent="0.3">
      <c r="A1557" s="159" t="str">
        <f t="shared" si="323"/>
        <v>1451.</v>
      </c>
      <c r="B1557" s="159">
        <v>5387</v>
      </c>
      <c r="C1557" s="185" t="s">
        <v>1481</v>
      </c>
      <c r="D1557" s="159">
        <v>1965</v>
      </c>
      <c r="E1557" s="167" t="s">
        <v>34</v>
      </c>
      <c r="F1557" s="159" t="s">
        <v>37</v>
      </c>
      <c r="G1557" s="168">
        <v>5</v>
      </c>
      <c r="H1557" s="168">
        <v>4</v>
      </c>
      <c r="I1557" s="165">
        <v>3839</v>
      </c>
      <c r="J1557" s="165">
        <v>3451</v>
      </c>
      <c r="K1557" s="165">
        <v>2538.1999999999998</v>
      </c>
      <c r="L1557" s="169">
        <v>174</v>
      </c>
      <c r="M1557" s="165">
        <f>X1557</f>
        <v>1701110.88</v>
      </c>
      <c r="N1557" s="165" t="s">
        <v>34</v>
      </c>
      <c r="O1557" s="160" t="s">
        <v>34</v>
      </c>
      <c r="P1557" s="165" t="s">
        <v>34</v>
      </c>
      <c r="Q1557" s="152">
        <f t="shared" si="315"/>
        <v>1701110.88</v>
      </c>
      <c r="R1557" s="173">
        <f t="shared" si="324"/>
        <v>443.11301901536854</v>
      </c>
      <c r="S1557" s="154">
        <v>5526.6610169491523</v>
      </c>
      <c r="T1557" s="165" t="s">
        <v>34</v>
      </c>
      <c r="U1557" s="169" t="s">
        <v>34</v>
      </c>
      <c r="V1557" s="165" t="s">
        <v>34</v>
      </c>
      <c r="W1557" s="165">
        <v>1075.3399999999999</v>
      </c>
      <c r="X1557" s="165">
        <v>1701110.88</v>
      </c>
      <c r="Y1557" s="165" t="s">
        <v>34</v>
      </c>
      <c r="Z1557" s="165" t="s">
        <v>34</v>
      </c>
      <c r="AA1557" s="165" t="s">
        <v>34</v>
      </c>
      <c r="AB1557" s="165" t="s">
        <v>34</v>
      </c>
      <c r="AC1557" s="165" t="s">
        <v>34</v>
      </c>
      <c r="AD1557" s="165" t="s">
        <v>34</v>
      </c>
      <c r="AE1557" s="165" t="s">
        <v>34</v>
      </c>
      <c r="AF1557" s="165" t="s">
        <v>34</v>
      </c>
      <c r="AG1557" s="165" t="s">
        <v>34</v>
      </c>
      <c r="AH1557" s="165" t="s">
        <v>34</v>
      </c>
      <c r="AI1557" s="170" t="s">
        <v>405</v>
      </c>
      <c r="AJ1557" s="41" t="s">
        <v>405</v>
      </c>
      <c r="AK1557" s="32" t="s">
        <v>404</v>
      </c>
      <c r="AL1557" s="90">
        <v>1</v>
      </c>
      <c r="AM1557" s="92"/>
      <c r="AN1557" s="25" t="s">
        <v>1587</v>
      </c>
      <c r="AO1557" s="25"/>
      <c r="AP1557" s="25"/>
      <c r="AQ1557" s="25"/>
      <c r="AR1557" s="25"/>
      <c r="AS1557" s="34"/>
      <c r="AT1557" s="34"/>
      <c r="AU1557" s="29">
        <v>1451</v>
      </c>
      <c r="AV1557" s="29" t="s">
        <v>449</v>
      </c>
      <c r="AW1557" s="29" t="str">
        <f t="shared" si="320"/>
        <v>1451.</v>
      </c>
      <c r="AX1557" s="104"/>
      <c r="BN1557" s="104"/>
    </row>
    <row r="1558" spans="1:66" ht="22.5" customHeight="1" x14ac:dyDescent="0.3">
      <c r="A1558" s="159" t="str">
        <f t="shared" si="323"/>
        <v>1452.</v>
      </c>
      <c r="B1558" s="159">
        <v>5390</v>
      </c>
      <c r="C1558" s="171" t="s">
        <v>1482</v>
      </c>
      <c r="D1558" s="159">
        <v>1957</v>
      </c>
      <c r="E1558" s="167" t="s">
        <v>34</v>
      </c>
      <c r="F1558" s="159" t="s">
        <v>35</v>
      </c>
      <c r="G1558" s="168">
        <v>4</v>
      </c>
      <c r="H1558" s="168">
        <v>3</v>
      </c>
      <c r="I1558" s="165">
        <v>2908.9</v>
      </c>
      <c r="J1558" s="165">
        <v>2656.9</v>
      </c>
      <c r="K1558" s="165">
        <v>2293.6999999999998</v>
      </c>
      <c r="L1558" s="169">
        <v>81</v>
      </c>
      <c r="M1558" s="165">
        <f>AG1558</f>
        <v>575000</v>
      </c>
      <c r="N1558" s="165" t="s">
        <v>34</v>
      </c>
      <c r="O1558" s="160" t="s">
        <v>34</v>
      </c>
      <c r="P1558" s="165" t="s">
        <v>34</v>
      </c>
      <c r="Q1558" s="152">
        <f t="shared" si="315"/>
        <v>575000</v>
      </c>
      <c r="R1558" s="173">
        <f t="shared" si="324"/>
        <v>197.66922204269653</v>
      </c>
      <c r="S1558" s="154">
        <v>5526.6610169491523</v>
      </c>
      <c r="T1558" s="165" t="s">
        <v>34</v>
      </c>
      <c r="U1558" s="169" t="s">
        <v>34</v>
      </c>
      <c r="V1558" s="165" t="s">
        <v>34</v>
      </c>
      <c r="W1558" s="165" t="s">
        <v>34</v>
      </c>
      <c r="X1558" s="165" t="s">
        <v>34</v>
      </c>
      <c r="Y1558" s="165" t="s">
        <v>34</v>
      </c>
      <c r="Z1558" s="165" t="s">
        <v>34</v>
      </c>
      <c r="AA1558" s="165" t="s">
        <v>34</v>
      </c>
      <c r="AB1558" s="165" t="s">
        <v>34</v>
      </c>
      <c r="AC1558" s="165" t="s">
        <v>34</v>
      </c>
      <c r="AD1558" s="165" t="s">
        <v>34</v>
      </c>
      <c r="AE1558" s="165" t="s">
        <v>34</v>
      </c>
      <c r="AF1558" s="165" t="s">
        <v>34</v>
      </c>
      <c r="AG1558" s="165">
        <v>575000</v>
      </c>
      <c r="AH1558" s="165" t="s">
        <v>34</v>
      </c>
      <c r="AI1558" s="170" t="s">
        <v>405</v>
      </c>
      <c r="AJ1558" s="41" t="s">
        <v>405</v>
      </c>
      <c r="AK1558" s="32" t="s">
        <v>407</v>
      </c>
      <c r="AL1558" s="90">
        <v>1</v>
      </c>
      <c r="AM1558" s="89"/>
      <c r="AN1558" s="25" t="s">
        <v>1955</v>
      </c>
      <c r="AO1558" s="25"/>
      <c r="AP1558" s="25"/>
      <c r="AQ1558" s="25"/>
      <c r="AR1558" s="25"/>
      <c r="AS1558" s="34" t="s">
        <v>1797</v>
      </c>
      <c r="AT1558" s="34"/>
      <c r="AU1558" s="29">
        <v>1452</v>
      </c>
      <c r="AV1558" s="29" t="s">
        <v>449</v>
      </c>
      <c r="AW1558" s="29" t="str">
        <f t="shared" si="320"/>
        <v>1452.</v>
      </c>
      <c r="AX1558" s="104"/>
      <c r="BN1558" s="104"/>
    </row>
    <row r="1559" spans="1:66" ht="22.5" customHeight="1" x14ac:dyDescent="0.3">
      <c r="A1559" s="159" t="str">
        <f t="shared" si="323"/>
        <v>1453.</v>
      </c>
      <c r="B1559" s="159">
        <v>5392</v>
      </c>
      <c r="C1559" s="171" t="s">
        <v>1483</v>
      </c>
      <c r="D1559" s="159">
        <v>1961</v>
      </c>
      <c r="E1559" s="167" t="s">
        <v>34</v>
      </c>
      <c r="F1559" s="159" t="s">
        <v>35</v>
      </c>
      <c r="G1559" s="168">
        <v>4</v>
      </c>
      <c r="H1559" s="168">
        <v>4</v>
      </c>
      <c r="I1559" s="165">
        <v>2754.79</v>
      </c>
      <c r="J1559" s="165">
        <v>2492.09</v>
      </c>
      <c r="K1559" s="165">
        <v>2219.39</v>
      </c>
      <c r="L1559" s="169">
        <v>86</v>
      </c>
      <c r="M1559" s="165">
        <f>AG1559</f>
        <v>233669.27</v>
      </c>
      <c r="N1559" s="165" t="s">
        <v>34</v>
      </c>
      <c r="O1559" s="160" t="s">
        <v>34</v>
      </c>
      <c r="P1559" s="165" t="s">
        <v>34</v>
      </c>
      <c r="Q1559" s="152">
        <f t="shared" si="315"/>
        <v>233669.27</v>
      </c>
      <c r="R1559" s="173">
        <f t="shared" si="324"/>
        <v>84.82289757113972</v>
      </c>
      <c r="S1559" s="154">
        <v>5526.6610169491523</v>
      </c>
      <c r="T1559" s="165" t="s">
        <v>34</v>
      </c>
      <c r="U1559" s="169" t="s">
        <v>34</v>
      </c>
      <c r="V1559" s="165" t="s">
        <v>34</v>
      </c>
      <c r="W1559" s="165" t="s">
        <v>34</v>
      </c>
      <c r="X1559" s="165" t="s">
        <v>34</v>
      </c>
      <c r="Y1559" s="165" t="s">
        <v>34</v>
      </c>
      <c r="Z1559" s="165" t="s">
        <v>34</v>
      </c>
      <c r="AA1559" s="165" t="s">
        <v>34</v>
      </c>
      <c r="AB1559" s="165" t="s">
        <v>34</v>
      </c>
      <c r="AC1559" s="165" t="s">
        <v>34</v>
      </c>
      <c r="AD1559" s="165" t="s">
        <v>34</v>
      </c>
      <c r="AE1559" s="165" t="s">
        <v>34</v>
      </c>
      <c r="AF1559" s="165" t="s">
        <v>34</v>
      </c>
      <c r="AG1559" s="165">
        <v>233669.27</v>
      </c>
      <c r="AH1559" s="165" t="s">
        <v>34</v>
      </c>
      <c r="AI1559" s="170" t="s">
        <v>405</v>
      </c>
      <c r="AJ1559" s="41" t="s">
        <v>405</v>
      </c>
      <c r="AK1559" s="5" t="s">
        <v>404</v>
      </c>
      <c r="AL1559" s="90">
        <v>1</v>
      </c>
      <c r="AM1559" s="92"/>
      <c r="AN1559" s="25" t="s">
        <v>486</v>
      </c>
      <c r="AO1559" s="25"/>
      <c r="AP1559" s="25"/>
      <c r="AQ1559" s="25"/>
      <c r="AR1559" s="25"/>
      <c r="AS1559" s="34" t="s">
        <v>1948</v>
      </c>
      <c r="AT1559" s="34"/>
      <c r="AU1559" s="29">
        <v>1453</v>
      </c>
      <c r="AV1559" s="29" t="s">
        <v>449</v>
      </c>
      <c r="AW1559" s="29" t="str">
        <f t="shared" si="320"/>
        <v>1453.</v>
      </c>
      <c r="AX1559" s="104"/>
      <c r="BN1559" s="104"/>
    </row>
    <row r="1560" spans="1:66" ht="22.5" customHeight="1" x14ac:dyDescent="0.3">
      <c r="A1560" s="159" t="str">
        <f t="shared" si="323"/>
        <v>1454.</v>
      </c>
      <c r="B1560" s="159">
        <v>5395</v>
      </c>
      <c r="C1560" s="185" t="s">
        <v>1129</v>
      </c>
      <c r="D1560" s="159">
        <v>1953</v>
      </c>
      <c r="E1560" s="167" t="s">
        <v>34</v>
      </c>
      <c r="F1560" s="159" t="s">
        <v>35</v>
      </c>
      <c r="G1560" s="168">
        <v>2</v>
      </c>
      <c r="H1560" s="168">
        <v>2</v>
      </c>
      <c r="I1560" s="165">
        <v>798.69</v>
      </c>
      <c r="J1560" s="165">
        <v>717.99</v>
      </c>
      <c r="K1560" s="165">
        <v>717.99</v>
      </c>
      <c r="L1560" s="169">
        <v>43</v>
      </c>
      <c r="M1560" s="165">
        <f>T1560</f>
        <v>120729.83</v>
      </c>
      <c r="N1560" s="165" t="s">
        <v>34</v>
      </c>
      <c r="O1560" s="160" t="s">
        <v>34</v>
      </c>
      <c r="P1560" s="165" t="s">
        <v>34</v>
      </c>
      <c r="Q1560" s="152">
        <f t="shared" si="315"/>
        <v>120729.83</v>
      </c>
      <c r="R1560" s="173">
        <f t="shared" si="324"/>
        <v>151.15981169164505</v>
      </c>
      <c r="S1560" s="154">
        <v>5526.6610169491523</v>
      </c>
      <c r="T1560" s="165">
        <v>120729.83</v>
      </c>
      <c r="U1560" s="169" t="s">
        <v>34</v>
      </c>
      <c r="V1560" s="165" t="s">
        <v>34</v>
      </c>
      <c r="W1560" s="165" t="s">
        <v>34</v>
      </c>
      <c r="X1560" s="165" t="s">
        <v>34</v>
      </c>
      <c r="Y1560" s="165" t="s">
        <v>34</v>
      </c>
      <c r="Z1560" s="165" t="s">
        <v>34</v>
      </c>
      <c r="AA1560" s="165" t="s">
        <v>34</v>
      </c>
      <c r="AB1560" s="165" t="s">
        <v>34</v>
      </c>
      <c r="AC1560" s="165" t="s">
        <v>34</v>
      </c>
      <c r="AD1560" s="165" t="s">
        <v>34</v>
      </c>
      <c r="AE1560" s="165" t="s">
        <v>34</v>
      </c>
      <c r="AF1560" s="165" t="s">
        <v>34</v>
      </c>
      <c r="AG1560" s="165" t="s">
        <v>34</v>
      </c>
      <c r="AH1560" s="165" t="s">
        <v>34</v>
      </c>
      <c r="AI1560" s="170" t="s">
        <v>405</v>
      </c>
      <c r="AJ1560" s="41" t="s">
        <v>405</v>
      </c>
      <c r="AK1560" s="5" t="s">
        <v>404</v>
      </c>
      <c r="AL1560" s="90">
        <v>1</v>
      </c>
      <c r="AM1560" s="92"/>
      <c r="AN1560" s="25" t="s">
        <v>409</v>
      </c>
      <c r="AO1560" s="25"/>
      <c r="AP1560" s="25"/>
      <c r="AQ1560" s="25"/>
      <c r="AR1560" s="25"/>
      <c r="AS1560" s="34" t="s">
        <v>1895</v>
      </c>
      <c r="AT1560" s="34"/>
      <c r="AU1560" s="29">
        <v>1454</v>
      </c>
      <c r="AV1560" s="29" t="s">
        <v>449</v>
      </c>
      <c r="AW1560" s="29" t="str">
        <f t="shared" si="320"/>
        <v>1454.</v>
      </c>
      <c r="AX1560" s="104"/>
      <c r="BN1560" s="104"/>
    </row>
    <row r="1561" spans="1:66" ht="22.5" customHeight="1" x14ac:dyDescent="0.3">
      <c r="A1561" s="159" t="str">
        <f t="shared" si="323"/>
        <v>1455.</v>
      </c>
      <c r="B1561" s="159">
        <v>5410</v>
      </c>
      <c r="C1561" s="185" t="s">
        <v>1302</v>
      </c>
      <c r="D1561" s="159">
        <v>1981</v>
      </c>
      <c r="E1561" s="167" t="s">
        <v>34</v>
      </c>
      <c r="F1561" s="159" t="s">
        <v>37</v>
      </c>
      <c r="G1561" s="168">
        <v>9</v>
      </c>
      <c r="H1561" s="168">
        <v>1</v>
      </c>
      <c r="I1561" s="165">
        <v>5971.5</v>
      </c>
      <c r="J1561" s="165">
        <v>5053.6000000000004</v>
      </c>
      <c r="K1561" s="165">
        <v>3582.5</v>
      </c>
      <c r="L1561" s="169">
        <v>614</v>
      </c>
      <c r="M1561" s="165">
        <f>X1561</f>
        <v>1545922.26</v>
      </c>
      <c r="N1561" s="165" t="s">
        <v>34</v>
      </c>
      <c r="O1561" s="160" t="s">
        <v>34</v>
      </c>
      <c r="P1561" s="165" t="s">
        <v>34</v>
      </c>
      <c r="Q1561" s="152">
        <f t="shared" si="315"/>
        <v>1545922.26</v>
      </c>
      <c r="R1561" s="173">
        <f t="shared" si="324"/>
        <v>258.88340617935194</v>
      </c>
      <c r="S1561" s="154">
        <v>5526.6610169491523</v>
      </c>
      <c r="T1561" s="165" t="s">
        <v>34</v>
      </c>
      <c r="U1561" s="169" t="s">
        <v>34</v>
      </c>
      <c r="V1561" s="165" t="s">
        <v>34</v>
      </c>
      <c r="W1561" s="165">
        <v>896</v>
      </c>
      <c r="X1561" s="165">
        <v>1545922.26</v>
      </c>
      <c r="Y1561" s="165" t="s">
        <v>34</v>
      </c>
      <c r="Z1561" s="165" t="s">
        <v>34</v>
      </c>
      <c r="AA1561" s="165" t="s">
        <v>34</v>
      </c>
      <c r="AB1561" s="165" t="s">
        <v>34</v>
      </c>
      <c r="AC1561" s="165" t="s">
        <v>34</v>
      </c>
      <c r="AD1561" s="165" t="s">
        <v>34</v>
      </c>
      <c r="AE1561" s="165" t="s">
        <v>34</v>
      </c>
      <c r="AF1561" s="165" t="s">
        <v>34</v>
      </c>
      <c r="AG1561" s="165" t="s">
        <v>34</v>
      </c>
      <c r="AH1561" s="165" t="s">
        <v>34</v>
      </c>
      <c r="AI1561" s="170" t="s">
        <v>405</v>
      </c>
      <c r="AJ1561" s="41" t="s">
        <v>405</v>
      </c>
      <c r="AK1561" s="5" t="s">
        <v>404</v>
      </c>
      <c r="AL1561" s="90">
        <v>1</v>
      </c>
      <c r="AM1561" s="92"/>
      <c r="AN1561" s="25" t="s">
        <v>1587</v>
      </c>
      <c r="AO1561" s="25"/>
      <c r="AP1561" s="25"/>
      <c r="AQ1561" s="25"/>
      <c r="AR1561" s="25"/>
      <c r="AS1561" s="34"/>
      <c r="AT1561" s="34"/>
      <c r="AU1561" s="29">
        <v>1455</v>
      </c>
      <c r="AV1561" s="29" t="s">
        <v>449</v>
      </c>
      <c r="AW1561" s="29" t="str">
        <f t="shared" si="320"/>
        <v>1455.</v>
      </c>
      <c r="AX1561" s="104"/>
      <c r="BN1561" s="104"/>
    </row>
    <row r="1562" spans="1:66" ht="22.5" customHeight="1" x14ac:dyDescent="0.3">
      <c r="A1562" s="159" t="str">
        <f t="shared" si="323"/>
        <v>1456.</v>
      </c>
      <c r="B1562" s="159">
        <v>5419</v>
      </c>
      <c r="C1562" s="186" t="s">
        <v>1306</v>
      </c>
      <c r="D1562" s="159">
        <v>1973</v>
      </c>
      <c r="E1562" s="167" t="s">
        <v>34</v>
      </c>
      <c r="F1562" s="159" t="s">
        <v>35</v>
      </c>
      <c r="G1562" s="168">
        <v>9</v>
      </c>
      <c r="H1562" s="168">
        <v>1</v>
      </c>
      <c r="I1562" s="165">
        <v>4471.2</v>
      </c>
      <c r="J1562" s="165">
        <v>3002.8</v>
      </c>
      <c r="K1562" s="165">
        <v>3002.8</v>
      </c>
      <c r="L1562" s="169">
        <v>84</v>
      </c>
      <c r="M1562" s="165">
        <f>V1562+AH1562</f>
        <v>1861925.48</v>
      </c>
      <c r="N1562" s="165" t="s">
        <v>34</v>
      </c>
      <c r="O1562" s="160" t="s">
        <v>34</v>
      </c>
      <c r="P1562" s="165" t="s">
        <v>34</v>
      </c>
      <c r="Q1562" s="152">
        <f t="shared" si="315"/>
        <v>1861925.48</v>
      </c>
      <c r="R1562" s="173">
        <f t="shared" si="324"/>
        <v>416.4263463947039</v>
      </c>
      <c r="S1562" s="154">
        <v>5526.6610169491523</v>
      </c>
      <c r="T1562" s="165" t="s">
        <v>34</v>
      </c>
      <c r="U1562" s="169">
        <v>1</v>
      </c>
      <c r="V1562" s="165">
        <v>1812175.48</v>
      </c>
      <c r="W1562" s="165" t="s">
        <v>34</v>
      </c>
      <c r="X1562" s="165" t="s">
        <v>34</v>
      </c>
      <c r="Y1562" s="165" t="s">
        <v>34</v>
      </c>
      <c r="Z1562" s="165" t="s">
        <v>34</v>
      </c>
      <c r="AA1562" s="165" t="s">
        <v>34</v>
      </c>
      <c r="AB1562" s="165" t="s">
        <v>34</v>
      </c>
      <c r="AC1562" s="165" t="s">
        <v>34</v>
      </c>
      <c r="AD1562" s="165" t="s">
        <v>34</v>
      </c>
      <c r="AE1562" s="165" t="s">
        <v>34</v>
      </c>
      <c r="AF1562" s="165" t="s">
        <v>34</v>
      </c>
      <c r="AG1562" s="165" t="s">
        <v>34</v>
      </c>
      <c r="AH1562" s="165">
        <v>49750</v>
      </c>
      <c r="AI1562" s="170" t="s">
        <v>405</v>
      </c>
      <c r="AJ1562" s="41" t="s">
        <v>405</v>
      </c>
      <c r="AK1562" s="1" t="s">
        <v>404</v>
      </c>
      <c r="AL1562" s="90">
        <v>1</v>
      </c>
      <c r="AM1562" s="91"/>
      <c r="AN1562" s="22" t="s">
        <v>1590</v>
      </c>
      <c r="AO1562" s="22"/>
      <c r="AP1562" s="22"/>
      <c r="AQ1562" s="22"/>
      <c r="AR1562" s="22"/>
      <c r="AS1562" s="34" t="s">
        <v>1837</v>
      </c>
      <c r="AT1562" s="34"/>
      <c r="AU1562" s="29">
        <v>1456</v>
      </c>
      <c r="AV1562" s="29" t="s">
        <v>449</v>
      </c>
      <c r="AW1562" s="29" t="str">
        <f t="shared" si="320"/>
        <v>1456.</v>
      </c>
      <c r="AX1562" s="104"/>
      <c r="BN1562" s="104"/>
    </row>
    <row r="1563" spans="1:66" ht="22.5" customHeight="1" x14ac:dyDescent="0.3">
      <c r="A1563" s="159" t="str">
        <f t="shared" si="323"/>
        <v>1457.</v>
      </c>
      <c r="B1563" s="159">
        <v>5421</v>
      </c>
      <c r="C1563" s="186" t="s">
        <v>1134</v>
      </c>
      <c r="D1563" s="159">
        <v>1980</v>
      </c>
      <c r="E1563" s="167" t="s">
        <v>34</v>
      </c>
      <c r="F1563" s="159" t="s">
        <v>35</v>
      </c>
      <c r="G1563" s="168">
        <v>5</v>
      </c>
      <c r="H1563" s="168">
        <v>6</v>
      </c>
      <c r="I1563" s="165">
        <v>4865.5</v>
      </c>
      <c r="J1563" s="165">
        <v>4399.2</v>
      </c>
      <c r="K1563" s="165">
        <v>4399.2</v>
      </c>
      <c r="L1563" s="169">
        <v>230</v>
      </c>
      <c r="M1563" s="165">
        <f>AD1563</f>
        <v>421370.12</v>
      </c>
      <c r="N1563" s="165" t="s">
        <v>34</v>
      </c>
      <c r="O1563" s="160" t="s">
        <v>34</v>
      </c>
      <c r="P1563" s="165" t="s">
        <v>34</v>
      </c>
      <c r="Q1563" s="152">
        <f t="shared" si="315"/>
        <v>421370.12</v>
      </c>
      <c r="R1563" s="173"/>
      <c r="S1563" s="154"/>
      <c r="T1563" s="165" t="s">
        <v>34</v>
      </c>
      <c r="U1563" s="169" t="s">
        <v>34</v>
      </c>
      <c r="V1563" s="165" t="s">
        <v>34</v>
      </c>
      <c r="W1563" s="165" t="s">
        <v>34</v>
      </c>
      <c r="X1563" s="165" t="s">
        <v>34</v>
      </c>
      <c r="Y1563" s="165" t="s">
        <v>34</v>
      </c>
      <c r="Z1563" s="165" t="s">
        <v>34</v>
      </c>
      <c r="AA1563" s="165" t="s">
        <v>34</v>
      </c>
      <c r="AB1563" s="165" t="s">
        <v>34</v>
      </c>
      <c r="AC1563" s="165">
        <v>189</v>
      </c>
      <c r="AD1563" s="165">
        <v>421370.12</v>
      </c>
      <c r="AE1563" s="165" t="s">
        <v>34</v>
      </c>
      <c r="AF1563" s="165" t="s">
        <v>34</v>
      </c>
      <c r="AG1563" s="165" t="s">
        <v>34</v>
      </c>
      <c r="AH1563" s="165" t="s">
        <v>34</v>
      </c>
      <c r="AI1563" s="170" t="s">
        <v>405</v>
      </c>
      <c r="AJ1563" s="41" t="s">
        <v>405</v>
      </c>
      <c r="AK1563" s="1" t="s">
        <v>406</v>
      </c>
      <c r="AL1563" s="90">
        <v>1</v>
      </c>
      <c r="AM1563" s="91"/>
      <c r="AN1563" s="22" t="s">
        <v>1591</v>
      </c>
      <c r="AO1563" s="22"/>
      <c r="AP1563" s="22"/>
      <c r="AQ1563" s="22"/>
      <c r="AR1563" s="22"/>
      <c r="AS1563" s="34" t="s">
        <v>639</v>
      </c>
      <c r="AT1563" s="34"/>
      <c r="AU1563" s="29">
        <v>1457</v>
      </c>
      <c r="AV1563" s="29" t="s">
        <v>449</v>
      </c>
      <c r="AW1563" s="29" t="str">
        <f t="shared" si="320"/>
        <v>1457.</v>
      </c>
      <c r="AX1563" s="104"/>
      <c r="BN1563" s="104"/>
    </row>
    <row r="1564" spans="1:66" ht="22.5" customHeight="1" x14ac:dyDescent="0.3">
      <c r="A1564" s="159" t="str">
        <f t="shared" si="323"/>
        <v>1458.</v>
      </c>
      <c r="B1564" s="159">
        <v>5422</v>
      </c>
      <c r="C1564" s="186" t="s">
        <v>1484</v>
      </c>
      <c r="D1564" s="159">
        <v>1976</v>
      </c>
      <c r="E1564" s="167" t="s">
        <v>34</v>
      </c>
      <c r="F1564" s="159" t="s">
        <v>35</v>
      </c>
      <c r="G1564" s="168">
        <v>5</v>
      </c>
      <c r="H1564" s="168">
        <v>1</v>
      </c>
      <c r="I1564" s="165">
        <v>2308.1</v>
      </c>
      <c r="J1564" s="165">
        <v>1953.3</v>
      </c>
      <c r="K1564" s="165">
        <v>1106.0999999999999</v>
      </c>
      <c r="L1564" s="169">
        <v>268</v>
      </c>
      <c r="M1564" s="165">
        <f>X1564</f>
        <v>1626865.51</v>
      </c>
      <c r="N1564" s="165" t="s">
        <v>34</v>
      </c>
      <c r="O1564" s="160" t="s">
        <v>34</v>
      </c>
      <c r="P1564" s="165" t="s">
        <v>34</v>
      </c>
      <c r="Q1564" s="152">
        <f t="shared" si="315"/>
        <v>1626865.51</v>
      </c>
      <c r="R1564" s="173">
        <f>M1564/I1564</f>
        <v>704.85053073956942</v>
      </c>
      <c r="S1564" s="154">
        <v>5526.6610169491523</v>
      </c>
      <c r="T1564" s="165" t="s">
        <v>34</v>
      </c>
      <c r="U1564" s="169" t="s">
        <v>34</v>
      </c>
      <c r="V1564" s="165" t="s">
        <v>34</v>
      </c>
      <c r="W1564" s="165">
        <v>1066</v>
      </c>
      <c r="X1564" s="165">
        <v>1626865.51</v>
      </c>
      <c r="Y1564" s="165" t="s">
        <v>34</v>
      </c>
      <c r="Z1564" s="165" t="s">
        <v>34</v>
      </c>
      <c r="AA1564" s="165" t="s">
        <v>34</v>
      </c>
      <c r="AB1564" s="165" t="s">
        <v>34</v>
      </c>
      <c r="AC1564" s="165" t="s">
        <v>34</v>
      </c>
      <c r="AD1564" s="165" t="s">
        <v>34</v>
      </c>
      <c r="AE1564" s="165" t="s">
        <v>34</v>
      </c>
      <c r="AF1564" s="165" t="s">
        <v>34</v>
      </c>
      <c r="AG1564" s="165" t="s">
        <v>34</v>
      </c>
      <c r="AH1564" s="165" t="s">
        <v>34</v>
      </c>
      <c r="AI1564" s="170" t="s">
        <v>405</v>
      </c>
      <c r="AJ1564" s="41" t="s">
        <v>405</v>
      </c>
      <c r="AK1564" s="5" t="s">
        <v>404</v>
      </c>
      <c r="AL1564" s="90">
        <v>1</v>
      </c>
      <c r="AM1564" s="92"/>
      <c r="AN1564" s="25" t="s">
        <v>1587</v>
      </c>
      <c r="AO1564" s="25"/>
      <c r="AP1564" s="25"/>
      <c r="AQ1564" s="25"/>
      <c r="AR1564" s="25"/>
      <c r="AS1564" s="34" t="s">
        <v>512</v>
      </c>
      <c r="AT1564" s="34"/>
      <c r="AU1564" s="29">
        <v>1458</v>
      </c>
      <c r="AV1564" s="29" t="s">
        <v>449</v>
      </c>
      <c r="AW1564" s="29" t="str">
        <f t="shared" si="320"/>
        <v>1458.</v>
      </c>
      <c r="AX1564" s="104"/>
      <c r="BN1564" s="104"/>
    </row>
    <row r="1565" spans="1:66" ht="22.5" customHeight="1" x14ac:dyDescent="0.3">
      <c r="A1565" s="159" t="str">
        <f t="shared" si="323"/>
        <v>1459.</v>
      </c>
      <c r="B1565" s="159">
        <v>5423</v>
      </c>
      <c r="C1565" s="185" t="s">
        <v>1485</v>
      </c>
      <c r="D1565" s="159">
        <v>1976</v>
      </c>
      <c r="E1565" s="167" t="s">
        <v>34</v>
      </c>
      <c r="F1565" s="159" t="s">
        <v>35</v>
      </c>
      <c r="G1565" s="168">
        <v>5</v>
      </c>
      <c r="H1565" s="168">
        <v>1</v>
      </c>
      <c r="I1565" s="165">
        <v>3748</v>
      </c>
      <c r="J1565" s="165">
        <v>3171.9</v>
      </c>
      <c r="K1565" s="165">
        <v>2446.3000000000002</v>
      </c>
      <c r="L1565" s="169">
        <v>222</v>
      </c>
      <c r="M1565" s="165">
        <f>X1565</f>
        <v>1721485.31</v>
      </c>
      <c r="N1565" s="165" t="s">
        <v>34</v>
      </c>
      <c r="O1565" s="160" t="s">
        <v>34</v>
      </c>
      <c r="P1565" s="165" t="s">
        <v>34</v>
      </c>
      <c r="Q1565" s="152">
        <f t="shared" si="315"/>
        <v>1721485.31</v>
      </c>
      <c r="R1565" s="173">
        <f>M1565/I1565</f>
        <v>459.30771344717186</v>
      </c>
      <c r="S1565" s="154">
        <v>5526.6610169491523</v>
      </c>
      <c r="T1565" s="165" t="s">
        <v>34</v>
      </c>
      <c r="U1565" s="169" t="s">
        <v>34</v>
      </c>
      <c r="V1565" s="165" t="s">
        <v>34</v>
      </c>
      <c r="W1565" s="165">
        <v>1033.8</v>
      </c>
      <c r="X1565" s="165">
        <v>1721485.31</v>
      </c>
      <c r="Y1565" s="165" t="s">
        <v>34</v>
      </c>
      <c r="Z1565" s="165" t="s">
        <v>34</v>
      </c>
      <c r="AA1565" s="165" t="s">
        <v>34</v>
      </c>
      <c r="AB1565" s="165" t="s">
        <v>34</v>
      </c>
      <c r="AC1565" s="165" t="s">
        <v>34</v>
      </c>
      <c r="AD1565" s="165" t="s">
        <v>34</v>
      </c>
      <c r="AE1565" s="165" t="s">
        <v>34</v>
      </c>
      <c r="AF1565" s="165" t="s">
        <v>34</v>
      </c>
      <c r="AG1565" s="165" t="s">
        <v>34</v>
      </c>
      <c r="AH1565" s="165" t="s">
        <v>34</v>
      </c>
      <c r="AI1565" s="170" t="s">
        <v>405</v>
      </c>
      <c r="AJ1565" s="41" t="s">
        <v>405</v>
      </c>
      <c r="AK1565" s="5" t="s">
        <v>404</v>
      </c>
      <c r="AL1565" s="90">
        <v>1</v>
      </c>
      <c r="AM1565" s="92"/>
      <c r="AN1565" s="25" t="s">
        <v>1587</v>
      </c>
      <c r="AO1565" s="25"/>
      <c r="AP1565" s="25"/>
      <c r="AQ1565" s="25"/>
      <c r="AR1565" s="25"/>
      <c r="AS1565" s="34"/>
      <c r="AT1565" s="34"/>
      <c r="AU1565" s="29">
        <v>1459</v>
      </c>
      <c r="AV1565" s="29" t="s">
        <v>449</v>
      </c>
      <c r="AW1565" s="29" t="str">
        <f t="shared" si="320"/>
        <v>1459.</v>
      </c>
      <c r="AX1565" s="104"/>
      <c r="BN1565" s="104"/>
    </row>
    <row r="1566" spans="1:66" ht="22.5" customHeight="1" x14ac:dyDescent="0.3">
      <c r="A1566" s="159" t="str">
        <f t="shared" si="323"/>
        <v>1460.</v>
      </c>
      <c r="B1566" s="159">
        <v>5425</v>
      </c>
      <c r="C1566" s="185" t="s">
        <v>1637</v>
      </c>
      <c r="D1566" s="159">
        <v>2005</v>
      </c>
      <c r="E1566" s="167" t="s">
        <v>34</v>
      </c>
      <c r="F1566" s="159" t="s">
        <v>35</v>
      </c>
      <c r="G1566" s="168">
        <v>10</v>
      </c>
      <c r="H1566" s="168">
        <v>4</v>
      </c>
      <c r="I1566" s="165">
        <v>9925.2000000000007</v>
      </c>
      <c r="J1566" s="165">
        <v>9620</v>
      </c>
      <c r="K1566" s="165">
        <v>9620</v>
      </c>
      <c r="L1566" s="169">
        <v>392</v>
      </c>
      <c r="M1566" s="165">
        <f t="shared" ref="M1566:M1567" si="325">T1566</f>
        <v>2621326.66</v>
      </c>
      <c r="N1566" s="165" t="s">
        <v>34</v>
      </c>
      <c r="O1566" s="160" t="s">
        <v>34</v>
      </c>
      <c r="P1566" s="165" t="s">
        <v>34</v>
      </c>
      <c r="Q1566" s="152">
        <f t="shared" si="315"/>
        <v>2621326.66</v>
      </c>
      <c r="R1566" s="173"/>
      <c r="S1566" s="154"/>
      <c r="T1566" s="165">
        <v>2621326.66</v>
      </c>
      <c r="U1566" s="169" t="s">
        <v>34</v>
      </c>
      <c r="V1566" s="165" t="s">
        <v>34</v>
      </c>
      <c r="W1566" s="165" t="s">
        <v>34</v>
      </c>
      <c r="X1566" s="165" t="s">
        <v>34</v>
      </c>
      <c r="Y1566" s="165" t="s">
        <v>34</v>
      </c>
      <c r="Z1566" s="165" t="s">
        <v>34</v>
      </c>
      <c r="AA1566" s="165" t="s">
        <v>34</v>
      </c>
      <c r="AB1566" s="165" t="s">
        <v>34</v>
      </c>
      <c r="AC1566" s="165" t="s">
        <v>34</v>
      </c>
      <c r="AD1566" s="165" t="s">
        <v>34</v>
      </c>
      <c r="AE1566" s="165" t="s">
        <v>34</v>
      </c>
      <c r="AF1566" s="165" t="s">
        <v>34</v>
      </c>
      <c r="AG1566" s="165" t="s">
        <v>34</v>
      </c>
      <c r="AH1566" s="165" t="s">
        <v>34</v>
      </c>
      <c r="AI1566" s="170" t="s">
        <v>405</v>
      </c>
      <c r="AJ1566" s="41" t="s">
        <v>405</v>
      </c>
      <c r="AK1566" s="5" t="s">
        <v>406</v>
      </c>
      <c r="AL1566" s="90">
        <v>1</v>
      </c>
      <c r="AM1566" s="92"/>
      <c r="AN1566" s="25" t="s">
        <v>506</v>
      </c>
      <c r="AO1566" s="25"/>
      <c r="AP1566" s="25"/>
      <c r="AQ1566" s="25"/>
      <c r="AR1566" s="25"/>
      <c r="AS1566" s="34" t="s">
        <v>1868</v>
      </c>
      <c r="AT1566" s="34"/>
      <c r="AU1566" s="29">
        <v>1460</v>
      </c>
      <c r="AV1566" s="29" t="s">
        <v>449</v>
      </c>
      <c r="AW1566" s="29" t="str">
        <f t="shared" si="320"/>
        <v>1460.</v>
      </c>
      <c r="AX1566" s="104"/>
      <c r="BN1566" s="104"/>
    </row>
    <row r="1567" spans="1:66" ht="22.5" customHeight="1" x14ac:dyDescent="0.3">
      <c r="A1567" s="159" t="str">
        <f t="shared" si="323"/>
        <v>1461.</v>
      </c>
      <c r="B1567" s="159">
        <v>5426</v>
      </c>
      <c r="C1567" s="185" t="s">
        <v>1486</v>
      </c>
      <c r="D1567" s="159">
        <v>1981</v>
      </c>
      <c r="E1567" s="167" t="s">
        <v>34</v>
      </c>
      <c r="F1567" s="159" t="s">
        <v>35</v>
      </c>
      <c r="G1567" s="168">
        <v>9</v>
      </c>
      <c r="H1567" s="168">
        <v>6</v>
      </c>
      <c r="I1567" s="165">
        <v>10934.91</v>
      </c>
      <c r="J1567" s="165">
        <v>10359.91</v>
      </c>
      <c r="K1567" s="165">
        <v>10359.91</v>
      </c>
      <c r="L1567" s="169">
        <v>598</v>
      </c>
      <c r="M1567" s="165">
        <f t="shared" si="325"/>
        <v>1814900.62</v>
      </c>
      <c r="N1567" s="165" t="s">
        <v>34</v>
      </c>
      <c r="O1567" s="160" t="s">
        <v>34</v>
      </c>
      <c r="P1567" s="165" t="s">
        <v>34</v>
      </c>
      <c r="Q1567" s="152">
        <f t="shared" si="315"/>
        <v>1814900.62</v>
      </c>
      <c r="R1567" s="173">
        <f>M1567/I1567</f>
        <v>165.97307339520856</v>
      </c>
      <c r="S1567" s="154">
        <v>5526.6610169491523</v>
      </c>
      <c r="T1567" s="165">
        <v>1814900.62</v>
      </c>
      <c r="U1567" s="169" t="s">
        <v>34</v>
      </c>
      <c r="V1567" s="165" t="s">
        <v>34</v>
      </c>
      <c r="W1567" s="165" t="s">
        <v>34</v>
      </c>
      <c r="X1567" s="165" t="s">
        <v>34</v>
      </c>
      <c r="Y1567" s="165" t="s">
        <v>34</v>
      </c>
      <c r="Z1567" s="165" t="s">
        <v>34</v>
      </c>
      <c r="AA1567" s="165" t="s">
        <v>34</v>
      </c>
      <c r="AB1567" s="165" t="s">
        <v>34</v>
      </c>
      <c r="AC1567" s="165" t="s">
        <v>34</v>
      </c>
      <c r="AD1567" s="165" t="s">
        <v>34</v>
      </c>
      <c r="AE1567" s="165" t="s">
        <v>34</v>
      </c>
      <c r="AF1567" s="165" t="s">
        <v>34</v>
      </c>
      <c r="AG1567" s="165" t="s">
        <v>34</v>
      </c>
      <c r="AH1567" s="165" t="s">
        <v>34</v>
      </c>
      <c r="AI1567" s="170" t="s">
        <v>405</v>
      </c>
      <c r="AJ1567" s="41" t="s">
        <v>405</v>
      </c>
      <c r="AK1567" s="1" t="s">
        <v>406</v>
      </c>
      <c r="AL1567" s="90">
        <v>1</v>
      </c>
      <c r="AM1567" s="91"/>
      <c r="AN1567" s="25" t="s">
        <v>501</v>
      </c>
      <c r="AO1567" s="25"/>
      <c r="AP1567" s="25"/>
      <c r="AQ1567" s="25"/>
      <c r="AR1567" s="25"/>
      <c r="AS1567" s="44" t="s">
        <v>591</v>
      </c>
      <c r="AT1567" s="34"/>
      <c r="AU1567" s="29">
        <v>1461</v>
      </c>
      <c r="AV1567" s="29" t="s">
        <v>449</v>
      </c>
      <c r="AW1567" s="29" t="str">
        <f t="shared" si="320"/>
        <v>1461.</v>
      </c>
      <c r="AX1567" s="104"/>
      <c r="BN1567" s="104"/>
    </row>
    <row r="1568" spans="1:66" ht="19.5" customHeight="1" x14ac:dyDescent="0.3">
      <c r="A1568" s="159" t="str">
        <f t="shared" si="323"/>
        <v>1462.</v>
      </c>
      <c r="B1568" s="159">
        <v>5437</v>
      </c>
      <c r="C1568" s="185" t="s">
        <v>1136</v>
      </c>
      <c r="D1568" s="159">
        <v>1952</v>
      </c>
      <c r="E1568" s="167" t="s">
        <v>34</v>
      </c>
      <c r="F1568" s="159" t="s">
        <v>35</v>
      </c>
      <c r="G1568" s="168">
        <v>2</v>
      </c>
      <c r="H1568" s="168">
        <v>1</v>
      </c>
      <c r="I1568" s="165">
        <v>420.3</v>
      </c>
      <c r="J1568" s="165">
        <v>376.7</v>
      </c>
      <c r="K1568" s="165">
        <v>376.7</v>
      </c>
      <c r="L1568" s="169">
        <v>17</v>
      </c>
      <c r="M1568" s="165">
        <f>T1568</f>
        <v>102919.6</v>
      </c>
      <c r="N1568" s="165" t="s">
        <v>34</v>
      </c>
      <c r="O1568" s="160" t="s">
        <v>34</v>
      </c>
      <c r="P1568" s="165" t="s">
        <v>34</v>
      </c>
      <c r="Q1568" s="152">
        <f t="shared" si="315"/>
        <v>102919.6</v>
      </c>
      <c r="R1568" s="173">
        <f>M1568/I1568</f>
        <v>244.87175826790389</v>
      </c>
      <c r="S1568" s="154">
        <v>5526.6610169491523</v>
      </c>
      <c r="T1568" s="165">
        <v>102919.6</v>
      </c>
      <c r="U1568" s="169" t="s">
        <v>34</v>
      </c>
      <c r="V1568" s="165" t="s">
        <v>34</v>
      </c>
      <c r="W1568" s="165" t="s">
        <v>34</v>
      </c>
      <c r="X1568" s="165" t="s">
        <v>34</v>
      </c>
      <c r="Y1568" s="165" t="s">
        <v>34</v>
      </c>
      <c r="Z1568" s="165" t="s">
        <v>34</v>
      </c>
      <c r="AA1568" s="165" t="s">
        <v>34</v>
      </c>
      <c r="AB1568" s="165" t="s">
        <v>34</v>
      </c>
      <c r="AC1568" s="165" t="s">
        <v>34</v>
      </c>
      <c r="AD1568" s="165" t="s">
        <v>34</v>
      </c>
      <c r="AE1568" s="165" t="s">
        <v>34</v>
      </c>
      <c r="AF1568" s="165" t="s">
        <v>34</v>
      </c>
      <c r="AG1568" s="165" t="s">
        <v>34</v>
      </c>
      <c r="AH1568" s="165" t="s">
        <v>34</v>
      </c>
      <c r="AI1568" s="170" t="s">
        <v>405</v>
      </c>
      <c r="AJ1568" s="41" t="s">
        <v>405</v>
      </c>
      <c r="AK1568" s="5" t="s">
        <v>404</v>
      </c>
      <c r="AL1568" s="90">
        <v>1</v>
      </c>
      <c r="AM1568" s="92"/>
      <c r="AN1568" s="25" t="s">
        <v>409</v>
      </c>
      <c r="AO1568" s="25"/>
      <c r="AP1568" s="25"/>
      <c r="AQ1568" s="25"/>
      <c r="AR1568" s="25"/>
      <c r="AS1568" s="34" t="s">
        <v>1900</v>
      </c>
      <c r="AT1568" s="34"/>
      <c r="AU1568" s="29">
        <v>1462</v>
      </c>
      <c r="AV1568" s="29" t="s">
        <v>449</v>
      </c>
      <c r="AW1568" s="29" t="str">
        <f t="shared" si="320"/>
        <v>1462.</v>
      </c>
      <c r="AX1568" s="104"/>
      <c r="BN1568" s="104"/>
    </row>
    <row r="1569" spans="1:66" ht="22.5" customHeight="1" x14ac:dyDescent="0.3">
      <c r="A1569" s="159" t="str">
        <f>AW1569</f>
        <v>1358.</v>
      </c>
      <c r="B1569" s="159">
        <v>4858</v>
      </c>
      <c r="C1569" s="171" t="s">
        <v>1967</v>
      </c>
      <c r="D1569" s="159">
        <v>1950</v>
      </c>
      <c r="E1569" s="167" t="s">
        <v>34</v>
      </c>
      <c r="F1569" s="159" t="s">
        <v>36</v>
      </c>
      <c r="G1569" s="168">
        <v>2</v>
      </c>
      <c r="H1569" s="168">
        <v>1</v>
      </c>
      <c r="I1569" s="165">
        <v>464</v>
      </c>
      <c r="J1569" s="165">
        <v>425.8</v>
      </c>
      <c r="K1569" s="165">
        <v>425.7</v>
      </c>
      <c r="L1569" s="169">
        <v>8</v>
      </c>
      <c r="M1569" s="165">
        <f>X1569+AH1569</f>
        <v>1048639.8500000001</v>
      </c>
      <c r="N1569" s="165" t="s">
        <v>34</v>
      </c>
      <c r="O1569" s="160" t="s">
        <v>34</v>
      </c>
      <c r="P1569" s="165" t="s">
        <v>34</v>
      </c>
      <c r="Q1569" s="152">
        <f>M1569</f>
        <v>1048639.8500000001</v>
      </c>
      <c r="R1569" s="173">
        <f>M1569/I1569</f>
        <v>2259.9996767241382</v>
      </c>
      <c r="S1569" s="154">
        <v>5526.6610169491523</v>
      </c>
      <c r="T1569" s="165" t="s">
        <v>34</v>
      </c>
      <c r="U1569" s="169" t="s">
        <v>34</v>
      </c>
      <c r="V1569" s="165" t="s">
        <v>34</v>
      </c>
      <c r="W1569" s="165">
        <v>380</v>
      </c>
      <c r="X1569" s="165">
        <v>1048639.8500000001</v>
      </c>
      <c r="Y1569" s="165" t="s">
        <v>34</v>
      </c>
      <c r="Z1569" s="165" t="s">
        <v>34</v>
      </c>
      <c r="AA1569" s="165" t="s">
        <v>34</v>
      </c>
      <c r="AB1569" s="165" t="s">
        <v>34</v>
      </c>
      <c r="AC1569" s="165" t="s">
        <v>34</v>
      </c>
      <c r="AD1569" s="165" t="s">
        <v>34</v>
      </c>
      <c r="AE1569" s="165" t="s">
        <v>34</v>
      </c>
      <c r="AF1569" s="165" t="s">
        <v>34</v>
      </c>
      <c r="AG1569" s="165" t="s">
        <v>34</v>
      </c>
      <c r="AH1569" s="165"/>
      <c r="AI1569" s="170" t="s">
        <v>405</v>
      </c>
      <c r="AJ1569" s="41" t="s">
        <v>405</v>
      </c>
      <c r="AK1569" s="1" t="s">
        <v>404</v>
      </c>
      <c r="AL1569" s="90"/>
      <c r="AM1569" s="92">
        <v>1</v>
      </c>
      <c r="AN1569" s="25" t="s">
        <v>1587</v>
      </c>
      <c r="AO1569" s="25"/>
      <c r="AP1569" s="25"/>
      <c r="AQ1569" s="25"/>
      <c r="AR1569" s="25"/>
      <c r="AS1569" s="34" t="s">
        <v>1658</v>
      </c>
      <c r="AT1569" s="34"/>
      <c r="AU1569" s="29">
        <v>1358</v>
      </c>
      <c r="AV1569" s="29" t="s">
        <v>449</v>
      </c>
      <c r="AW1569" s="29" t="str">
        <f>CONCATENATE(AU1569,AV1569)</f>
        <v>1358.</v>
      </c>
      <c r="AX1569" s="104"/>
      <c r="BN1569" s="104"/>
    </row>
    <row r="1570" spans="1:66" ht="22.5" customHeight="1" x14ac:dyDescent="0.3">
      <c r="C1570" s="85"/>
      <c r="M1570" s="98"/>
      <c r="Q1570" s="110"/>
      <c r="T1570" s="98"/>
      <c r="U1570" s="102"/>
      <c r="V1570" s="98"/>
      <c r="W1570" s="98"/>
      <c r="X1570" s="98"/>
      <c r="Y1570" s="98"/>
      <c r="Z1570" s="98"/>
      <c r="AA1570" s="98"/>
      <c r="AB1570" s="98"/>
      <c r="AG1570" s="98"/>
      <c r="AH1570" s="98"/>
      <c r="AI1570" s="85"/>
      <c r="AJ1570" s="30"/>
      <c r="AN1570" s="76"/>
      <c r="AO1570" s="76"/>
      <c r="AP1570" s="74"/>
      <c r="AQ1570" s="74"/>
      <c r="AR1570" s="74"/>
    </row>
    <row r="1571" spans="1:66" ht="22.5" customHeight="1" x14ac:dyDescent="0.3">
      <c r="A1571" s="30" t="s">
        <v>1611</v>
      </c>
      <c r="B1571" s="30"/>
      <c r="C1571" s="85"/>
      <c r="Q1571" s="110"/>
      <c r="T1571" s="98"/>
      <c r="AN1571" s="76"/>
      <c r="AO1571" s="76"/>
      <c r="AP1571" s="76"/>
      <c r="AQ1571" s="76"/>
      <c r="AR1571" s="76"/>
    </row>
    <row r="1572" spans="1:66" ht="22.5" customHeight="1" x14ac:dyDescent="0.3">
      <c r="A1572" s="30" t="s">
        <v>1612</v>
      </c>
      <c r="B1572" s="30"/>
      <c r="C1572" s="85"/>
      <c r="Q1572" s="110"/>
      <c r="T1572" s="98"/>
      <c r="AN1572" s="76"/>
      <c r="AO1572" s="76"/>
      <c r="AP1572" s="76"/>
      <c r="AQ1572" s="76"/>
      <c r="AR1572" s="76"/>
    </row>
    <row r="1573" spans="1:66" ht="22.5" customHeight="1" x14ac:dyDescent="0.3">
      <c r="A1573" s="30" t="s">
        <v>1613</v>
      </c>
      <c r="B1573" s="30"/>
      <c r="C1573" s="85"/>
      <c r="Q1573" s="110"/>
      <c r="T1573" s="98"/>
      <c r="AN1573" s="74"/>
      <c r="AO1573" s="76"/>
      <c r="AP1573" s="74"/>
      <c r="AQ1573" s="74"/>
      <c r="AR1573" s="74"/>
    </row>
    <row r="1574" spans="1:66" ht="22.5" customHeight="1" x14ac:dyDescent="0.3">
      <c r="A1574" s="30" t="s">
        <v>1614</v>
      </c>
      <c r="B1574" s="30"/>
      <c r="C1574" s="85"/>
      <c r="Q1574" s="110"/>
      <c r="T1574" s="98"/>
      <c r="W1574" s="99"/>
      <c r="AC1574" s="97" t="s">
        <v>1731</v>
      </c>
      <c r="AN1574" s="74"/>
      <c r="AO1574" s="76"/>
      <c r="AP1574" s="74"/>
      <c r="AQ1574" s="74"/>
      <c r="AR1574" s="74"/>
    </row>
    <row r="1575" spans="1:66" ht="22.5" customHeight="1" x14ac:dyDescent="0.3">
      <c r="Q1575" s="110"/>
      <c r="AN1575" s="74"/>
      <c r="AO1575" s="76"/>
      <c r="AP1575" s="74"/>
      <c r="AQ1575" s="74"/>
      <c r="AR1575" s="74"/>
    </row>
    <row r="1576" spans="1:66" ht="22.5" customHeight="1" x14ac:dyDescent="0.3">
      <c r="Q1576" s="110"/>
      <c r="AN1576" s="74"/>
      <c r="AO1576" s="76"/>
      <c r="AP1576" s="74"/>
      <c r="AQ1576" s="74"/>
      <c r="AR1576" s="74"/>
    </row>
    <row r="1577" spans="1:66" ht="22.5" customHeight="1" x14ac:dyDescent="0.3">
      <c r="C1577" s="85"/>
      <c r="Q1577" s="110"/>
      <c r="AN1577" s="74"/>
      <c r="AO1577" s="76"/>
      <c r="AP1577" s="74"/>
      <c r="AQ1577" s="74"/>
      <c r="AR1577" s="74"/>
    </row>
    <row r="1578" spans="1:66" ht="22.5" customHeight="1" x14ac:dyDescent="0.3">
      <c r="Q1578" s="110"/>
      <c r="AN1578" s="74"/>
      <c r="AO1578" s="76"/>
      <c r="AP1578" s="74"/>
      <c r="AQ1578" s="74"/>
      <c r="AR1578" s="74"/>
    </row>
    <row r="1579" spans="1:66" ht="22.5" customHeight="1" x14ac:dyDescent="0.3">
      <c r="Q1579" s="110"/>
      <c r="AN1579" s="74"/>
      <c r="AO1579" s="76"/>
      <c r="AP1579" s="74"/>
      <c r="AQ1579" s="74"/>
      <c r="AR1579" s="74"/>
    </row>
    <row r="1580" spans="1:66" ht="22.5" customHeight="1" x14ac:dyDescent="0.3">
      <c r="Q1580" s="110"/>
      <c r="AN1580" s="74"/>
      <c r="AO1580" s="76"/>
      <c r="AP1580" s="74"/>
      <c r="AQ1580" s="74"/>
      <c r="AR1580" s="74"/>
    </row>
    <row r="1581" spans="1:66" ht="22.5" customHeight="1" x14ac:dyDescent="0.3">
      <c r="Q1581" s="110"/>
      <c r="AN1581" s="74"/>
      <c r="AO1581" s="76"/>
      <c r="AP1581" s="74"/>
      <c r="AQ1581" s="74"/>
      <c r="AR1581" s="74"/>
    </row>
    <row r="1582" spans="1:66" ht="22.5" customHeight="1" x14ac:dyDescent="0.3">
      <c r="Q1582" s="110"/>
      <c r="AN1582" s="74"/>
      <c r="AO1582" s="76"/>
      <c r="AP1582" s="74"/>
      <c r="AQ1582" s="74"/>
      <c r="AR1582" s="74"/>
    </row>
    <row r="1583" spans="1:66" ht="22.5" customHeight="1" x14ac:dyDescent="0.3">
      <c r="Q1583" s="110"/>
      <c r="AN1583" s="74"/>
      <c r="AO1583" s="76"/>
      <c r="AP1583" s="74"/>
      <c r="AQ1583" s="74"/>
      <c r="AR1583" s="74"/>
    </row>
    <row r="1584" spans="1:66" ht="22.5" customHeight="1" x14ac:dyDescent="0.3">
      <c r="B1584" s="108"/>
      <c r="Q1584" s="110"/>
      <c r="AN1584" s="74"/>
      <c r="AO1584" s="76"/>
      <c r="AP1584" s="74"/>
      <c r="AQ1584" s="74"/>
      <c r="AR1584" s="74"/>
    </row>
    <row r="1585" spans="2:44" ht="22.5" customHeight="1" x14ac:dyDescent="0.3">
      <c r="B1585" s="108"/>
      <c r="Q1585" s="110"/>
      <c r="AN1585" s="74"/>
      <c r="AO1585" s="76"/>
      <c r="AP1585" s="74"/>
      <c r="AQ1585" s="74"/>
      <c r="AR1585" s="74"/>
    </row>
    <row r="1586" spans="2:44" ht="22.5" customHeight="1" x14ac:dyDescent="0.3">
      <c r="B1586" s="108"/>
      <c r="Q1586" s="110" t="s">
        <v>1962</v>
      </c>
      <c r="AN1586" s="74"/>
      <c r="AO1586" s="76"/>
      <c r="AP1586" s="74"/>
      <c r="AQ1586" s="74"/>
      <c r="AR1586" s="74"/>
    </row>
    <row r="1587" spans="2:44" ht="22.5" customHeight="1" x14ac:dyDescent="0.3">
      <c r="B1587" s="108"/>
      <c r="Q1587" s="110"/>
      <c r="AN1587" s="74"/>
      <c r="AO1587" s="76"/>
      <c r="AP1587" s="74"/>
      <c r="AQ1587" s="74"/>
      <c r="AR1587" s="74"/>
    </row>
    <row r="1588" spans="2:44" ht="22.5" customHeight="1" x14ac:dyDescent="0.3">
      <c r="B1588" s="108"/>
      <c r="Q1588" s="110"/>
      <c r="Y1588" s="100"/>
      <c r="AN1588" s="74"/>
      <c r="AO1588" s="76"/>
      <c r="AP1588" s="74"/>
      <c r="AQ1588" s="74"/>
      <c r="AR1588" s="74"/>
    </row>
    <row r="1589" spans="2:44" ht="22.5" customHeight="1" x14ac:dyDescent="0.3">
      <c r="B1589" s="108"/>
      <c r="Q1589" s="110"/>
      <c r="AN1589" s="74"/>
      <c r="AO1589" s="76"/>
      <c r="AP1589" s="74"/>
      <c r="AQ1589" s="74"/>
      <c r="AR1589" s="74"/>
    </row>
    <row r="1590" spans="2:44" ht="22.5" customHeight="1" x14ac:dyDescent="0.3">
      <c r="B1590" s="108"/>
    </row>
    <row r="1591" spans="2:44" ht="22.5" customHeight="1" x14ac:dyDescent="0.3">
      <c r="B1591" s="108"/>
    </row>
    <row r="1593" spans="2:44" ht="22.5" customHeight="1" x14ac:dyDescent="0.3">
      <c r="B1593" s="108"/>
    </row>
  </sheetData>
  <customSheetViews>
    <customSheetView guid="{04681E51-F482-43C0-80C1-79FD2B2CC19D}" scale="70" showPageBreaks="1" showAutoFilter="1" hiddenRows="1" hiddenColumns="1">
      <selection activeCell="U18" sqref="U18"/>
      <pageMargins left="0.11811023622047245" right="0.11811023622047245" top="0.74803149606299213" bottom="0.74803149606299213" header="0.31496062992125984" footer="0.31496062992125984"/>
      <pageSetup paperSize="9" scale="58" fitToWidth="0" orientation="portrait" r:id="rId1"/>
      <autoFilter ref="A17:EZ2017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29">
    <mergeCell ref="E15:E16"/>
    <mergeCell ref="R14:R15"/>
    <mergeCell ref="S14:S15"/>
    <mergeCell ref="T14:AD14"/>
    <mergeCell ref="AA15:AB15"/>
    <mergeCell ref="M14:Q14"/>
    <mergeCell ref="J14:K14"/>
    <mergeCell ref="L14:L15"/>
    <mergeCell ref="A10:AI10"/>
    <mergeCell ref="AG1:AI1"/>
    <mergeCell ref="AG2:AI2"/>
    <mergeCell ref="AD3:AI3"/>
    <mergeCell ref="AD4:AI4"/>
    <mergeCell ref="A11:AI11"/>
    <mergeCell ref="A14:A16"/>
    <mergeCell ref="C14:C16"/>
    <mergeCell ref="D14:E14"/>
    <mergeCell ref="F14:F16"/>
    <mergeCell ref="G14:G16"/>
    <mergeCell ref="H14:H16"/>
    <mergeCell ref="I14:I15"/>
    <mergeCell ref="AI14:AI16"/>
    <mergeCell ref="U15:V15"/>
    <mergeCell ref="W15:X15"/>
    <mergeCell ref="Y15:Z15"/>
    <mergeCell ref="AE14:AH14"/>
    <mergeCell ref="AC15:AD15"/>
    <mergeCell ref="D15:D16"/>
    <mergeCell ref="B14:B16"/>
  </mergeCells>
  <pageMargins left="3.937007874015748E-2" right="3.937007874015748E-2" top="0.74803149606299213" bottom="0.74803149606299213" header="0.31496062992125984" footer="0.31496062992125984"/>
  <pageSetup paperSize="9" scale="33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0.199999999999999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60" zoomScaleNormal="60" workbookViewId="0">
      <selection activeCell="Z18" sqref="Z18"/>
    </sheetView>
  </sheetViews>
  <sheetFormatPr defaultRowHeight="14.4" x14ac:dyDescent="0.3"/>
  <cols>
    <col min="1" max="1" width="5.42578125" customWidth="1"/>
    <col min="2" max="2" width="50" customWidth="1"/>
    <col min="3" max="3" width="15" style="7" customWidth="1"/>
    <col min="4" max="4" width="19.28515625" style="16" customWidth="1"/>
    <col min="5" max="5" width="18.140625" customWidth="1"/>
    <col min="6" max="6" width="20.7109375" style="7" customWidth="1"/>
    <col min="7" max="7" width="17.85546875" style="7" customWidth="1"/>
    <col min="8" max="8" width="19.140625" style="16" customWidth="1"/>
    <col min="9" max="9" width="18.140625" customWidth="1"/>
    <col min="10" max="10" width="20.7109375" style="7" customWidth="1"/>
    <col min="11" max="11" width="18.140625" style="7" customWidth="1"/>
    <col min="12" max="12" width="19.140625" style="16" customWidth="1"/>
    <col min="13" max="13" width="18" customWidth="1"/>
    <col min="14" max="14" width="24.7109375" style="7" customWidth="1"/>
    <col min="15" max="15" width="18.42578125" style="7" customWidth="1"/>
    <col min="16" max="16" width="18.28515625" style="16" customWidth="1"/>
    <col min="17" max="17" width="18" customWidth="1"/>
    <col min="18" max="18" width="25.42578125" style="7" customWidth="1"/>
    <col min="20" max="20" width="21.42578125" style="51" hidden="1" customWidth="1"/>
    <col min="21" max="21" width="9.28515625" hidden="1" customWidth="1"/>
    <col min="22" max="22" width="0" style="51" hidden="1" customWidth="1"/>
    <col min="23" max="23" width="0" hidden="1" customWidth="1"/>
    <col min="24" max="24" width="9.140625" customWidth="1"/>
  </cols>
  <sheetData>
    <row r="1" spans="1:22" ht="17.25" customHeight="1" x14ac:dyDescent="0.3">
      <c r="A1" s="119" t="s">
        <v>485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2" ht="17.25" customHeight="1" x14ac:dyDescent="0.3">
      <c r="A2" s="119" t="s">
        <v>450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22" ht="16.5" customHeight="1" x14ac:dyDescent="0.3">
      <c r="A3" s="119" t="s">
        <v>451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22" ht="17.25" customHeight="1" x14ac:dyDescent="0.3">
      <c r="A4" s="119" t="s">
        <v>452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</row>
    <row r="5" spans="1:22" ht="17.399999999999999" x14ac:dyDescent="0.35">
      <c r="A5" s="8"/>
      <c r="B5" s="9"/>
      <c r="C5" s="14"/>
      <c r="D5" s="15"/>
      <c r="E5" s="10"/>
      <c r="F5" s="14"/>
      <c r="G5" s="14"/>
      <c r="H5" s="15"/>
      <c r="I5" s="10"/>
      <c r="J5" s="14"/>
      <c r="K5" s="14"/>
      <c r="L5" s="15"/>
      <c r="M5" s="10"/>
      <c r="N5" s="14"/>
      <c r="O5" s="14"/>
      <c r="P5" s="15"/>
      <c r="Q5" s="10"/>
      <c r="R5" s="14"/>
    </row>
    <row r="6" spans="1:22" ht="18" x14ac:dyDescent="0.35">
      <c r="A6" s="11"/>
      <c r="B6" s="12"/>
      <c r="C6" s="120" t="s">
        <v>39</v>
      </c>
      <c r="D6" s="121"/>
      <c r="E6" s="121"/>
      <c r="F6" s="122"/>
      <c r="G6" s="123" t="s">
        <v>40</v>
      </c>
      <c r="H6" s="124"/>
      <c r="I6" s="124"/>
      <c r="J6" s="125"/>
      <c r="K6" s="120" t="s">
        <v>41</v>
      </c>
      <c r="L6" s="121"/>
      <c r="M6" s="121"/>
      <c r="N6" s="122"/>
      <c r="O6" s="123" t="s">
        <v>453</v>
      </c>
      <c r="P6" s="124"/>
      <c r="Q6" s="124"/>
      <c r="R6" s="125"/>
    </row>
    <row r="7" spans="1:22" ht="118.5" customHeight="1" x14ac:dyDescent="0.3">
      <c r="A7" s="77" t="s">
        <v>1</v>
      </c>
      <c r="B7" s="78" t="s">
        <v>454</v>
      </c>
      <c r="C7" s="79" t="s">
        <v>455</v>
      </c>
      <c r="D7" s="80" t="s">
        <v>456</v>
      </c>
      <c r="E7" s="81" t="s">
        <v>457</v>
      </c>
      <c r="F7" s="79" t="s">
        <v>458</v>
      </c>
      <c r="G7" s="82" t="s">
        <v>455</v>
      </c>
      <c r="H7" s="80" t="s">
        <v>456</v>
      </c>
      <c r="I7" s="81" t="s">
        <v>457</v>
      </c>
      <c r="J7" s="83" t="s">
        <v>458</v>
      </c>
      <c r="K7" s="79" t="s">
        <v>455</v>
      </c>
      <c r="L7" s="80" t="s">
        <v>456</v>
      </c>
      <c r="M7" s="81" t="s">
        <v>457</v>
      </c>
      <c r="N7" s="79" t="s">
        <v>458</v>
      </c>
      <c r="O7" s="79" t="s">
        <v>455</v>
      </c>
      <c r="P7" s="80" t="s">
        <v>456</v>
      </c>
      <c r="Q7" s="81" t="s">
        <v>457</v>
      </c>
      <c r="R7" s="79" t="s">
        <v>458</v>
      </c>
    </row>
    <row r="8" spans="1:22" ht="18" x14ac:dyDescent="0.35">
      <c r="A8" s="216"/>
      <c r="B8" s="217"/>
      <c r="C8" s="218" t="s">
        <v>28</v>
      </c>
      <c r="D8" s="219" t="s">
        <v>29</v>
      </c>
      <c r="E8" s="220" t="s">
        <v>459</v>
      </c>
      <c r="F8" s="218" t="s">
        <v>30</v>
      </c>
      <c r="G8" s="221" t="s">
        <v>28</v>
      </c>
      <c r="H8" s="219" t="s">
        <v>29</v>
      </c>
      <c r="I8" s="220" t="s">
        <v>459</v>
      </c>
      <c r="J8" s="222" t="s">
        <v>30</v>
      </c>
      <c r="K8" s="218" t="s">
        <v>28</v>
      </c>
      <c r="L8" s="219" t="s">
        <v>29</v>
      </c>
      <c r="M8" s="220" t="s">
        <v>459</v>
      </c>
      <c r="N8" s="218" t="s">
        <v>30</v>
      </c>
      <c r="O8" s="218" t="s">
        <v>28</v>
      </c>
      <c r="P8" s="219" t="s">
        <v>29</v>
      </c>
      <c r="Q8" s="220" t="s">
        <v>459</v>
      </c>
      <c r="R8" s="218" t="s">
        <v>30</v>
      </c>
    </row>
    <row r="9" spans="1:22" ht="16.8" x14ac:dyDescent="0.3">
      <c r="A9" s="223">
        <v>1</v>
      </c>
      <c r="B9" s="224">
        <v>2</v>
      </c>
      <c r="C9" s="155">
        <v>3</v>
      </c>
      <c r="D9" s="155">
        <v>4</v>
      </c>
      <c r="E9" s="155">
        <v>5</v>
      </c>
      <c r="F9" s="155">
        <v>6</v>
      </c>
      <c r="G9" s="225">
        <v>7</v>
      </c>
      <c r="H9" s="155">
        <v>8</v>
      </c>
      <c r="I9" s="155">
        <v>9</v>
      </c>
      <c r="J9" s="226">
        <v>10</v>
      </c>
      <c r="K9" s="155">
        <v>11</v>
      </c>
      <c r="L9" s="155">
        <v>12</v>
      </c>
      <c r="M9" s="155">
        <v>13</v>
      </c>
      <c r="N9" s="155">
        <v>14</v>
      </c>
      <c r="O9" s="155">
        <v>15</v>
      </c>
      <c r="P9" s="155">
        <v>16</v>
      </c>
      <c r="Q9" s="155">
        <v>17</v>
      </c>
      <c r="R9" s="155">
        <v>18</v>
      </c>
    </row>
    <row r="10" spans="1:22" ht="20.25" customHeight="1" x14ac:dyDescent="0.3">
      <c r="A10" s="227"/>
      <c r="B10" s="228" t="s">
        <v>32</v>
      </c>
      <c r="C10" s="229">
        <f>SUM(C11:C33)</f>
        <v>766021.89999999991</v>
      </c>
      <c r="D10" s="230">
        <f t="shared" ref="D10:R10" si="0">SUM(D11:D33)</f>
        <v>30062</v>
      </c>
      <c r="E10" s="231">
        <f t="shared" si="0"/>
        <v>404</v>
      </c>
      <c r="F10" s="229">
        <f t="shared" si="0"/>
        <v>368537841.79999995</v>
      </c>
      <c r="G10" s="232">
        <f t="shared" si="0"/>
        <v>1016752.488</v>
      </c>
      <c r="H10" s="230">
        <f t="shared" si="0"/>
        <v>42031</v>
      </c>
      <c r="I10" s="231">
        <f t="shared" si="0"/>
        <v>457</v>
      </c>
      <c r="J10" s="233">
        <f>SUM(J11:J33)</f>
        <v>632732138.41999984</v>
      </c>
      <c r="K10" s="229">
        <f t="shared" si="0"/>
        <v>1330359.5800000003</v>
      </c>
      <c r="L10" s="230">
        <f t="shared" si="0"/>
        <v>53137</v>
      </c>
      <c r="M10" s="231">
        <f t="shared" si="0"/>
        <v>602</v>
      </c>
      <c r="N10" s="229">
        <f t="shared" si="0"/>
        <v>681974371.18000007</v>
      </c>
      <c r="O10" s="229">
        <f t="shared" si="0"/>
        <v>3113133.9680000003</v>
      </c>
      <c r="P10" s="230">
        <f t="shared" si="0"/>
        <v>125230</v>
      </c>
      <c r="Q10" s="230">
        <f>SUM(Q11:Q33)</f>
        <v>1463</v>
      </c>
      <c r="R10" s="229">
        <f t="shared" si="0"/>
        <v>1683244351.3999999</v>
      </c>
      <c r="S10" s="67"/>
      <c r="T10" s="66">
        <f>R10-N10-J10-F10</f>
        <v>0</v>
      </c>
    </row>
    <row r="11" spans="1:22" ht="20.25" customHeight="1" x14ac:dyDescent="0.3">
      <c r="A11" s="234" t="s">
        <v>460</v>
      </c>
      <c r="B11" s="235" t="s">
        <v>33</v>
      </c>
      <c r="C11" s="236">
        <f>'перечень МКД'!I23</f>
        <v>1320.3</v>
      </c>
      <c r="D11" s="237">
        <f>'перечень МКД'!L23</f>
        <v>61</v>
      </c>
      <c r="E11" s="182">
        <v>4</v>
      </c>
      <c r="F11" s="238">
        <f>'перечень МКД'!M23</f>
        <v>2750939.87</v>
      </c>
      <c r="G11" s="239">
        <f>'перечень МКД'!I28</f>
        <v>1843.3000000000002</v>
      </c>
      <c r="H11" s="237">
        <f>'перечень МКД'!L28</f>
        <v>74</v>
      </c>
      <c r="I11" s="182">
        <v>4</v>
      </c>
      <c r="J11" s="240">
        <f>'перечень МКД'!M28</f>
        <v>2299054.37</v>
      </c>
      <c r="K11" s="236">
        <f>'перечень МКД'!I33</f>
        <v>4533.3999999999996</v>
      </c>
      <c r="L11" s="237">
        <f>'перечень МКД'!L33</f>
        <v>157</v>
      </c>
      <c r="M11" s="182">
        <v>5</v>
      </c>
      <c r="N11" s="238">
        <f>'перечень МКД'!M33</f>
        <v>3012419.81</v>
      </c>
      <c r="O11" s="236">
        <f>C11+G11+K11</f>
        <v>7697</v>
      </c>
      <c r="P11" s="237">
        <f>D11+H11+L11</f>
        <v>292</v>
      </c>
      <c r="Q11" s="241">
        <f>E11+I11+M11</f>
        <v>13</v>
      </c>
      <c r="R11" s="236">
        <f>F11+J11+N11</f>
        <v>8062414.0500000007</v>
      </c>
      <c r="T11" s="66">
        <f t="shared" ref="T11:T32" si="1">R11-N11-J11-F11</f>
        <v>0</v>
      </c>
      <c r="V11" s="51">
        <v>13</v>
      </c>
    </row>
    <row r="12" spans="1:22" ht="20.25" customHeight="1" x14ac:dyDescent="0.3">
      <c r="A12" s="234" t="s">
        <v>461</v>
      </c>
      <c r="B12" s="235" t="s">
        <v>47</v>
      </c>
      <c r="C12" s="242">
        <f>'перечень МКД'!I40</f>
        <v>91362.37</v>
      </c>
      <c r="D12" s="243">
        <f>'перечень МКД'!L40</f>
        <v>3052</v>
      </c>
      <c r="E12" s="244">
        <v>77</v>
      </c>
      <c r="F12" s="245">
        <f>'перечень МКД'!M40</f>
        <v>78084402.419999987</v>
      </c>
      <c r="G12" s="246">
        <f>'перечень МКД'!I118</f>
        <v>59952.509999999995</v>
      </c>
      <c r="H12" s="243">
        <f>'перечень МКД'!L118</f>
        <v>1616</v>
      </c>
      <c r="I12" s="244">
        <v>67</v>
      </c>
      <c r="J12" s="247">
        <f>'перечень МКД'!M118</f>
        <v>63076674.409999982</v>
      </c>
      <c r="K12" s="242">
        <f>'перечень МКД'!I186</f>
        <v>134829.87</v>
      </c>
      <c r="L12" s="243">
        <f>'перечень МКД'!L186</f>
        <v>3617</v>
      </c>
      <c r="M12" s="244">
        <v>95</v>
      </c>
      <c r="N12" s="245">
        <f>'перечень МКД'!M186</f>
        <v>121207111.65000001</v>
      </c>
      <c r="O12" s="236">
        <f>C12+G12+K12</f>
        <v>286144.75</v>
      </c>
      <c r="P12" s="237">
        <f t="shared" ref="P12:P32" si="2">D12+H12+L12</f>
        <v>8285</v>
      </c>
      <c r="Q12" s="241">
        <f t="shared" ref="Q12:Q32" si="3">E12+I12+M12</f>
        <v>239</v>
      </c>
      <c r="R12" s="236">
        <f t="shared" ref="R12:R31" si="4">F12+J12+N12</f>
        <v>262368188.47999999</v>
      </c>
      <c r="T12" s="66">
        <f t="shared" si="1"/>
        <v>0</v>
      </c>
      <c r="V12" s="51">
        <f>V11+Q12</f>
        <v>252</v>
      </c>
    </row>
    <row r="13" spans="1:22" ht="21" customHeight="1" x14ac:dyDescent="0.3">
      <c r="A13" s="234" t="s">
        <v>462</v>
      </c>
      <c r="B13" s="235" t="s">
        <v>143</v>
      </c>
      <c r="C13" s="236">
        <f>'перечень МКД'!I283</f>
        <v>20468.939999999995</v>
      </c>
      <c r="D13" s="237">
        <f>'перечень МКД'!L283</f>
        <v>710</v>
      </c>
      <c r="E13" s="241">
        <v>23</v>
      </c>
      <c r="F13" s="245">
        <f>'перечень МКД'!M283</f>
        <v>12325860.689999998</v>
      </c>
      <c r="G13" s="239">
        <f>'перечень МКД'!I307</f>
        <v>83403.378000000012</v>
      </c>
      <c r="H13" s="237">
        <f>'перечень МКД'!L307</f>
        <v>2598</v>
      </c>
      <c r="I13" s="241">
        <v>46</v>
      </c>
      <c r="J13" s="247">
        <f>'перечень МКД'!M307</f>
        <v>38569780.399999999</v>
      </c>
      <c r="K13" s="236">
        <f>'перечень МКД'!I354</f>
        <v>65056.43</v>
      </c>
      <c r="L13" s="237">
        <f>'перечень МКД'!L354</f>
        <v>2131</v>
      </c>
      <c r="M13" s="241">
        <v>39</v>
      </c>
      <c r="N13" s="245">
        <f>'перечень МКД'!M354</f>
        <v>29444063.610000003</v>
      </c>
      <c r="O13" s="236">
        <f t="shared" ref="O13:O32" si="5">C13+G13+K13</f>
        <v>168928.74799999999</v>
      </c>
      <c r="P13" s="237">
        <f t="shared" si="2"/>
        <v>5439</v>
      </c>
      <c r="Q13" s="241">
        <f t="shared" si="3"/>
        <v>108</v>
      </c>
      <c r="R13" s="236">
        <f t="shared" si="4"/>
        <v>80339704.700000003</v>
      </c>
      <c r="T13" s="66">
        <f t="shared" si="1"/>
        <v>0</v>
      </c>
      <c r="V13" s="51">
        <f t="shared" ref="V13:V32" si="6">V12+Q13</f>
        <v>360</v>
      </c>
    </row>
    <row r="14" spans="1:22" ht="20.25" customHeight="1" x14ac:dyDescent="0.3">
      <c r="A14" s="234" t="s">
        <v>463</v>
      </c>
      <c r="B14" s="235" t="s">
        <v>155</v>
      </c>
      <c r="C14" s="248"/>
      <c r="D14" s="249"/>
      <c r="E14" s="250"/>
      <c r="F14" s="248"/>
      <c r="G14" s="239">
        <f>'перечень МКД'!I395</f>
        <v>415.9</v>
      </c>
      <c r="H14" s="237">
        <f>'перечень МКД'!L395</f>
        <v>17</v>
      </c>
      <c r="I14" s="244">
        <v>1</v>
      </c>
      <c r="J14" s="247">
        <f>'перечень МКД'!M395</f>
        <v>921000</v>
      </c>
      <c r="K14" s="236">
        <f>'перечень МКД'!I397</f>
        <v>1301.5</v>
      </c>
      <c r="L14" s="237">
        <f>'перечень МКД'!L397</f>
        <v>60</v>
      </c>
      <c r="M14" s="244">
        <v>2</v>
      </c>
      <c r="N14" s="245">
        <f>'перечень МКД'!M397</f>
        <v>2243002.7599999998</v>
      </c>
      <c r="O14" s="236">
        <f t="shared" si="5"/>
        <v>1717.4</v>
      </c>
      <c r="P14" s="237">
        <f t="shared" si="2"/>
        <v>77</v>
      </c>
      <c r="Q14" s="241">
        <f t="shared" si="3"/>
        <v>3</v>
      </c>
      <c r="R14" s="236">
        <f t="shared" si="4"/>
        <v>3164002.76</v>
      </c>
      <c r="T14" s="66">
        <f t="shared" si="1"/>
        <v>0</v>
      </c>
      <c r="V14" s="51">
        <f t="shared" si="6"/>
        <v>363</v>
      </c>
    </row>
    <row r="15" spans="1:22" ht="19.5" customHeight="1" x14ac:dyDescent="0.3">
      <c r="A15" s="234" t="s">
        <v>464</v>
      </c>
      <c r="B15" s="235" t="s">
        <v>156</v>
      </c>
      <c r="C15" s="236">
        <f>'перечень МКД'!I401</f>
        <v>2921.2</v>
      </c>
      <c r="D15" s="237">
        <f>'перечень МКД'!L401</f>
        <v>164</v>
      </c>
      <c r="E15" s="244">
        <v>9</v>
      </c>
      <c r="F15" s="245">
        <f>'перечень МКД'!M401</f>
        <v>6621604.75</v>
      </c>
      <c r="G15" s="239">
        <f>'перечень МКД'!I411</f>
        <v>2123.6999999999998</v>
      </c>
      <c r="H15" s="237">
        <f>'перечень МКД'!L411</f>
        <v>126</v>
      </c>
      <c r="I15" s="244">
        <v>6</v>
      </c>
      <c r="J15" s="251">
        <f>'перечень МКД'!M411</f>
        <v>4606406.7699999996</v>
      </c>
      <c r="K15" s="236">
        <f>'перечень МКД'!I418</f>
        <v>3741.67</v>
      </c>
      <c r="L15" s="237">
        <f>'перечень МКД'!L418</f>
        <v>173</v>
      </c>
      <c r="M15" s="252">
        <v>8</v>
      </c>
      <c r="N15" s="236">
        <f>'перечень МКД'!M418</f>
        <v>5740168.5599999996</v>
      </c>
      <c r="O15" s="236">
        <f t="shared" si="5"/>
        <v>8786.57</v>
      </c>
      <c r="P15" s="237">
        <f t="shared" si="2"/>
        <v>463</v>
      </c>
      <c r="Q15" s="253">
        <f t="shared" si="3"/>
        <v>23</v>
      </c>
      <c r="R15" s="236">
        <f t="shared" si="4"/>
        <v>16968180.079999998</v>
      </c>
      <c r="T15" s="66">
        <f t="shared" si="1"/>
        <v>0</v>
      </c>
      <c r="V15" s="51">
        <f t="shared" si="6"/>
        <v>386</v>
      </c>
    </row>
    <row r="16" spans="1:22" ht="21" customHeight="1" x14ac:dyDescent="0.3">
      <c r="A16" s="234" t="s">
        <v>465</v>
      </c>
      <c r="B16" s="254" t="s">
        <v>175</v>
      </c>
      <c r="C16" s="236">
        <f>'перечень МКД'!I428</f>
        <v>2538.11</v>
      </c>
      <c r="D16" s="237">
        <f>'перечень МКД'!L428</f>
        <v>113</v>
      </c>
      <c r="E16" s="244">
        <v>5</v>
      </c>
      <c r="F16" s="236">
        <f>'перечень МКД'!M428</f>
        <v>5054403.83</v>
      </c>
      <c r="G16" s="255">
        <f>'перечень МКД'!I434</f>
        <v>6388.2000000000007</v>
      </c>
      <c r="H16" s="243">
        <f>'перечень МКД'!L434</f>
        <v>200</v>
      </c>
      <c r="I16" s="244">
        <v>8</v>
      </c>
      <c r="J16" s="247">
        <f>'перечень МКД'!M434</f>
        <v>5230686.7299999995</v>
      </c>
      <c r="K16" s="245">
        <f>'перечень МКД'!I443</f>
        <v>6476.4999999999991</v>
      </c>
      <c r="L16" s="243">
        <f>'перечень МКД'!L443</f>
        <v>239</v>
      </c>
      <c r="M16" s="244">
        <v>12</v>
      </c>
      <c r="N16" s="245">
        <f>'перечень МКД'!M443</f>
        <v>9901987.3999999985</v>
      </c>
      <c r="O16" s="236">
        <f t="shared" si="5"/>
        <v>15402.810000000001</v>
      </c>
      <c r="P16" s="237">
        <f t="shared" si="2"/>
        <v>552</v>
      </c>
      <c r="Q16" s="241">
        <f t="shared" si="3"/>
        <v>25</v>
      </c>
      <c r="R16" s="236">
        <f t="shared" si="4"/>
        <v>20187077.959999997</v>
      </c>
      <c r="T16" s="66">
        <f t="shared" si="1"/>
        <v>0</v>
      </c>
      <c r="V16" s="51">
        <f t="shared" si="6"/>
        <v>411</v>
      </c>
    </row>
    <row r="17" spans="1:22" ht="20.25" customHeight="1" x14ac:dyDescent="0.3">
      <c r="A17" s="234" t="s">
        <v>466</v>
      </c>
      <c r="B17" s="235" t="s">
        <v>181</v>
      </c>
      <c r="C17" s="245">
        <f>'перечень МКД'!I457</f>
        <v>2614.6999999999998</v>
      </c>
      <c r="D17" s="243">
        <f>'перечень МКД'!L457</f>
        <v>84</v>
      </c>
      <c r="E17" s="244">
        <v>4</v>
      </c>
      <c r="F17" s="245">
        <f>'перечень МКД'!M457</f>
        <v>2545439.9</v>
      </c>
      <c r="G17" s="239">
        <f>'перечень МКД'!I462</f>
        <v>11824</v>
      </c>
      <c r="H17" s="237">
        <f>'перечень МКД'!L462</f>
        <v>380</v>
      </c>
      <c r="I17" s="241">
        <v>12</v>
      </c>
      <c r="J17" s="251">
        <f>'перечень МКД'!M462</f>
        <v>2873527.7899999996</v>
      </c>
      <c r="K17" s="236">
        <f>'перечень МКД'!I475</f>
        <v>4969.5</v>
      </c>
      <c r="L17" s="237">
        <f>'перечень МКД'!L475</f>
        <v>162</v>
      </c>
      <c r="M17" s="241">
        <v>5</v>
      </c>
      <c r="N17" s="236">
        <f>'перечень МКД'!M475</f>
        <v>2224465.15</v>
      </c>
      <c r="O17" s="236">
        <f t="shared" si="5"/>
        <v>19408.2</v>
      </c>
      <c r="P17" s="237">
        <f t="shared" si="2"/>
        <v>626</v>
      </c>
      <c r="Q17" s="241">
        <f t="shared" si="3"/>
        <v>21</v>
      </c>
      <c r="R17" s="236">
        <f t="shared" si="4"/>
        <v>7643432.8399999999</v>
      </c>
      <c r="T17" s="66">
        <f t="shared" si="1"/>
        <v>0</v>
      </c>
      <c r="V17" s="51">
        <f t="shared" si="6"/>
        <v>432</v>
      </c>
    </row>
    <row r="18" spans="1:22" ht="20.25" customHeight="1" x14ac:dyDescent="0.3">
      <c r="A18" s="234" t="s">
        <v>467</v>
      </c>
      <c r="B18" s="235" t="s">
        <v>187</v>
      </c>
      <c r="C18" s="236">
        <f>'перечень МКД'!I482</f>
        <v>8886</v>
      </c>
      <c r="D18" s="237">
        <f>'перечень МКД'!L482</f>
        <v>331</v>
      </c>
      <c r="E18" s="241">
        <v>9</v>
      </c>
      <c r="F18" s="236">
        <f>'перечень МКД'!M482</f>
        <v>11858400.48</v>
      </c>
      <c r="G18" s="255">
        <f>'перечень МКД'!I492</f>
        <v>23584.970000000005</v>
      </c>
      <c r="H18" s="243">
        <f>'перечень МКД'!L492</f>
        <v>875</v>
      </c>
      <c r="I18" s="244">
        <v>11</v>
      </c>
      <c r="J18" s="247">
        <f>'перечень МКД'!M492</f>
        <v>4672893.24</v>
      </c>
      <c r="K18" s="245">
        <f>'перечень МКД'!I504</f>
        <v>6295.9599999999991</v>
      </c>
      <c r="L18" s="243">
        <f>'перечень МКД'!L504</f>
        <v>237</v>
      </c>
      <c r="M18" s="244">
        <v>13</v>
      </c>
      <c r="N18" s="245">
        <f>'перечень МКД'!M504</f>
        <v>10082080.689999999</v>
      </c>
      <c r="O18" s="236">
        <f t="shared" si="5"/>
        <v>38766.930000000008</v>
      </c>
      <c r="P18" s="237">
        <f t="shared" si="2"/>
        <v>1443</v>
      </c>
      <c r="Q18" s="241">
        <f>E18+I18+M18</f>
        <v>33</v>
      </c>
      <c r="R18" s="236">
        <f t="shared" si="4"/>
        <v>26613374.41</v>
      </c>
      <c r="T18" s="66">
        <f t="shared" si="1"/>
        <v>0</v>
      </c>
      <c r="V18" s="51">
        <f t="shared" si="6"/>
        <v>465</v>
      </c>
    </row>
    <row r="19" spans="1:22" ht="19.5" customHeight="1" x14ac:dyDescent="0.3">
      <c r="A19" s="234">
        <v>9</v>
      </c>
      <c r="B19" s="235" t="s">
        <v>220</v>
      </c>
      <c r="C19" s="245">
        <f>'перечень МКД'!I519</f>
        <v>1186.9000000000001</v>
      </c>
      <c r="D19" s="243">
        <f>'перечень МКД'!L519</f>
        <v>46</v>
      </c>
      <c r="E19" s="244">
        <v>2</v>
      </c>
      <c r="F19" s="245">
        <f>'перечень МКД'!M519</f>
        <v>1090947.8699999999</v>
      </c>
      <c r="G19" s="239">
        <f>'перечень МКД'!I522</f>
        <v>1891</v>
      </c>
      <c r="H19" s="237">
        <f>'перечень МКД'!L522</f>
        <v>56</v>
      </c>
      <c r="I19" s="244">
        <v>2</v>
      </c>
      <c r="J19" s="251">
        <f>'перечень МКД'!M522</f>
        <v>1689567.4</v>
      </c>
      <c r="K19" s="236">
        <f>'перечень МКД'!I525</f>
        <v>1584.7</v>
      </c>
      <c r="L19" s="237">
        <f>'перечень МКД'!L525</f>
        <v>49</v>
      </c>
      <c r="M19" s="244">
        <v>3</v>
      </c>
      <c r="N19" s="236">
        <f>'перечень МКД'!M525</f>
        <v>1931102.33</v>
      </c>
      <c r="O19" s="236">
        <f t="shared" si="5"/>
        <v>4662.6000000000004</v>
      </c>
      <c r="P19" s="237">
        <f t="shared" si="2"/>
        <v>151</v>
      </c>
      <c r="Q19" s="241">
        <f t="shared" si="3"/>
        <v>7</v>
      </c>
      <c r="R19" s="236">
        <f t="shared" si="4"/>
        <v>4711617.5999999996</v>
      </c>
      <c r="T19" s="66">
        <f t="shared" si="1"/>
        <v>0</v>
      </c>
      <c r="V19" s="51">
        <f t="shared" si="6"/>
        <v>472</v>
      </c>
    </row>
    <row r="20" spans="1:22" ht="19.5" customHeight="1" x14ac:dyDescent="0.3">
      <c r="A20" s="234" t="s">
        <v>468</v>
      </c>
      <c r="B20" s="235" t="s">
        <v>221</v>
      </c>
      <c r="C20" s="236">
        <f>'перечень МКД'!I530</f>
        <v>3140</v>
      </c>
      <c r="D20" s="237">
        <f>'перечень МКД'!L530</f>
        <v>128</v>
      </c>
      <c r="E20" s="244">
        <v>5</v>
      </c>
      <c r="F20" s="236">
        <f>'перечень МКД'!M530</f>
        <v>1153210.32</v>
      </c>
      <c r="G20" s="239">
        <f>'перечень МКД'!I536</f>
        <v>2765.7</v>
      </c>
      <c r="H20" s="237">
        <f>'перечень МКД'!L536</f>
        <v>87</v>
      </c>
      <c r="I20" s="241">
        <v>2</v>
      </c>
      <c r="J20" s="251">
        <f>'перечень МКД'!M536</f>
        <v>537869</v>
      </c>
      <c r="K20" s="236">
        <f>'перечень МКД'!I539</f>
        <v>4006.7</v>
      </c>
      <c r="L20" s="237">
        <f>'перечень МКД'!L539</f>
        <v>109</v>
      </c>
      <c r="M20" s="241">
        <v>4</v>
      </c>
      <c r="N20" s="236">
        <f>'перечень МКД'!M539</f>
        <v>906710.05999999994</v>
      </c>
      <c r="O20" s="236">
        <f t="shared" si="5"/>
        <v>9912.4</v>
      </c>
      <c r="P20" s="237">
        <f t="shared" si="2"/>
        <v>324</v>
      </c>
      <c r="Q20" s="241">
        <f t="shared" si="3"/>
        <v>11</v>
      </c>
      <c r="R20" s="236">
        <f t="shared" si="4"/>
        <v>2597789.38</v>
      </c>
      <c r="T20" s="66">
        <f t="shared" si="1"/>
        <v>0</v>
      </c>
      <c r="V20" s="51">
        <f t="shared" si="6"/>
        <v>483</v>
      </c>
    </row>
    <row r="21" spans="1:22" ht="18.75" customHeight="1" x14ac:dyDescent="0.3">
      <c r="A21" s="234" t="s">
        <v>469</v>
      </c>
      <c r="B21" s="235" t="s">
        <v>222</v>
      </c>
      <c r="C21" s="236">
        <f>'перечень МКД'!I545</f>
        <v>31300.3</v>
      </c>
      <c r="D21" s="237">
        <f>'перечень МКД'!L545</f>
        <v>1341</v>
      </c>
      <c r="E21" s="241">
        <v>23</v>
      </c>
      <c r="F21" s="236">
        <f>'перечень МКД'!M545</f>
        <v>23576386.289999999</v>
      </c>
      <c r="G21" s="239">
        <f>'перечень МКД'!I569</f>
        <v>40941.410000000003</v>
      </c>
      <c r="H21" s="237">
        <f>'перечень МКД'!L569</f>
        <v>1989</v>
      </c>
      <c r="I21" s="244">
        <v>28</v>
      </c>
      <c r="J21" s="247">
        <f>'перечень МКД'!M569</f>
        <v>28348804.289999999</v>
      </c>
      <c r="K21" s="236">
        <f>'перечень МКД'!I598</f>
        <v>139330.00000000006</v>
      </c>
      <c r="L21" s="237">
        <f>'перечень МКД'!L598</f>
        <v>6319</v>
      </c>
      <c r="M21" s="244">
        <v>63</v>
      </c>
      <c r="N21" s="245">
        <f>'перечень МКД'!M598</f>
        <v>64199861.749999993</v>
      </c>
      <c r="O21" s="236">
        <f t="shared" si="5"/>
        <v>211571.71000000008</v>
      </c>
      <c r="P21" s="237">
        <f t="shared" si="2"/>
        <v>9649</v>
      </c>
      <c r="Q21" s="241">
        <f t="shared" si="3"/>
        <v>114</v>
      </c>
      <c r="R21" s="236">
        <f t="shared" si="4"/>
        <v>116125052.32999998</v>
      </c>
      <c r="T21" s="66">
        <f t="shared" si="1"/>
        <v>0</v>
      </c>
      <c r="V21" s="51">
        <f t="shared" si="6"/>
        <v>597</v>
      </c>
    </row>
    <row r="22" spans="1:22" ht="19.5" customHeight="1" x14ac:dyDescent="0.3">
      <c r="A22" s="234" t="s">
        <v>470</v>
      </c>
      <c r="B22" s="254" t="s">
        <v>223</v>
      </c>
      <c r="C22" s="236">
        <f>'перечень МКД'!I663</f>
        <v>11806.15</v>
      </c>
      <c r="D22" s="237">
        <f>'перечень МКД'!L663</f>
        <v>507</v>
      </c>
      <c r="E22" s="244">
        <v>17</v>
      </c>
      <c r="F22" s="245">
        <f>'перечень МКД'!M663</f>
        <v>8289194.5499999998</v>
      </c>
      <c r="G22" s="239">
        <f>'перечень МКД'!I681</f>
        <v>17855.59</v>
      </c>
      <c r="H22" s="237">
        <f>'перечень МКД'!L681</f>
        <v>711</v>
      </c>
      <c r="I22" s="241">
        <v>23</v>
      </c>
      <c r="J22" s="251">
        <f>'перечень МКД'!M681</f>
        <v>19104553.600000001</v>
      </c>
      <c r="K22" s="236">
        <f>'перечень МКД'!I705</f>
        <v>14108.28</v>
      </c>
      <c r="L22" s="237">
        <f>'перечень МКД'!L705</f>
        <v>579</v>
      </c>
      <c r="M22" s="241">
        <v>24</v>
      </c>
      <c r="N22" s="236">
        <f>'перечень МКД'!M705</f>
        <v>12045284.09</v>
      </c>
      <c r="O22" s="236">
        <f t="shared" si="5"/>
        <v>43770.02</v>
      </c>
      <c r="P22" s="237">
        <f t="shared" si="2"/>
        <v>1797</v>
      </c>
      <c r="Q22" s="241">
        <f t="shared" si="3"/>
        <v>64</v>
      </c>
      <c r="R22" s="236">
        <f>F22+J22+N22</f>
        <v>39439032.240000002</v>
      </c>
      <c r="T22" s="66">
        <f t="shared" si="1"/>
        <v>0</v>
      </c>
      <c r="V22" s="51">
        <f t="shared" si="6"/>
        <v>661</v>
      </c>
    </row>
    <row r="23" spans="1:22" ht="19.5" customHeight="1" x14ac:dyDescent="0.3">
      <c r="A23" s="234" t="s">
        <v>471</v>
      </c>
      <c r="B23" s="254" t="s">
        <v>270</v>
      </c>
      <c r="C23" s="236">
        <f>'перечень МКД'!I731</f>
        <v>347.9</v>
      </c>
      <c r="D23" s="237">
        <f>'перечень МКД'!L731</f>
        <v>17</v>
      </c>
      <c r="E23" s="241">
        <v>1</v>
      </c>
      <c r="F23" s="236">
        <f>'перечень МКД'!M731</f>
        <v>559534.76</v>
      </c>
      <c r="G23" s="239"/>
      <c r="H23" s="237"/>
      <c r="I23" s="244"/>
      <c r="J23" s="247"/>
      <c r="K23" s="236">
        <f>'перечень МКД'!I733</f>
        <v>1684.3000000000002</v>
      </c>
      <c r="L23" s="237">
        <f>'перечень МКД'!L733</f>
        <v>51</v>
      </c>
      <c r="M23" s="244">
        <v>3</v>
      </c>
      <c r="N23" s="245">
        <f>'перечень МКД'!M733</f>
        <v>1841625.4</v>
      </c>
      <c r="O23" s="236">
        <f>C23+G23+K23</f>
        <v>2032.2000000000003</v>
      </c>
      <c r="P23" s="237">
        <f>D23+H23+L23</f>
        <v>68</v>
      </c>
      <c r="Q23" s="241">
        <f>E23+I23+M23</f>
        <v>4</v>
      </c>
      <c r="R23" s="236">
        <f>F23+J23+N23</f>
        <v>2401160.16</v>
      </c>
      <c r="T23" s="66">
        <f>R23-N23-J23-F23</f>
        <v>0</v>
      </c>
      <c r="V23" s="51">
        <f t="shared" si="6"/>
        <v>665</v>
      </c>
    </row>
    <row r="24" spans="1:22" ht="21" customHeight="1" x14ac:dyDescent="0.3">
      <c r="A24" s="234" t="s">
        <v>472</v>
      </c>
      <c r="B24" s="254" t="s">
        <v>272</v>
      </c>
      <c r="C24" s="236">
        <f>'перечень МКД'!I738</f>
        <v>10870.890000000001</v>
      </c>
      <c r="D24" s="237">
        <f>'перечень МКД'!L738</f>
        <v>391</v>
      </c>
      <c r="E24" s="244">
        <v>18</v>
      </c>
      <c r="F24" s="245">
        <f>'перечень МКД'!M738</f>
        <v>8190360.04</v>
      </c>
      <c r="G24" s="239">
        <f>'перечень МКД'!I757</f>
        <v>28899.74</v>
      </c>
      <c r="H24" s="237">
        <f>'перечень МКД'!L757</f>
        <v>1384</v>
      </c>
      <c r="I24" s="241">
        <v>14</v>
      </c>
      <c r="J24" s="247">
        <f>'перечень МКД'!M757</f>
        <v>10669990.610000001</v>
      </c>
      <c r="K24" s="236">
        <f>'перечень МКД'!I772</f>
        <v>16709.599999999999</v>
      </c>
      <c r="L24" s="237">
        <f>'перечень МКД'!L772</f>
        <v>635</v>
      </c>
      <c r="M24" s="241">
        <v>7</v>
      </c>
      <c r="N24" s="245">
        <f>'перечень МКД'!M772</f>
        <v>10311629.079999998</v>
      </c>
      <c r="O24" s="236">
        <f t="shared" si="5"/>
        <v>56480.23</v>
      </c>
      <c r="P24" s="237">
        <f t="shared" si="2"/>
        <v>2410</v>
      </c>
      <c r="Q24" s="241">
        <f t="shared" si="3"/>
        <v>39</v>
      </c>
      <c r="R24" s="236">
        <f t="shared" si="4"/>
        <v>29171979.73</v>
      </c>
      <c r="T24" s="66">
        <f t="shared" si="1"/>
        <v>0</v>
      </c>
      <c r="V24" s="51">
        <f t="shared" si="6"/>
        <v>704</v>
      </c>
    </row>
    <row r="25" spans="1:22" ht="18.75" customHeight="1" x14ac:dyDescent="0.3">
      <c r="A25" s="234" t="s">
        <v>473</v>
      </c>
      <c r="B25" s="254" t="s">
        <v>285</v>
      </c>
      <c r="C25" s="236">
        <f>'перечень МКД'!I781</f>
        <v>330.2</v>
      </c>
      <c r="D25" s="237">
        <f>'перечень МКД'!L781</f>
        <v>14</v>
      </c>
      <c r="E25" s="241">
        <v>1</v>
      </c>
      <c r="F25" s="245">
        <f>'перечень МКД'!M781</f>
        <v>1022578.86</v>
      </c>
      <c r="G25" s="239"/>
      <c r="H25" s="237"/>
      <c r="I25" s="241"/>
      <c r="J25" s="251"/>
      <c r="K25" s="236">
        <f>'перечень МКД'!I783</f>
        <v>1311.8999999999999</v>
      </c>
      <c r="L25" s="237">
        <f>'перечень МКД'!L783</f>
        <v>67</v>
      </c>
      <c r="M25" s="241">
        <v>3</v>
      </c>
      <c r="N25" s="245">
        <f>'перечень МКД'!M783</f>
        <v>1170400.55</v>
      </c>
      <c r="O25" s="236">
        <f t="shared" si="5"/>
        <v>1642.1</v>
      </c>
      <c r="P25" s="237">
        <f t="shared" si="2"/>
        <v>81</v>
      </c>
      <c r="Q25" s="241">
        <f t="shared" si="3"/>
        <v>4</v>
      </c>
      <c r="R25" s="236">
        <f t="shared" si="4"/>
        <v>2192979.41</v>
      </c>
      <c r="T25" s="66">
        <f t="shared" si="1"/>
        <v>0</v>
      </c>
      <c r="V25" s="51">
        <f t="shared" si="6"/>
        <v>708</v>
      </c>
    </row>
    <row r="26" spans="1:22" ht="19.5" customHeight="1" x14ac:dyDescent="0.3">
      <c r="A26" s="234" t="s">
        <v>474</v>
      </c>
      <c r="B26" s="254" t="s">
        <v>286</v>
      </c>
      <c r="C26" s="236">
        <f>'перечень МКД'!I788</f>
        <v>2622.7</v>
      </c>
      <c r="D26" s="237">
        <f>'перечень МКД'!L788</f>
        <v>119</v>
      </c>
      <c r="E26" s="241">
        <v>6</v>
      </c>
      <c r="F26" s="245">
        <f>'перечень МКД'!M788</f>
        <v>4105401.72</v>
      </c>
      <c r="G26" s="239">
        <f>'перечень МКД'!I795</f>
        <v>3980.29</v>
      </c>
      <c r="H26" s="237">
        <f>'перечень МКД'!L795</f>
        <v>173</v>
      </c>
      <c r="I26" s="244">
        <v>6</v>
      </c>
      <c r="J26" s="247">
        <f>'перечень МКД'!M795</f>
        <v>5526375.7199999997</v>
      </c>
      <c r="K26" s="236">
        <f>'перечень МКД'!I802</f>
        <v>4252.6000000000004</v>
      </c>
      <c r="L26" s="237">
        <f>'перечень МКД'!L802</f>
        <v>150</v>
      </c>
      <c r="M26" s="244">
        <v>6</v>
      </c>
      <c r="N26" s="245">
        <f>'перечень МКД'!M802</f>
        <v>5886939.2000000002</v>
      </c>
      <c r="O26" s="236">
        <f t="shared" si="5"/>
        <v>10855.59</v>
      </c>
      <c r="P26" s="237">
        <f t="shared" si="2"/>
        <v>442</v>
      </c>
      <c r="Q26" s="241">
        <f t="shared" si="3"/>
        <v>18</v>
      </c>
      <c r="R26" s="236">
        <f t="shared" si="4"/>
        <v>15518716.640000001</v>
      </c>
      <c r="T26" s="66">
        <f t="shared" si="1"/>
        <v>0</v>
      </c>
      <c r="V26" s="51">
        <f t="shared" si="6"/>
        <v>726</v>
      </c>
    </row>
    <row r="27" spans="1:22" ht="20.25" customHeight="1" x14ac:dyDescent="0.3">
      <c r="A27" s="234" t="s">
        <v>475</v>
      </c>
      <c r="B27" s="254" t="s">
        <v>294</v>
      </c>
      <c r="C27" s="236">
        <f>'перечень МКД'!I810</f>
        <v>33403.4</v>
      </c>
      <c r="D27" s="237">
        <f>'перечень МКД'!L810</f>
        <v>880</v>
      </c>
      <c r="E27" s="244">
        <v>22</v>
      </c>
      <c r="F27" s="245">
        <f>'перечень МКД'!M810</f>
        <v>14202049.309999997</v>
      </c>
      <c r="G27" s="246">
        <f>'перечень МКД'!I833</f>
        <v>53182</v>
      </c>
      <c r="H27" s="243">
        <f>'перечень МКД'!L833</f>
        <v>1866</v>
      </c>
      <c r="I27" s="244">
        <v>30</v>
      </c>
      <c r="J27" s="247">
        <f>'перечень МКД'!M833</f>
        <v>22849057.889999997</v>
      </c>
      <c r="K27" s="242">
        <f>'перечень МКД'!I864</f>
        <v>80671.39999999998</v>
      </c>
      <c r="L27" s="243">
        <f>'перечень МКД'!L864</f>
        <v>2185</v>
      </c>
      <c r="M27" s="244">
        <v>45</v>
      </c>
      <c r="N27" s="245">
        <f>'перечень МКД'!M864</f>
        <v>48463643.210000001</v>
      </c>
      <c r="O27" s="236">
        <f t="shared" si="5"/>
        <v>167256.79999999999</v>
      </c>
      <c r="P27" s="237">
        <f t="shared" si="2"/>
        <v>4931</v>
      </c>
      <c r="Q27" s="241">
        <f t="shared" si="3"/>
        <v>97</v>
      </c>
      <c r="R27" s="236">
        <f t="shared" si="4"/>
        <v>85514750.409999996</v>
      </c>
      <c r="T27" s="66">
        <f t="shared" si="1"/>
        <v>0</v>
      </c>
      <c r="V27" s="51">
        <f t="shared" si="6"/>
        <v>823</v>
      </c>
    </row>
    <row r="28" spans="1:22" ht="18.75" customHeight="1" x14ac:dyDescent="0.3">
      <c r="A28" s="234" t="s">
        <v>476</v>
      </c>
      <c r="B28" s="254" t="s">
        <v>329</v>
      </c>
      <c r="C28" s="242">
        <f>'перечень МКД'!I911</f>
        <v>7954.8200000000006</v>
      </c>
      <c r="D28" s="243">
        <f>'перечень МКД'!L911</f>
        <v>195</v>
      </c>
      <c r="E28" s="244">
        <v>7</v>
      </c>
      <c r="F28" s="245">
        <f>'перечень МКД'!M911</f>
        <v>4613809.2300000004</v>
      </c>
      <c r="G28" s="239">
        <f>'перечень МКД'!I919</f>
        <v>9389.9000000000015</v>
      </c>
      <c r="H28" s="237">
        <f>'перечень МКД'!L919</f>
        <v>239</v>
      </c>
      <c r="I28" s="244">
        <v>3</v>
      </c>
      <c r="J28" s="247">
        <f>'перечень МКД'!M919</f>
        <v>3256675.6</v>
      </c>
      <c r="K28" s="236">
        <f>'перечень МКД'!I923</f>
        <v>11722.400000000001</v>
      </c>
      <c r="L28" s="237">
        <f>'перечень МКД'!L923</f>
        <v>273</v>
      </c>
      <c r="M28" s="244">
        <v>9</v>
      </c>
      <c r="N28" s="245">
        <f>'перечень МКД'!M923</f>
        <v>9693433.0700000003</v>
      </c>
      <c r="O28" s="236">
        <f t="shared" si="5"/>
        <v>29067.120000000003</v>
      </c>
      <c r="P28" s="237">
        <f t="shared" si="2"/>
        <v>707</v>
      </c>
      <c r="Q28" s="241">
        <f t="shared" si="3"/>
        <v>19</v>
      </c>
      <c r="R28" s="236">
        <f t="shared" si="4"/>
        <v>17563917.899999999</v>
      </c>
      <c r="T28" s="66">
        <f t="shared" si="1"/>
        <v>0</v>
      </c>
      <c r="V28" s="51">
        <f t="shared" si="6"/>
        <v>842</v>
      </c>
    </row>
    <row r="29" spans="1:22" ht="21" customHeight="1" x14ac:dyDescent="0.3">
      <c r="A29" s="234" t="s">
        <v>477</v>
      </c>
      <c r="B29" s="254" t="s">
        <v>337</v>
      </c>
      <c r="C29" s="236">
        <f>'перечень МКД'!I934</f>
        <v>3831.4000000000005</v>
      </c>
      <c r="D29" s="237">
        <f>'перечень МКД'!L934</f>
        <v>164</v>
      </c>
      <c r="E29" s="244">
        <v>7</v>
      </c>
      <c r="F29" s="245">
        <f>'перечень МКД'!M934</f>
        <v>1332942.04</v>
      </c>
      <c r="G29" s="239">
        <f>'перечень МКД'!I942</f>
        <v>1293.07</v>
      </c>
      <c r="H29" s="237">
        <f>'перечень МКД'!L942</f>
        <v>44</v>
      </c>
      <c r="I29" s="244">
        <v>3</v>
      </c>
      <c r="J29" s="247">
        <f>'перечень МКД'!M942</f>
        <v>1563970.5600000001</v>
      </c>
      <c r="K29" s="236">
        <f>'перечень МКД'!I946</f>
        <v>793.2</v>
      </c>
      <c r="L29" s="237">
        <f>'перечень МКД'!L946</f>
        <v>20</v>
      </c>
      <c r="M29" s="244">
        <v>1</v>
      </c>
      <c r="N29" s="245">
        <f>'перечень МКД'!M946</f>
        <v>253573.81</v>
      </c>
      <c r="O29" s="236">
        <f t="shared" si="5"/>
        <v>5917.67</v>
      </c>
      <c r="P29" s="237">
        <f t="shared" si="2"/>
        <v>228</v>
      </c>
      <c r="Q29" s="241">
        <f t="shared" si="3"/>
        <v>11</v>
      </c>
      <c r="R29" s="236">
        <f t="shared" si="4"/>
        <v>3150486.41</v>
      </c>
      <c r="T29" s="66">
        <f t="shared" si="1"/>
        <v>0</v>
      </c>
      <c r="V29" s="51">
        <f t="shared" si="6"/>
        <v>853</v>
      </c>
    </row>
    <row r="30" spans="1:22" ht="19.5" customHeight="1" x14ac:dyDescent="0.3">
      <c r="A30" s="234" t="s">
        <v>478</v>
      </c>
      <c r="B30" s="254" t="s">
        <v>338</v>
      </c>
      <c r="C30" s="236">
        <f>'перечень МКД'!I949</f>
        <v>20103.800000000003</v>
      </c>
      <c r="D30" s="237">
        <f>'перечень МКД'!L949</f>
        <v>877</v>
      </c>
      <c r="E30" s="244">
        <v>16</v>
      </c>
      <c r="F30" s="245">
        <f>'перечень МКД'!M949</f>
        <v>12884227.549999999</v>
      </c>
      <c r="G30" s="239">
        <f>'перечень МКД'!I966</f>
        <v>16963.670000000002</v>
      </c>
      <c r="H30" s="237">
        <f>'перечень МКД'!L966</f>
        <v>598</v>
      </c>
      <c r="I30" s="244">
        <v>13</v>
      </c>
      <c r="J30" s="247">
        <f>'перечень МКД'!M966</f>
        <v>13224638.66</v>
      </c>
      <c r="K30" s="236">
        <f>'перечень МКД'!I980</f>
        <v>27218.400000000001</v>
      </c>
      <c r="L30" s="237">
        <f>'перечень МКД'!L980</f>
        <v>964</v>
      </c>
      <c r="M30" s="244">
        <v>17</v>
      </c>
      <c r="N30" s="245">
        <f>'перечень МКД'!M980</f>
        <v>12286666.489999998</v>
      </c>
      <c r="O30" s="236">
        <f t="shared" si="5"/>
        <v>64285.87</v>
      </c>
      <c r="P30" s="237">
        <f t="shared" si="2"/>
        <v>2439</v>
      </c>
      <c r="Q30" s="241">
        <f t="shared" si="3"/>
        <v>46</v>
      </c>
      <c r="R30" s="236">
        <f t="shared" si="4"/>
        <v>38395532.700000003</v>
      </c>
      <c r="T30" s="66">
        <f t="shared" si="1"/>
        <v>0</v>
      </c>
      <c r="V30" s="51">
        <f t="shared" si="6"/>
        <v>899</v>
      </c>
    </row>
    <row r="31" spans="1:22" ht="19.5" customHeight="1" x14ac:dyDescent="0.3">
      <c r="A31" s="256" t="s">
        <v>479</v>
      </c>
      <c r="B31" s="257" t="s">
        <v>382</v>
      </c>
      <c r="C31" s="258">
        <f>'перечень МКД'!I999</f>
        <v>3476.9</v>
      </c>
      <c r="D31" s="259">
        <f>'перечень МКД'!L999</f>
        <v>135</v>
      </c>
      <c r="E31" s="260">
        <v>3</v>
      </c>
      <c r="F31" s="261">
        <f>'перечень МКД'!M999</f>
        <v>2218491.1399999997</v>
      </c>
      <c r="G31" s="262">
        <f>'перечень МКД'!I1003</f>
        <v>4121.8</v>
      </c>
      <c r="H31" s="259">
        <f>'перечень МКД'!L1003</f>
        <v>168</v>
      </c>
      <c r="I31" s="260">
        <v>2</v>
      </c>
      <c r="J31" s="263">
        <f>'перечень МКД'!M1003</f>
        <v>1442224.24</v>
      </c>
      <c r="K31" s="236">
        <f>'перечень МКД'!I1006</f>
        <v>1299.0999999999999</v>
      </c>
      <c r="L31" s="237">
        <f>'перечень МКД'!L1006</f>
        <v>47</v>
      </c>
      <c r="M31" s="244">
        <v>2</v>
      </c>
      <c r="N31" s="245">
        <f>'перечень МКД'!M1006</f>
        <v>419678.03</v>
      </c>
      <c r="O31" s="258">
        <f t="shared" si="5"/>
        <v>8897.8000000000011</v>
      </c>
      <c r="P31" s="259">
        <f t="shared" si="2"/>
        <v>350</v>
      </c>
      <c r="Q31" s="264">
        <f t="shared" si="3"/>
        <v>7</v>
      </c>
      <c r="R31" s="258">
        <f t="shared" si="4"/>
        <v>4080393.41</v>
      </c>
      <c r="T31" s="66">
        <f t="shared" si="1"/>
        <v>0</v>
      </c>
      <c r="V31" s="51">
        <f t="shared" si="6"/>
        <v>906</v>
      </c>
    </row>
    <row r="32" spans="1:22" ht="18.75" customHeight="1" x14ac:dyDescent="0.3">
      <c r="A32" s="265" t="s">
        <v>480</v>
      </c>
      <c r="B32" s="254" t="s">
        <v>386</v>
      </c>
      <c r="C32" s="236">
        <f>'перечень МКД'!I1010</f>
        <v>505534.91999999987</v>
      </c>
      <c r="D32" s="237">
        <f>'перечень МКД'!L1010</f>
        <v>20733</v>
      </c>
      <c r="E32" s="244">
        <v>145</v>
      </c>
      <c r="F32" s="245">
        <f>'перечень МКД'!M1010</f>
        <v>166057656.18000001</v>
      </c>
      <c r="G32" s="239">
        <f>'перечень МКД'!I1156</f>
        <v>645932.36</v>
      </c>
      <c r="H32" s="237">
        <f>'перечень МКД'!L1156</f>
        <v>28830</v>
      </c>
      <c r="I32" s="244">
        <v>176</v>
      </c>
      <c r="J32" s="247">
        <f>'перечень МКД'!M1156</f>
        <v>402268387.13999987</v>
      </c>
      <c r="K32" s="236">
        <f>'перечень МКД'!I1333</f>
        <v>798462.17000000027</v>
      </c>
      <c r="L32" s="237">
        <f>'перечень МКД'!L1333</f>
        <v>34913</v>
      </c>
      <c r="M32" s="244">
        <v>236</v>
      </c>
      <c r="N32" s="245">
        <f>'перечень МКД'!M1333</f>
        <v>328708524.48000014</v>
      </c>
      <c r="O32" s="236">
        <f t="shared" si="5"/>
        <v>1949929.4500000002</v>
      </c>
      <c r="P32" s="237">
        <f t="shared" si="2"/>
        <v>84476</v>
      </c>
      <c r="Q32" s="241">
        <f t="shared" si="3"/>
        <v>557</v>
      </c>
      <c r="R32" s="236">
        <f>F32+J32+N32</f>
        <v>897034567.80000007</v>
      </c>
      <c r="T32" s="66">
        <f t="shared" si="1"/>
        <v>0</v>
      </c>
      <c r="V32" s="51">
        <f t="shared" si="6"/>
        <v>1463</v>
      </c>
    </row>
    <row r="33" spans="1:18" ht="17.399999999999999" x14ac:dyDescent="0.35">
      <c r="A33" s="8"/>
      <c r="B33" s="9"/>
      <c r="C33" s="14"/>
      <c r="D33" s="15"/>
      <c r="E33" s="10"/>
      <c r="F33" s="14"/>
      <c r="G33" s="14"/>
      <c r="H33" s="15"/>
      <c r="I33" s="10"/>
      <c r="J33" s="14"/>
      <c r="K33" s="14"/>
      <c r="L33" s="15"/>
      <c r="M33" s="10"/>
      <c r="N33" s="14"/>
      <c r="O33" s="14"/>
      <c r="P33" s="15"/>
      <c r="Q33" s="10"/>
      <c r="R33" s="17"/>
    </row>
    <row r="34" spans="1:18" ht="18.600000000000001" x14ac:dyDescent="0.35">
      <c r="A34" s="13" t="s">
        <v>481</v>
      </c>
      <c r="B34" s="9"/>
      <c r="C34" s="14"/>
      <c r="D34" s="15"/>
      <c r="E34" s="10"/>
      <c r="F34" s="14"/>
      <c r="G34" s="14"/>
      <c r="H34" s="15"/>
      <c r="I34" s="10"/>
      <c r="J34" s="14"/>
      <c r="K34" s="14"/>
      <c r="L34" s="15"/>
      <c r="M34" s="10"/>
      <c r="N34" s="14"/>
      <c r="O34" s="14"/>
      <c r="P34" s="15"/>
      <c r="Q34" s="10"/>
      <c r="R34" s="18"/>
    </row>
    <row r="35" spans="1:18" ht="18.600000000000001" x14ac:dyDescent="0.35">
      <c r="A35" s="13" t="s">
        <v>482</v>
      </c>
      <c r="B35" s="9"/>
      <c r="C35" s="14"/>
      <c r="D35" s="15"/>
      <c r="E35" s="10"/>
      <c r="F35" s="14"/>
      <c r="G35" s="14"/>
      <c r="H35" s="15"/>
      <c r="I35" s="10"/>
      <c r="J35" s="14"/>
      <c r="K35" s="14"/>
      <c r="L35" s="15"/>
      <c r="M35" s="14"/>
      <c r="N35" s="14"/>
      <c r="O35" s="14"/>
      <c r="P35" s="15"/>
      <c r="Q35" s="10"/>
      <c r="R35" s="14"/>
    </row>
    <row r="36" spans="1:18" ht="18.600000000000001" x14ac:dyDescent="0.35">
      <c r="A36" s="13" t="s">
        <v>483</v>
      </c>
      <c r="B36" s="9"/>
      <c r="C36" s="14"/>
      <c r="D36" s="15"/>
      <c r="E36" s="10"/>
      <c r="F36" s="14"/>
      <c r="G36" s="14"/>
      <c r="H36" s="15"/>
      <c r="I36" s="10"/>
      <c r="J36" s="14"/>
      <c r="K36" s="14"/>
      <c r="L36" s="15"/>
      <c r="M36" s="10"/>
      <c r="N36" s="14"/>
      <c r="O36" s="14"/>
      <c r="P36" s="15"/>
      <c r="Q36" s="10"/>
      <c r="R36" s="14"/>
    </row>
    <row r="37" spans="1:18" ht="18.600000000000001" x14ac:dyDescent="0.35">
      <c r="A37" s="13" t="s">
        <v>484</v>
      </c>
      <c r="B37" s="9"/>
      <c r="C37" s="14"/>
      <c r="D37" s="15"/>
      <c r="E37" s="10"/>
      <c r="F37" s="14"/>
      <c r="G37" s="14"/>
      <c r="H37" s="15"/>
      <c r="I37" s="10"/>
      <c r="J37" s="14"/>
      <c r="K37" s="14"/>
      <c r="L37" s="15"/>
      <c r="M37" s="10"/>
      <c r="N37" s="14"/>
      <c r="O37" s="14"/>
      <c r="P37" s="15"/>
      <c r="Q37" s="10"/>
      <c r="R37" s="14"/>
    </row>
  </sheetData>
  <customSheetViews>
    <customSheetView guid="{04681E51-F482-43C0-80C1-79FD2B2CC19D}" scale="70" showAutoFilter="1" topLeftCell="A6">
      <pane xSplit="2" ySplit="3" topLeftCell="C9" activePane="bottomRight" state="frozen"/>
      <selection pane="bottomRight" activeCell="D24" sqref="D24"/>
      <pageMargins left="0.7" right="0.7" top="0.75" bottom="0.75" header="0.3" footer="0.3"/>
      <pageSetup paperSize="9" orientation="landscape" r:id="rId1"/>
      <autoFilter ref="A8:R32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4:R4"/>
    <mergeCell ref="A3:R3"/>
    <mergeCell ref="A2:R2"/>
    <mergeCell ref="A1:R1"/>
    <mergeCell ref="C6:F6"/>
    <mergeCell ref="G6:J6"/>
    <mergeCell ref="K6:N6"/>
    <mergeCell ref="O6:R6"/>
  </mergeCell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Лист1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2021-11-08T12:56:15Z</cp:lastPrinted>
  <dcterms:created xsi:type="dcterms:W3CDTF">2017-09-13T06:24:17Z</dcterms:created>
  <dcterms:modified xsi:type="dcterms:W3CDTF">2021-12-16T09:54:50Z</dcterms:modified>
</cp:coreProperties>
</file>